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ongrun Delivery Report\"/>
    </mc:Choice>
  </mc:AlternateContent>
  <xr:revisionPtr revIDLastSave="0" documentId="13_ncr:1_{0FB78155-AF2F-460E-B367-0C6089F1A10E}" xr6:coauthVersionLast="36" xr6:coauthVersionMax="47" xr10:uidLastSave="{00000000-0000-0000-0000-000000000000}"/>
  <bookViews>
    <workbookView xWindow="0" yWindow="0" windowWidth="28800" windowHeight="11925" activeTab="5" xr2:uid="{00000000-000D-0000-FFFF-FFFF00000000}"/>
  </bookViews>
  <sheets>
    <sheet name="01-2024" sheetId="1" r:id="rId1"/>
    <sheet name="01-2024(neue Price)" sheetId="4" r:id="rId2"/>
    <sheet name="02.2024" sheetId="2" r:id="rId3"/>
    <sheet name="03.2024" sheetId="3" r:id="rId4"/>
    <sheet name="04.2024" sheetId="5" r:id="rId5"/>
    <sheet name="05.2024" sheetId="6" r:id="rId6"/>
  </sheets>
  <calcPr calcId="191029"/>
</workbook>
</file>

<file path=xl/calcChain.xml><?xml version="1.0" encoding="utf-8"?>
<calcChain xmlns="http://schemas.openxmlformats.org/spreadsheetml/2006/main">
  <c r="F37" i="6" l="1"/>
  <c r="G37" i="6"/>
  <c r="H37" i="6"/>
  <c r="I37" i="6"/>
  <c r="J37" i="6"/>
  <c r="K37" i="6"/>
  <c r="L37" i="6"/>
  <c r="M37" i="6"/>
  <c r="N37" i="6"/>
  <c r="O37" i="6"/>
  <c r="P37" i="6"/>
  <c r="Q76" i="6" l="1"/>
  <c r="P75" i="6"/>
  <c r="P77" i="6" s="1"/>
  <c r="O75" i="6"/>
  <c r="N75" i="6"/>
  <c r="N77" i="6" s="1"/>
  <c r="M75" i="6"/>
  <c r="L75" i="6"/>
  <c r="L77" i="6" s="1"/>
  <c r="K75" i="6"/>
  <c r="J75" i="6"/>
  <c r="J77" i="6" s="1"/>
  <c r="I75" i="6"/>
  <c r="H75" i="6"/>
  <c r="H77" i="6" s="1"/>
  <c r="G75" i="6"/>
  <c r="F75" i="6"/>
  <c r="F77" i="6" s="1"/>
  <c r="E75" i="6"/>
  <c r="Q74" i="6"/>
  <c r="P73" i="6"/>
  <c r="O73" i="6"/>
  <c r="N73" i="6"/>
  <c r="M73" i="6"/>
  <c r="L73" i="6"/>
  <c r="K73" i="6"/>
  <c r="J73" i="6"/>
  <c r="I73" i="6"/>
  <c r="H73" i="6"/>
  <c r="G73" i="6"/>
  <c r="F73" i="6"/>
  <c r="E73" i="6"/>
  <c r="Q73" i="6" s="1"/>
  <c r="Q72" i="6"/>
  <c r="D54" i="6"/>
  <c r="D51" i="6"/>
  <c r="O71" i="6"/>
  <c r="N44" i="6"/>
  <c r="M71" i="6"/>
  <c r="K71" i="6"/>
  <c r="J44" i="6"/>
  <c r="I71" i="6"/>
  <c r="G71" i="6"/>
  <c r="F44" i="6"/>
  <c r="E37" i="6"/>
  <c r="E71" i="6" s="1"/>
  <c r="E77" i="6" l="1"/>
  <c r="G77" i="6"/>
  <c r="I77" i="6"/>
  <c r="K77" i="6"/>
  <c r="M77" i="6"/>
  <c r="O77" i="6"/>
  <c r="I38" i="6"/>
  <c r="I40" i="6" s="1"/>
  <c r="M47" i="6"/>
  <c r="M38" i="6"/>
  <c r="M40" i="6" s="1"/>
  <c r="E38" i="6"/>
  <c r="E40" i="6" s="1"/>
  <c r="E47" i="6"/>
  <c r="K38" i="6"/>
  <c r="K40" i="6" s="1"/>
  <c r="K47" i="6"/>
  <c r="O38" i="6"/>
  <c r="O40" i="6" s="1"/>
  <c r="O47" i="6"/>
  <c r="I47" i="6"/>
  <c r="E45" i="6"/>
  <c r="G47" i="6"/>
  <c r="G38" i="6"/>
  <c r="G40" i="6" s="1"/>
  <c r="F47" i="6"/>
  <c r="F45" i="6"/>
  <c r="F38" i="6"/>
  <c r="F40" i="6" s="1"/>
  <c r="F71" i="6"/>
  <c r="F65" i="6"/>
  <c r="F63" i="6"/>
  <c r="H47" i="6"/>
  <c r="H38" i="6"/>
  <c r="H40" i="6" s="1"/>
  <c r="H71" i="6"/>
  <c r="H65" i="6"/>
  <c r="H63" i="6"/>
  <c r="J47" i="6"/>
  <c r="J38" i="6"/>
  <c r="J40" i="6" s="1"/>
  <c r="J71" i="6"/>
  <c r="J65" i="6"/>
  <c r="J63" i="6"/>
  <c r="L47" i="6"/>
  <c r="L38" i="6"/>
  <c r="L40" i="6" s="1"/>
  <c r="L71" i="6"/>
  <c r="L65" i="6"/>
  <c r="L63" i="6"/>
  <c r="N47" i="6"/>
  <c r="N38" i="6"/>
  <c r="N40" i="6" s="1"/>
  <c r="N71" i="6"/>
  <c r="N65" i="6"/>
  <c r="N63" i="6"/>
  <c r="P47" i="6"/>
  <c r="P38" i="6"/>
  <c r="P40" i="6" s="1"/>
  <c r="P71" i="6"/>
  <c r="P65" i="6"/>
  <c r="P63" i="6"/>
  <c r="P42" i="6"/>
  <c r="H44" i="6"/>
  <c r="L44" i="6"/>
  <c r="P44" i="6"/>
  <c r="L45" i="6"/>
  <c r="Q75" i="6"/>
  <c r="Q77" i="6" s="1"/>
  <c r="Q37" i="6"/>
  <c r="E66" i="6" s="1"/>
  <c r="E42" i="6"/>
  <c r="E44" i="6"/>
  <c r="G44" i="6"/>
  <c r="I44" i="6"/>
  <c r="K44" i="6"/>
  <c r="M44" i="6"/>
  <c r="O44" i="6"/>
  <c r="O45" i="6"/>
  <c r="E63" i="6"/>
  <c r="G63" i="6"/>
  <c r="I63" i="6"/>
  <c r="K63" i="6"/>
  <c r="M63" i="6"/>
  <c r="O63" i="6"/>
  <c r="E65" i="6"/>
  <c r="G65" i="6"/>
  <c r="I65" i="6"/>
  <c r="K65" i="6"/>
  <c r="M65" i="6"/>
  <c r="O65" i="6"/>
  <c r="Q76" i="5"/>
  <c r="P75" i="5"/>
  <c r="O75" i="5"/>
  <c r="N75" i="5"/>
  <c r="M75" i="5"/>
  <c r="L75" i="5"/>
  <c r="K75" i="5"/>
  <c r="J75" i="5"/>
  <c r="J77" i="5" s="1"/>
  <c r="I75" i="5"/>
  <c r="H75" i="5"/>
  <c r="G75" i="5"/>
  <c r="F75" i="5"/>
  <c r="E75" i="5"/>
  <c r="Q74" i="5"/>
  <c r="P73" i="5"/>
  <c r="O73" i="5"/>
  <c r="N73" i="5"/>
  <c r="M73" i="5"/>
  <c r="L73" i="5"/>
  <c r="K73" i="5"/>
  <c r="J73" i="5"/>
  <c r="I73" i="5"/>
  <c r="H73" i="5"/>
  <c r="G73" i="5"/>
  <c r="F73" i="5"/>
  <c r="E73" i="5"/>
  <c r="Q72" i="5"/>
  <c r="N71" i="5"/>
  <c r="L71" i="5"/>
  <c r="I71" i="5"/>
  <c r="F71" i="5"/>
  <c r="O65" i="5"/>
  <c r="L65" i="5"/>
  <c r="K65" i="5"/>
  <c r="G65" i="5"/>
  <c r="P63" i="5"/>
  <c r="O63" i="5"/>
  <c r="N63" i="5"/>
  <c r="K63" i="5"/>
  <c r="H63" i="5"/>
  <c r="G63" i="5"/>
  <c r="F63" i="5"/>
  <c r="D54" i="5"/>
  <c r="D51" i="5"/>
  <c r="O47" i="5"/>
  <c r="N47" i="5"/>
  <c r="L47" i="5"/>
  <c r="I47" i="5"/>
  <c r="G47" i="5"/>
  <c r="F47" i="5"/>
  <c r="O45" i="5"/>
  <c r="N40" i="5"/>
  <c r="L40" i="5"/>
  <c r="F40" i="5"/>
  <c r="P38" i="5"/>
  <c r="P40" i="5" s="1"/>
  <c r="N38" i="5"/>
  <c r="L38" i="5"/>
  <c r="K38" i="5"/>
  <c r="K40" i="5" s="1"/>
  <c r="H38" i="5"/>
  <c r="H40" i="5" s="1"/>
  <c r="F38" i="5"/>
  <c r="P37" i="5"/>
  <c r="P65" i="5" s="1"/>
  <c r="O37" i="5"/>
  <c r="O44" i="5" s="1"/>
  <c r="N37" i="5"/>
  <c r="N44" i="5" s="1"/>
  <c r="M37" i="5"/>
  <c r="M63" i="5" s="1"/>
  <c r="L37" i="5"/>
  <c r="L63" i="5" s="1"/>
  <c r="K37" i="5"/>
  <c r="K71" i="5" s="1"/>
  <c r="J37" i="5"/>
  <c r="J38" i="5" s="1"/>
  <c r="J40" i="5" s="1"/>
  <c r="I37" i="5"/>
  <c r="I65" i="5" s="1"/>
  <c r="H37" i="5"/>
  <c r="H65" i="5" s="1"/>
  <c r="G37" i="5"/>
  <c r="G44" i="5" s="1"/>
  <c r="F37" i="5"/>
  <c r="F44" i="5" s="1"/>
  <c r="E37" i="5"/>
  <c r="E63" i="5" s="1"/>
  <c r="P79" i="3"/>
  <c r="K79" i="3"/>
  <c r="H79" i="3"/>
  <c r="Q78" i="3"/>
  <c r="P77" i="3"/>
  <c r="O77" i="3"/>
  <c r="N77" i="3"/>
  <c r="N79" i="3" s="1"/>
  <c r="M77" i="3"/>
  <c r="M79" i="3" s="1"/>
  <c r="L77" i="3"/>
  <c r="L79" i="3" s="1"/>
  <c r="K77" i="3"/>
  <c r="J77" i="3"/>
  <c r="J79" i="3" s="1"/>
  <c r="I77" i="3"/>
  <c r="Q77" i="3" s="1"/>
  <c r="H77" i="3"/>
  <c r="G77" i="3"/>
  <c r="F77" i="3"/>
  <c r="F79" i="3" s="1"/>
  <c r="E77" i="3"/>
  <c r="E79" i="3" s="1"/>
  <c r="Q76" i="3"/>
  <c r="P75" i="3"/>
  <c r="O75" i="3"/>
  <c r="O79" i="3" s="1"/>
  <c r="N75" i="3"/>
  <c r="M75" i="3"/>
  <c r="L75" i="3"/>
  <c r="K75" i="3"/>
  <c r="J75" i="3"/>
  <c r="I75" i="3"/>
  <c r="H75" i="3"/>
  <c r="G75" i="3"/>
  <c r="Q75" i="3" s="1"/>
  <c r="Q79" i="3" s="1"/>
  <c r="F75" i="3"/>
  <c r="E75" i="3"/>
  <c r="Q74" i="3"/>
  <c r="O73" i="3"/>
  <c r="N73" i="3"/>
  <c r="L73" i="3"/>
  <c r="I73" i="3"/>
  <c r="G73" i="3"/>
  <c r="F73" i="3"/>
  <c r="O67" i="3"/>
  <c r="N67" i="3"/>
  <c r="J67" i="3"/>
  <c r="G67" i="3"/>
  <c r="F67" i="3"/>
  <c r="N65" i="3"/>
  <c r="K65" i="3"/>
  <c r="J65" i="3"/>
  <c r="I65" i="3"/>
  <c r="F65" i="3"/>
  <c r="D56" i="3"/>
  <c r="D53" i="3"/>
  <c r="O49" i="3"/>
  <c r="L49" i="3"/>
  <c r="J49" i="3"/>
  <c r="I49" i="3"/>
  <c r="G49" i="3"/>
  <c r="F47" i="3"/>
  <c r="O42" i="3"/>
  <c r="I42" i="3"/>
  <c r="G42" i="3"/>
  <c r="O40" i="3"/>
  <c r="N40" i="3"/>
  <c r="N42" i="3" s="1"/>
  <c r="K40" i="3"/>
  <c r="K42" i="3" s="1"/>
  <c r="I40" i="3"/>
  <c r="G40" i="3"/>
  <c r="F40" i="3"/>
  <c r="F42" i="3" s="1"/>
  <c r="P39" i="3"/>
  <c r="P65" i="3" s="1"/>
  <c r="O39" i="3"/>
  <c r="O65" i="3" s="1"/>
  <c r="N39" i="3"/>
  <c r="N49" i="3" s="1"/>
  <c r="M39" i="3"/>
  <c r="M40" i="3" s="1"/>
  <c r="M42" i="3" s="1"/>
  <c r="L39" i="3"/>
  <c r="L67" i="3" s="1"/>
  <c r="K39" i="3"/>
  <c r="K67" i="3" s="1"/>
  <c r="J39" i="3"/>
  <c r="J46" i="3" s="1"/>
  <c r="I39" i="3"/>
  <c r="I46" i="3" s="1"/>
  <c r="H39" i="3"/>
  <c r="H65" i="3" s="1"/>
  <c r="G39" i="3"/>
  <c r="G65" i="3" s="1"/>
  <c r="F39" i="3"/>
  <c r="F49" i="3" s="1"/>
  <c r="E39" i="3"/>
  <c r="E47" i="3" s="1"/>
  <c r="N76" i="2"/>
  <c r="K76" i="2"/>
  <c r="F76" i="2"/>
  <c r="Q75" i="2"/>
  <c r="P74" i="2"/>
  <c r="P76" i="2" s="1"/>
  <c r="O74" i="2"/>
  <c r="O76" i="2" s="1"/>
  <c r="N74" i="2"/>
  <c r="M74" i="2"/>
  <c r="M76" i="2" s="1"/>
  <c r="L74" i="2"/>
  <c r="Q74" i="2" s="1"/>
  <c r="K74" i="2"/>
  <c r="J74" i="2"/>
  <c r="I74" i="2"/>
  <c r="I76" i="2" s="1"/>
  <c r="H74" i="2"/>
  <c r="H76" i="2" s="1"/>
  <c r="G74" i="2"/>
  <c r="G76" i="2" s="1"/>
  <c r="F74" i="2"/>
  <c r="E74" i="2"/>
  <c r="E76" i="2" s="1"/>
  <c r="Q73" i="2"/>
  <c r="P72" i="2"/>
  <c r="O72" i="2"/>
  <c r="N72" i="2"/>
  <c r="M72" i="2"/>
  <c r="L72" i="2"/>
  <c r="K72" i="2"/>
  <c r="J72" i="2"/>
  <c r="J76" i="2" s="1"/>
  <c r="I72" i="2"/>
  <c r="H72" i="2"/>
  <c r="G72" i="2"/>
  <c r="F72" i="2"/>
  <c r="E72" i="2"/>
  <c r="Q72" i="2" s="1"/>
  <c r="Q76" i="2" s="1"/>
  <c r="Q71" i="2"/>
  <c r="O70" i="2"/>
  <c r="L70" i="2"/>
  <c r="J70" i="2"/>
  <c r="I70" i="2"/>
  <c r="G70" i="2"/>
  <c r="M64" i="2"/>
  <c r="J64" i="2"/>
  <c r="I64" i="2"/>
  <c r="E64" i="2"/>
  <c r="N62" i="2"/>
  <c r="L62" i="2"/>
  <c r="I62" i="2"/>
  <c r="F62" i="2"/>
  <c r="D53" i="2"/>
  <c r="D50" i="2"/>
  <c r="O46" i="2"/>
  <c r="M46" i="2"/>
  <c r="L46" i="2"/>
  <c r="J46" i="2"/>
  <c r="G46" i="2"/>
  <c r="E46" i="2"/>
  <c r="F44" i="2"/>
  <c r="J39" i="2"/>
  <c r="N37" i="2"/>
  <c r="N39" i="2" s="1"/>
  <c r="J37" i="2"/>
  <c r="I37" i="2"/>
  <c r="I39" i="2" s="1"/>
  <c r="F37" i="2"/>
  <c r="F39" i="2" s="1"/>
  <c r="P36" i="2"/>
  <c r="P37" i="2" s="1"/>
  <c r="P39" i="2" s="1"/>
  <c r="O36" i="2"/>
  <c r="O64" i="2" s="1"/>
  <c r="N36" i="2"/>
  <c r="N64" i="2" s="1"/>
  <c r="M36" i="2"/>
  <c r="M43" i="2" s="1"/>
  <c r="L36" i="2"/>
  <c r="L44" i="2" s="1"/>
  <c r="K36" i="2"/>
  <c r="J36" i="2"/>
  <c r="J62" i="2" s="1"/>
  <c r="I36" i="2"/>
  <c r="I46" i="2" s="1"/>
  <c r="H36" i="2"/>
  <c r="H37" i="2" s="1"/>
  <c r="H39" i="2" s="1"/>
  <c r="G36" i="2"/>
  <c r="G64" i="2" s="1"/>
  <c r="F36" i="2"/>
  <c r="F64" i="2" s="1"/>
  <c r="E36" i="2"/>
  <c r="E43" i="2" s="1"/>
  <c r="N82" i="4"/>
  <c r="K82" i="4"/>
  <c r="I82" i="4"/>
  <c r="F82" i="4"/>
  <c r="Q81" i="4"/>
  <c r="Q80" i="4" s="1"/>
  <c r="P80" i="4"/>
  <c r="P82" i="4" s="1"/>
  <c r="O80" i="4"/>
  <c r="O82" i="4" s="1"/>
  <c r="N80" i="4"/>
  <c r="M80" i="4"/>
  <c r="L80" i="4"/>
  <c r="L82" i="4" s="1"/>
  <c r="K80" i="4"/>
  <c r="J80" i="4"/>
  <c r="J82" i="4" s="1"/>
  <c r="I80" i="4"/>
  <c r="H80" i="4"/>
  <c r="H82" i="4" s="1"/>
  <c r="G80" i="4"/>
  <c r="G82" i="4" s="1"/>
  <c r="F80" i="4"/>
  <c r="E80" i="4"/>
  <c r="Q79" i="4"/>
  <c r="Q78" i="4" s="1"/>
  <c r="P78" i="4"/>
  <c r="O78" i="4"/>
  <c r="N78" i="4"/>
  <c r="M78" i="4"/>
  <c r="M82" i="4" s="1"/>
  <c r="L78" i="4"/>
  <c r="K78" i="4"/>
  <c r="J78" i="4"/>
  <c r="I78" i="4"/>
  <c r="H78" i="4"/>
  <c r="G78" i="4"/>
  <c r="F78" i="4"/>
  <c r="E78" i="4"/>
  <c r="E82" i="4" s="1"/>
  <c r="Q82" i="4" s="1"/>
  <c r="Q77" i="4"/>
  <c r="O76" i="4"/>
  <c r="M76" i="4"/>
  <c r="L76" i="4"/>
  <c r="J76" i="4"/>
  <c r="G76" i="4"/>
  <c r="E76" i="4"/>
  <c r="P70" i="4"/>
  <c r="M70" i="4"/>
  <c r="L70" i="4"/>
  <c r="J70" i="4"/>
  <c r="H70" i="4"/>
  <c r="E70" i="4"/>
  <c r="O68" i="4"/>
  <c r="L68" i="4"/>
  <c r="I68" i="4"/>
  <c r="G68" i="4"/>
  <c r="D59" i="4"/>
  <c r="D56" i="4"/>
  <c r="O52" i="4"/>
  <c r="M52" i="4"/>
  <c r="J52" i="4"/>
  <c r="G52" i="4"/>
  <c r="E52" i="4"/>
  <c r="M45" i="4"/>
  <c r="E45" i="4"/>
  <c r="M43" i="4"/>
  <c r="L43" i="4"/>
  <c r="L45" i="4" s="1"/>
  <c r="I43" i="4"/>
  <c r="I45" i="4" s="1"/>
  <c r="E43" i="4"/>
  <c r="P42" i="4"/>
  <c r="P49" i="4" s="1"/>
  <c r="O42" i="4"/>
  <c r="O49" i="4" s="1"/>
  <c r="N42" i="4"/>
  <c r="M42" i="4"/>
  <c r="M68" i="4" s="1"/>
  <c r="L42" i="4"/>
  <c r="L52" i="4" s="1"/>
  <c r="K42" i="4"/>
  <c r="J42" i="4"/>
  <c r="J43" i="4" s="1"/>
  <c r="J45" i="4" s="1"/>
  <c r="I42" i="4"/>
  <c r="I70" i="4" s="1"/>
  <c r="H42" i="4"/>
  <c r="H49" i="4" s="1"/>
  <c r="G42" i="4"/>
  <c r="G49" i="4" s="1"/>
  <c r="F42" i="4"/>
  <c r="E42" i="4"/>
  <c r="E68" i="4" s="1"/>
  <c r="N84" i="1"/>
  <c r="L84" i="1"/>
  <c r="I84" i="1"/>
  <c r="F84" i="1"/>
  <c r="Q83" i="1"/>
  <c r="P82" i="1"/>
  <c r="O82" i="1"/>
  <c r="O84" i="1" s="1"/>
  <c r="N82" i="1"/>
  <c r="M82" i="1"/>
  <c r="M84" i="1" s="1"/>
  <c r="L82" i="1"/>
  <c r="K82" i="1"/>
  <c r="J82" i="1"/>
  <c r="J84" i="1" s="1"/>
  <c r="I82" i="1"/>
  <c r="H82" i="1"/>
  <c r="G82" i="1"/>
  <c r="G84" i="1" s="1"/>
  <c r="F82" i="1"/>
  <c r="E82" i="1"/>
  <c r="E84" i="1" s="1"/>
  <c r="Q84" i="1" s="1"/>
  <c r="Q81" i="1"/>
  <c r="P80" i="1"/>
  <c r="P84" i="1" s="1"/>
  <c r="O80" i="1"/>
  <c r="N80" i="1"/>
  <c r="M80" i="1"/>
  <c r="L80" i="1"/>
  <c r="K80" i="1"/>
  <c r="K84" i="1" s="1"/>
  <c r="J80" i="1"/>
  <c r="I80" i="1"/>
  <c r="H80" i="1"/>
  <c r="H84" i="1" s="1"/>
  <c r="G80" i="1"/>
  <c r="F80" i="1"/>
  <c r="E80" i="1"/>
  <c r="Q80" i="1" s="1"/>
  <c r="Q79" i="1"/>
  <c r="O78" i="1"/>
  <c r="M78" i="1"/>
  <c r="J78" i="1"/>
  <c r="I78" i="1"/>
  <c r="G78" i="1"/>
  <c r="E78" i="1"/>
  <c r="P72" i="1"/>
  <c r="O70" i="1"/>
  <c r="L70" i="1"/>
  <c r="J70" i="1"/>
  <c r="I70" i="1"/>
  <c r="G70" i="1"/>
  <c r="D61" i="1"/>
  <c r="D58" i="1"/>
  <c r="P55" i="1"/>
  <c r="M55" i="1"/>
  <c r="L55" i="1"/>
  <c r="J55" i="1"/>
  <c r="E55" i="1"/>
  <c r="F53" i="1"/>
  <c r="N52" i="1"/>
  <c r="L52" i="1"/>
  <c r="I52" i="1"/>
  <c r="F52" i="1"/>
  <c r="O49" i="1"/>
  <c r="L49" i="1"/>
  <c r="J49" i="1"/>
  <c r="G49" i="1"/>
  <c r="J45" i="1"/>
  <c r="N43" i="1"/>
  <c r="N45" i="1" s="1"/>
  <c r="J43" i="1"/>
  <c r="I43" i="1"/>
  <c r="I45" i="1" s="1"/>
  <c r="F43" i="1"/>
  <c r="F45" i="1" s="1"/>
  <c r="P42" i="1"/>
  <c r="O42" i="1"/>
  <c r="O43" i="1" s="1"/>
  <c r="O45" i="1" s="1"/>
  <c r="N42" i="1"/>
  <c r="N78" i="1" s="1"/>
  <c r="M42" i="1"/>
  <c r="M43" i="1" s="1"/>
  <c r="M45" i="1" s="1"/>
  <c r="L42" i="1"/>
  <c r="L72" i="1" s="1"/>
  <c r="K42" i="1"/>
  <c r="J42" i="1"/>
  <c r="J52" i="1" s="1"/>
  <c r="I42" i="1"/>
  <c r="I55" i="1" s="1"/>
  <c r="H42" i="1"/>
  <c r="H55" i="1" s="1"/>
  <c r="G42" i="1"/>
  <c r="G43" i="1" s="1"/>
  <c r="G45" i="1" s="1"/>
  <c r="F42" i="1"/>
  <c r="F78" i="1" s="1"/>
  <c r="E42" i="1"/>
  <c r="E53" i="1" s="1"/>
  <c r="Q47" i="6" l="1"/>
  <c r="Q40" i="6"/>
  <c r="Q49" i="6"/>
  <c r="Q65" i="6"/>
  <c r="D80" i="6" s="1"/>
  <c r="Q44" i="6"/>
  <c r="D60" i="6" s="1"/>
  <c r="K43" i="4"/>
  <c r="K45" i="4" s="1"/>
  <c r="K76" i="4"/>
  <c r="K68" i="4"/>
  <c r="K52" i="4"/>
  <c r="K49" i="4"/>
  <c r="K70" i="4"/>
  <c r="Q43" i="2"/>
  <c r="K49" i="1"/>
  <c r="K78" i="1"/>
  <c r="K70" i="1"/>
  <c r="K52" i="1"/>
  <c r="K55" i="1"/>
  <c r="H72" i="1"/>
  <c r="K43" i="1"/>
  <c r="K45" i="1" s="1"/>
  <c r="K72" i="1"/>
  <c r="F68" i="4"/>
  <c r="F52" i="4"/>
  <c r="F70" i="4"/>
  <c r="Q70" i="4" s="1"/>
  <c r="D85" i="4" s="1"/>
  <c r="F50" i="4"/>
  <c r="F76" i="4"/>
  <c r="Q42" i="4"/>
  <c r="E71" i="4" s="1"/>
  <c r="E50" i="1"/>
  <c r="E47" i="4"/>
  <c r="N68" i="4"/>
  <c r="N52" i="4"/>
  <c r="N70" i="4"/>
  <c r="N43" i="4"/>
  <c r="N45" i="4" s="1"/>
  <c r="N76" i="4"/>
  <c r="H70" i="1"/>
  <c r="H50" i="1"/>
  <c r="F47" i="1"/>
  <c r="H52" i="1"/>
  <c r="H49" i="1"/>
  <c r="H78" i="1"/>
  <c r="H43" i="1"/>
  <c r="H45" i="1" s="1"/>
  <c r="P43" i="1"/>
  <c r="P45" i="1" s="1"/>
  <c r="P70" i="1"/>
  <c r="P52" i="1"/>
  <c r="P49" i="1"/>
  <c r="P78" i="1"/>
  <c r="O50" i="1"/>
  <c r="F49" i="4"/>
  <c r="K62" i="2"/>
  <c r="K46" i="2"/>
  <c r="K43" i="2"/>
  <c r="E41" i="2"/>
  <c r="K37" i="2"/>
  <c r="K39" i="2" s="1"/>
  <c r="K64" i="2"/>
  <c r="K70" i="2"/>
  <c r="Q64" i="2"/>
  <c r="D79" i="2" s="1"/>
  <c r="E47" i="1"/>
  <c r="F43" i="4"/>
  <c r="F45" i="4" s="1"/>
  <c r="Q45" i="4" s="1"/>
  <c r="N49" i="4"/>
  <c r="L47" i="1"/>
  <c r="L50" i="1"/>
  <c r="M72" i="1"/>
  <c r="M49" i="1"/>
  <c r="N72" i="1"/>
  <c r="H52" i="4"/>
  <c r="Q52" i="4" s="1"/>
  <c r="P52" i="4"/>
  <c r="F43" i="2"/>
  <c r="N43" i="2"/>
  <c r="H64" i="2"/>
  <c r="P64" i="2"/>
  <c r="E44" i="3"/>
  <c r="K46" i="3"/>
  <c r="E67" i="3"/>
  <c r="Q67" i="3" s="1"/>
  <c r="D82" i="3" s="1"/>
  <c r="M67" i="3"/>
  <c r="H44" i="5"/>
  <c r="P44" i="5"/>
  <c r="J65" i="5"/>
  <c r="E72" i="1"/>
  <c r="E49" i="1"/>
  <c r="L53" i="1"/>
  <c r="F72" i="1"/>
  <c r="I49" i="4"/>
  <c r="F49" i="1"/>
  <c r="N49" i="1"/>
  <c r="E52" i="1"/>
  <c r="M52" i="1"/>
  <c r="O53" i="1"/>
  <c r="G72" i="1"/>
  <c r="O72" i="1"/>
  <c r="J49" i="4"/>
  <c r="E50" i="4"/>
  <c r="I52" i="4"/>
  <c r="H68" i="4"/>
  <c r="P68" i="4"/>
  <c r="G43" i="2"/>
  <c r="O43" i="2"/>
  <c r="F46" i="2"/>
  <c r="Q46" i="2" s="1"/>
  <c r="N46" i="2"/>
  <c r="E62" i="2"/>
  <c r="M62" i="2"/>
  <c r="P44" i="3"/>
  <c r="L46" i="3"/>
  <c r="L47" i="3"/>
  <c r="K49" i="3"/>
  <c r="H73" i="3"/>
  <c r="P73" i="3"/>
  <c r="G79" i="3"/>
  <c r="Q37" i="5"/>
  <c r="E66" i="5" s="1"/>
  <c r="I44" i="5"/>
  <c r="H47" i="5"/>
  <c r="P47" i="5"/>
  <c r="E71" i="5"/>
  <c r="M71" i="5"/>
  <c r="L77" i="5"/>
  <c r="H43" i="2"/>
  <c r="P43" i="2"/>
  <c r="P40" i="3"/>
  <c r="P42" i="3" s="1"/>
  <c r="E46" i="3"/>
  <c r="O47" i="3"/>
  <c r="M38" i="5"/>
  <c r="M40" i="5" s="1"/>
  <c r="J44" i="5"/>
  <c r="E45" i="5"/>
  <c r="Q42" i="1"/>
  <c r="E73" i="1" s="1"/>
  <c r="L43" i="1"/>
  <c r="L45" i="1" s="1"/>
  <c r="G52" i="1"/>
  <c r="O52" i="1"/>
  <c r="F55" i="1"/>
  <c r="Q55" i="1" s="1"/>
  <c r="N55" i="1"/>
  <c r="E70" i="1"/>
  <c r="M70" i="1"/>
  <c r="I72" i="1"/>
  <c r="G43" i="4"/>
  <c r="G45" i="4" s="1"/>
  <c r="O43" i="4"/>
  <c r="O45" i="4" s="1"/>
  <c r="P47" i="4"/>
  <c r="L49" i="4"/>
  <c r="L50" i="4"/>
  <c r="J68" i="4"/>
  <c r="H76" i="4"/>
  <c r="P76" i="4"/>
  <c r="Q36" i="2"/>
  <c r="E65" i="2" s="1"/>
  <c r="L37" i="2"/>
  <c r="L39" i="2" s="1"/>
  <c r="I43" i="2"/>
  <c r="H46" i="2"/>
  <c r="P46" i="2"/>
  <c r="G62" i="2"/>
  <c r="O62" i="2"/>
  <c r="E70" i="2"/>
  <c r="M70" i="2"/>
  <c r="L76" i="2"/>
  <c r="F46" i="3"/>
  <c r="N46" i="3"/>
  <c r="E49" i="3"/>
  <c r="M49" i="3"/>
  <c r="L65" i="3"/>
  <c r="H67" i="3"/>
  <c r="P67" i="3"/>
  <c r="J73" i="3"/>
  <c r="I79" i="3"/>
  <c r="E42" i="5"/>
  <c r="K44" i="5"/>
  <c r="F45" i="5"/>
  <c r="J47" i="5"/>
  <c r="I63" i="5"/>
  <c r="E65" i="5"/>
  <c r="M65" i="5"/>
  <c r="G71" i="5"/>
  <c r="O71" i="5"/>
  <c r="H40" i="3"/>
  <c r="H42" i="3" s="1"/>
  <c r="M46" i="3"/>
  <c r="E38" i="5"/>
  <c r="E40" i="5" s="1"/>
  <c r="E43" i="1"/>
  <c r="E45" i="1" s="1"/>
  <c r="I49" i="1"/>
  <c r="G55" i="1"/>
  <c r="O55" i="1"/>
  <c r="F70" i="1"/>
  <c r="N70" i="1"/>
  <c r="J72" i="1"/>
  <c r="L78" i="1"/>
  <c r="Q82" i="1"/>
  <c r="H43" i="4"/>
  <c r="H45" i="4" s="1"/>
  <c r="P43" i="4"/>
  <c r="P45" i="4" s="1"/>
  <c r="E49" i="4"/>
  <c r="M49" i="4"/>
  <c r="O50" i="4"/>
  <c r="G70" i="4"/>
  <c r="O70" i="4"/>
  <c r="I76" i="4"/>
  <c r="E37" i="2"/>
  <c r="E39" i="2" s="1"/>
  <c r="M37" i="2"/>
  <c r="M39" i="2" s="1"/>
  <c r="J43" i="2"/>
  <c r="E44" i="2"/>
  <c r="H62" i="2"/>
  <c r="P62" i="2"/>
  <c r="L64" i="2"/>
  <c r="F70" i="2"/>
  <c r="N70" i="2"/>
  <c r="J40" i="3"/>
  <c r="J42" i="3" s="1"/>
  <c r="G46" i="3"/>
  <c r="O46" i="3"/>
  <c r="E65" i="3"/>
  <c r="M65" i="3"/>
  <c r="I67" i="3"/>
  <c r="K73" i="3"/>
  <c r="G38" i="5"/>
  <c r="G40" i="5" s="1"/>
  <c r="O38" i="5"/>
  <c r="O40" i="5" s="1"/>
  <c r="P42" i="5"/>
  <c r="L44" i="5"/>
  <c r="L45" i="5"/>
  <c r="K47" i="5"/>
  <c r="J63" i="5"/>
  <c r="F65" i="5"/>
  <c r="N65" i="5"/>
  <c r="H71" i="5"/>
  <c r="P71" i="5"/>
  <c r="K77" i="5"/>
  <c r="F77" i="5"/>
  <c r="N77" i="5"/>
  <c r="O77" i="5"/>
  <c r="H46" i="3"/>
  <c r="P46" i="3"/>
  <c r="E44" i="5"/>
  <c r="M44" i="5"/>
  <c r="G37" i="2"/>
  <c r="G39" i="2" s="1"/>
  <c r="O37" i="2"/>
  <c r="O39" i="2" s="1"/>
  <c r="P41" i="2"/>
  <c r="L43" i="2"/>
  <c r="H70" i="2"/>
  <c r="P70" i="2"/>
  <c r="Q39" i="3"/>
  <c r="E68" i="3" s="1"/>
  <c r="L40" i="3"/>
  <c r="L42" i="3" s="1"/>
  <c r="H49" i="3"/>
  <c r="P49" i="3"/>
  <c r="E73" i="3"/>
  <c r="M73" i="3"/>
  <c r="I38" i="5"/>
  <c r="I40" i="5" s="1"/>
  <c r="E47" i="5"/>
  <c r="M47" i="5"/>
  <c r="J71" i="5"/>
  <c r="O44" i="2"/>
  <c r="E40" i="3"/>
  <c r="E42" i="3" s="1"/>
  <c r="Q42" i="3" s="1"/>
  <c r="P77" i="5"/>
  <c r="M77" i="5"/>
  <c r="I77" i="5"/>
  <c r="Q73" i="5"/>
  <c r="H77" i="5"/>
  <c r="G77" i="5"/>
  <c r="Q75" i="5"/>
  <c r="E77" i="5"/>
  <c r="Q49" i="3" l="1"/>
  <c r="Q49" i="1"/>
  <c r="Q51" i="3"/>
  <c r="Q49" i="4"/>
  <c r="Q46" i="3"/>
  <c r="D62" i="3" s="1"/>
  <c r="Q72" i="1"/>
  <c r="D87" i="1" s="1"/>
  <c r="Q44" i="5"/>
  <c r="D60" i="5" s="1"/>
  <c r="Q52" i="1"/>
  <c r="Q47" i="5"/>
  <c r="Q39" i="2"/>
  <c r="Q65" i="5"/>
  <c r="Q48" i="2"/>
  <c r="Q49" i="5"/>
  <c r="Q45" i="1"/>
  <c r="D59" i="2"/>
  <c r="Q40" i="5"/>
  <c r="Q77" i="5"/>
  <c r="Q55" i="4" l="1"/>
  <c r="D65" i="4"/>
  <c r="Q57" i="1"/>
  <c r="D67" i="1"/>
  <c r="D80" i="5"/>
</calcChain>
</file>

<file path=xl/sharedStrings.xml><?xml version="1.0" encoding="utf-8"?>
<sst xmlns="http://schemas.openxmlformats.org/spreadsheetml/2006/main" count="641" uniqueCount="96">
  <si>
    <t>No.</t>
  </si>
  <si>
    <t>Delivery Date</t>
  </si>
  <si>
    <t>Invoice No.</t>
  </si>
  <si>
    <t>Customer</t>
  </si>
  <si>
    <t>H100T-187B
(23626252)</t>
  </si>
  <si>
    <t>H120-95B
(23626251)</t>
  </si>
  <si>
    <t>H150-130B
(23626768)</t>
  </si>
  <si>
    <t>H200-145B
(23626780)</t>
  </si>
  <si>
    <t>H200-95B
(23626986)</t>
  </si>
  <si>
    <t>TF1008.B
(7423626260)</t>
  </si>
  <si>
    <t>TF1008G.B
(23626257 / 7423626257)</t>
  </si>
  <si>
    <t>TF0608.B
(7423626279)</t>
  </si>
  <si>
    <t>TF0808.B
(7423626261)</t>
  </si>
  <si>
    <t>TJ812002B
(7423626248)</t>
  </si>
  <si>
    <t>TJ815001B
(7423626237)</t>
  </si>
  <si>
    <t>TJ820002B
(7423626221)</t>
  </si>
  <si>
    <t>P20240104001</t>
  </si>
  <si>
    <t>Total</t>
  </si>
  <si>
    <t>BOX</t>
  </si>
  <si>
    <t>VE</t>
  </si>
  <si>
    <t>€/Box</t>
  </si>
  <si>
    <t>Warehouse charges</t>
  </si>
  <si>
    <t>Total warehouse charges</t>
  </si>
  <si>
    <t>Disposal charges</t>
  </si>
  <si>
    <t>Total disposal charges</t>
  </si>
  <si>
    <t>Repacking charges</t>
  </si>
  <si>
    <t>Total repacking charges</t>
  </si>
  <si>
    <t>Export Customs Clearance (T1):</t>
  </si>
  <si>
    <t>Import Customs Clearance</t>
  </si>
  <si>
    <t>1*232078P</t>
  </si>
  <si>
    <t>Average cost:</t>
  </si>
  <si>
    <t>Cosco Costs</t>
  </si>
  <si>
    <t>Quality charges</t>
  </si>
  <si>
    <t>Total quality charges</t>
  </si>
  <si>
    <t>Materian costs</t>
  </si>
  <si>
    <t xml:space="preserve">NOK </t>
  </si>
  <si>
    <t>Schlecht Stück</t>
  </si>
  <si>
    <t>&gt;1%</t>
  </si>
  <si>
    <t>Stückzahl</t>
  </si>
  <si>
    <t>&lt;1%</t>
  </si>
  <si>
    <t>Warehouse &amp; Repacking charges</t>
  </si>
  <si>
    <t>1*N232108P, 1*N232223P, 1*N240078P</t>
  </si>
  <si>
    <t>Artikelnummer</t>
  </si>
  <si>
    <t>Text305</t>
  </si>
  <si>
    <t>Menge</t>
  </si>
  <si>
    <t>Mengeneinheit</t>
  </si>
  <si>
    <t>Einlagerungsdatum</t>
  </si>
  <si>
    <t>Bezugsnr Einlagerung</t>
  </si>
  <si>
    <t>Text317</t>
  </si>
  <si>
    <t>Ausgang</t>
  </si>
  <si>
    <t>Text333</t>
  </si>
  <si>
    <t>7423626221</t>
  </si>
  <si>
    <t>DECWP2600LC000060</t>
  </si>
  <si>
    <t>NAR</t>
  </si>
  <si>
    <t>12902296</t>
  </si>
  <si>
    <t>ATC710001271120232604 / 9</t>
  </si>
  <si>
    <t>NCTS</t>
  </si>
  <si>
    <t>24DE260474860252J7</t>
  </si>
  <si>
    <t>ATC710000641120232604 / 9</t>
  </si>
  <si>
    <t>12898577</t>
  </si>
  <si>
    <t>24DE260474756617J2</t>
  </si>
  <si>
    <t>12896415</t>
  </si>
  <si>
    <t>24DE260474704514J1</t>
  </si>
  <si>
    <t>12893201</t>
  </si>
  <si>
    <t>24DE260474659771J2</t>
  </si>
  <si>
    <t>12893196</t>
  </si>
  <si>
    <t>24DE260474613361J0</t>
  </si>
  <si>
    <t>ATC710000411120232604 / 9</t>
  </si>
  <si>
    <t>12890430</t>
  </si>
  <si>
    <t>24DE260474552437J0</t>
  </si>
  <si>
    <t>12887425</t>
  </si>
  <si>
    <t>24DE260474458651J0</t>
  </si>
  <si>
    <t>12885141</t>
  </si>
  <si>
    <t>24DE260474392782J5</t>
  </si>
  <si>
    <t>12880340</t>
  </si>
  <si>
    <t>24DE260474293391J4</t>
  </si>
  <si>
    <t>ATC710000161020232604 / 9</t>
  </si>
  <si>
    <t>2*N240261P, 1*N240104P, 2*N232280P, 1*N240069P</t>
  </si>
  <si>
    <t>23626780</t>
  </si>
  <si>
    <t>12917508</t>
  </si>
  <si>
    <t>ATC710000091220232604 / 3</t>
  </si>
  <si>
    <t>24DE260475221308J2</t>
  </si>
  <si>
    <t>120Stk.</t>
  </si>
  <si>
    <t>ATC710000101220232604 / 3</t>
  </si>
  <si>
    <t>7423626260</t>
  </si>
  <si>
    <t>12917749</t>
  </si>
  <si>
    <t>ATC710000091220232604 / 5</t>
  </si>
  <si>
    <t>24DE260475222897J4</t>
  </si>
  <si>
    <t>60 Stk.</t>
  </si>
  <si>
    <t>ATC710000101220232604 / 5</t>
  </si>
  <si>
    <t>12909455</t>
  </si>
  <si>
    <t>ATC710001261120232604 / 5</t>
  </si>
  <si>
    <t>24DE260475071228J1</t>
  </si>
  <si>
    <t>30Stk.</t>
  </si>
  <si>
    <t>2*N232333P, 2*N240445P</t>
  </si>
  <si>
    <t>1*N240340P, 1*N240493P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</si>
</sst>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_);[Red]\([$€-2]\ #,##0.00\)"/>
    <numFmt numFmtId="165" formatCode="#,##0.00\ &quot;€&quot;"/>
    <numFmt numFmtId="166" formatCode="#,##0.0000\ &quot;€&quot;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2"/>
      <name val="Arial"/>
      <charset val="134"/>
    </font>
    <font>
      <b/>
      <sz val="12"/>
      <name val="Arial"/>
      <charset val="134"/>
    </font>
    <font>
      <b/>
      <sz val="12"/>
      <color rgb="FFFF0000"/>
      <name val="Arial"/>
      <charset val="134"/>
    </font>
    <font>
      <sz val="12"/>
      <color rgb="FF002060"/>
      <name val="Arial"/>
      <charset val="134"/>
    </font>
    <font>
      <b/>
      <sz val="12"/>
      <color rgb="FF002060"/>
      <name val="Arial"/>
      <charset val="134"/>
    </font>
    <font>
      <sz val="11"/>
      <color rgb="FF002060"/>
      <name val="Arial"/>
      <charset val="134"/>
    </font>
    <font>
      <b/>
      <sz val="11"/>
      <color rgb="FF002060"/>
      <name val="Arial"/>
      <charset val="134"/>
    </font>
    <font>
      <b/>
      <sz val="11"/>
      <color rgb="FFFF0000"/>
      <name val="Arial"/>
      <charset val="134"/>
    </font>
    <font>
      <sz val="11"/>
      <color rgb="FF002060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1"/>
      <color indexed="8"/>
      <name val="Calibri"/>
      <charset val="134"/>
    </font>
    <font>
      <sz val="12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8" fillId="0" borderId="0"/>
    <xf numFmtId="0" fontId="18" fillId="0" borderId="0"/>
    <xf numFmtId="164" fontId="20" fillId="0" borderId="0">
      <alignment vertical="center"/>
    </xf>
  </cellStyleXfs>
  <cellXfs count="8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6" fillId="0" borderId="0" xfId="3" applyFont="1" applyAlignment="1">
      <alignment horizontal="left" vertical="center"/>
    </xf>
    <xf numFmtId="0" fontId="0" fillId="0" borderId="0" xfId="0" applyAlignment="1">
      <alignment horizontal="left"/>
    </xf>
    <xf numFmtId="165" fontId="2" fillId="0" borderId="0" xfId="0" applyNumberFormat="1" applyFont="1" applyAlignment="1">
      <alignment horizontal="center" vertical="center"/>
    </xf>
    <xf numFmtId="164" fontId="7" fillId="0" borderId="0" xfId="3" applyFont="1" applyAlignment="1">
      <alignment horizontal="left" vertical="center"/>
    </xf>
    <xf numFmtId="165" fontId="4" fillId="0" borderId="0" xfId="0" applyNumberFormat="1" applyFont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4" fontId="6" fillId="0" borderId="0" xfId="3" applyFont="1">
      <alignment vertical="center"/>
    </xf>
    <xf numFmtId="0" fontId="6" fillId="0" borderId="0" xfId="3" applyNumberFormat="1" applyFont="1">
      <alignment vertical="center"/>
    </xf>
    <xf numFmtId="164" fontId="7" fillId="0" borderId="0" xfId="3" applyFont="1">
      <alignment vertical="center"/>
    </xf>
    <xf numFmtId="0" fontId="6" fillId="2" borderId="0" xfId="3" applyNumberFormat="1" applyFont="1" applyFill="1">
      <alignment vertical="center"/>
    </xf>
    <xf numFmtId="0" fontId="2" fillId="0" borderId="0" xfId="0" applyFont="1"/>
    <xf numFmtId="164" fontId="8" fillId="0" borderId="0" xfId="3" applyFont="1">
      <alignment vertical="center"/>
    </xf>
    <xf numFmtId="164" fontId="8" fillId="0" borderId="0" xfId="3" applyFont="1" applyAlignment="1">
      <alignment horizontal="left" vertical="center"/>
    </xf>
    <xf numFmtId="164" fontId="9" fillId="5" borderId="0" xfId="3" applyFont="1" applyFill="1">
      <alignment vertical="center"/>
    </xf>
    <xf numFmtId="164" fontId="10" fillId="5" borderId="0" xfId="3" applyFont="1" applyFill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left" vertical="center"/>
    </xf>
    <xf numFmtId="0" fontId="11" fillId="5" borderId="0" xfId="0" applyFont="1" applyFill="1"/>
    <xf numFmtId="0" fontId="12" fillId="5" borderId="1" xfId="0" applyFont="1" applyFill="1" applyBorder="1" applyAlignment="1">
      <alignment horizontal="center" vertical="center"/>
    </xf>
    <xf numFmtId="164" fontId="11" fillId="5" borderId="0" xfId="3" applyFont="1" applyFill="1" applyAlignment="1">
      <alignment horizontal="left" vertical="center"/>
    </xf>
    <xf numFmtId="0" fontId="11" fillId="5" borderId="0" xfId="0" applyFont="1" applyFill="1" applyAlignment="1">
      <alignment horizontal="left"/>
    </xf>
    <xf numFmtId="165" fontId="11" fillId="5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3" fontId="4" fillId="7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4" fontId="4" fillId="0" borderId="0" xfId="0" applyNumberFormat="1" applyFont="1"/>
    <xf numFmtId="165" fontId="0" fillId="0" borderId="0" xfId="0" applyNumberFormat="1"/>
    <xf numFmtId="0" fontId="14" fillId="5" borderId="0" xfId="0" applyFont="1" applyFill="1"/>
    <xf numFmtId="164" fontId="12" fillId="5" borderId="0" xfId="3" applyFont="1" applyFill="1" applyAlignment="1">
      <alignment horizontal="left" vertical="center"/>
    </xf>
    <xf numFmtId="165" fontId="12" fillId="5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5" fontId="5" fillId="0" borderId="0" xfId="0" applyNumberFormat="1" applyFont="1" applyAlignment="1">
      <alignment vertical="center"/>
    </xf>
    <xf numFmtId="0" fontId="15" fillId="9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16" fillId="0" borderId="0" xfId="0" applyFont="1"/>
    <xf numFmtId="164" fontId="13" fillId="0" borderId="0" xfId="3" applyFont="1">
      <alignment vertical="center"/>
    </xf>
    <xf numFmtId="0" fontId="1" fillId="4" borderId="0" xfId="0" applyFont="1" applyFill="1"/>
    <xf numFmtId="0" fontId="10" fillId="5" borderId="0" xfId="0" applyFont="1" applyFill="1" applyAlignment="1">
      <alignment horizontal="left" vertical="center"/>
    </xf>
    <xf numFmtId="0" fontId="9" fillId="5" borderId="0" xfId="0" applyFont="1" applyFill="1"/>
    <xf numFmtId="165" fontId="10" fillId="5" borderId="0" xfId="0" applyNumberFormat="1" applyFont="1" applyFill="1"/>
    <xf numFmtId="0" fontId="17" fillId="2" borderId="3" xfId="2" applyFont="1" applyFill="1" applyBorder="1" applyAlignment="1">
      <alignment wrapText="1"/>
    </xf>
    <xf numFmtId="4" fontId="17" fillId="2" borderId="3" xfId="2" applyNumberFormat="1" applyFont="1" applyFill="1" applyBorder="1" applyAlignment="1">
      <alignment horizontal="right" wrapText="1"/>
    </xf>
    <xf numFmtId="14" fontId="17" fillId="2" borderId="3" xfId="2" applyNumberFormat="1" applyFont="1" applyFill="1" applyBorder="1" applyAlignment="1">
      <alignment horizontal="center" wrapText="1"/>
    </xf>
    <xf numFmtId="0" fontId="17" fillId="2" borderId="3" xfId="2" applyFont="1" applyFill="1" applyBorder="1" applyAlignment="1">
      <alignment horizontal="left" wrapText="1"/>
    </xf>
    <xf numFmtId="0" fontId="18" fillId="10" borderId="3" xfId="2" applyFill="1" applyBorder="1" applyAlignment="1">
      <alignment horizontal="center"/>
    </xf>
    <xf numFmtId="2" fontId="1" fillId="4" borderId="0" xfId="0" applyNumberFormat="1" applyFont="1" applyFill="1"/>
    <xf numFmtId="0" fontId="17" fillId="2" borderId="4" xfId="2" applyFont="1" applyFill="1" applyBorder="1" applyAlignment="1">
      <alignment horizontal="left" wrapText="1"/>
    </xf>
    <xf numFmtId="0" fontId="16" fillId="2" borderId="0" xfId="0" applyFont="1" applyFill="1"/>
    <xf numFmtId="14" fontId="3" fillId="0" borderId="1" xfId="0" applyNumberFormat="1" applyFont="1" applyBorder="1" applyAlignment="1">
      <alignment horizontal="center" vertical="center"/>
    </xf>
    <xf numFmtId="0" fontId="18" fillId="10" borderId="3" xfId="1" applyFill="1" applyBorder="1" applyAlignment="1">
      <alignment horizontal="center"/>
    </xf>
    <xf numFmtId="0" fontId="19" fillId="0" borderId="3" xfId="1" applyFont="1" applyBorder="1" applyAlignment="1">
      <alignment wrapText="1"/>
    </xf>
    <xf numFmtId="4" fontId="19" fillId="0" borderId="3" xfId="1" applyNumberFormat="1" applyFont="1" applyBorder="1" applyAlignment="1">
      <alignment horizontal="right" wrapText="1"/>
    </xf>
    <xf numFmtId="14" fontId="19" fillId="0" borderId="3" xfId="1" applyNumberFormat="1" applyFont="1" applyBorder="1" applyAlignment="1">
      <alignment horizontal="center" wrapText="1"/>
    </xf>
    <xf numFmtId="0" fontId="19" fillId="0" borderId="3" xfId="1" applyFont="1" applyBorder="1" applyAlignment="1">
      <alignment horizontal="left" wrapText="1"/>
    </xf>
    <xf numFmtId="3" fontId="4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3" fontId="4" fillId="6" borderId="0" xfId="0" applyNumberFormat="1" applyFont="1" applyFill="1" applyAlignment="1">
      <alignment horizontal="center" vertical="center"/>
    </xf>
    <xf numFmtId="164" fontId="8" fillId="0" borderId="0" xfId="3" applyFont="1" applyAlignment="1">
      <alignment horizontal="left" vertical="center"/>
    </xf>
    <xf numFmtId="164" fontId="8" fillId="0" borderId="0" xfId="3" applyFont="1" applyAlignment="1">
      <alignment horizontal="left" vertical="center"/>
    </xf>
  </cellXfs>
  <cellStyles count="4">
    <cellStyle name="Standard" xfId="0" builtinId="0"/>
    <cellStyle name="Standard_02.2024" xfId="1" xr:uid="{00000000-0005-0000-0000-000001000000}"/>
    <cellStyle name="Standard_03.2024" xfId="2" xr:uid="{00000000-0005-0000-0000-000002000000}"/>
    <cellStyle name="常规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sqref="A1:XFD1048576"/>
    </sheetView>
  </sheetViews>
  <sheetFormatPr baseColWidth="10" defaultColWidth="11.42578125" defaultRowHeight="15"/>
  <cols>
    <col min="2" max="4" width="12.7109375" customWidth="1"/>
    <col min="5" max="16" width="13.7109375" customWidth="1"/>
  </cols>
  <sheetData>
    <row r="1" spans="1:16" ht="42.7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1</v>
      </c>
      <c r="B2" s="5">
        <v>45294</v>
      </c>
      <c r="C2" s="7">
        <v>12855761</v>
      </c>
      <c r="D2" s="7">
        <v>35884</v>
      </c>
      <c r="E2" s="7"/>
      <c r="F2" s="7"/>
      <c r="G2" s="7"/>
      <c r="H2" s="7"/>
      <c r="I2" s="7"/>
      <c r="J2" s="7">
        <v>30</v>
      </c>
      <c r="K2" s="7">
        <v>30</v>
      </c>
      <c r="L2" s="7"/>
      <c r="M2" s="7">
        <v>40</v>
      </c>
      <c r="N2" s="7"/>
      <c r="O2" s="7"/>
      <c r="P2" s="7"/>
    </row>
    <row r="3" spans="1:16">
      <c r="A3" s="2">
        <v>2</v>
      </c>
      <c r="B3" s="5">
        <v>45296</v>
      </c>
      <c r="C3" s="7">
        <v>12856747</v>
      </c>
      <c r="D3" s="7">
        <v>35884</v>
      </c>
      <c r="E3" s="7"/>
      <c r="F3" s="7"/>
      <c r="G3" s="7"/>
      <c r="H3" s="7"/>
      <c r="I3" s="7"/>
      <c r="J3" s="7">
        <v>30</v>
      </c>
      <c r="K3" s="7"/>
      <c r="L3" s="7"/>
      <c r="M3" s="7">
        <v>80</v>
      </c>
      <c r="N3" s="7"/>
      <c r="O3" s="7"/>
      <c r="P3" s="7"/>
    </row>
    <row r="4" spans="1:16">
      <c r="A4" s="2">
        <v>3</v>
      </c>
      <c r="B4" s="5">
        <v>45301</v>
      </c>
      <c r="C4" s="7">
        <v>12861401</v>
      </c>
      <c r="D4" s="7">
        <v>35884</v>
      </c>
      <c r="E4" s="7"/>
      <c r="F4" s="7"/>
      <c r="G4" s="7"/>
      <c r="H4" s="7"/>
      <c r="I4" s="7"/>
      <c r="J4" s="7">
        <v>60</v>
      </c>
      <c r="K4" s="7">
        <v>30</v>
      </c>
      <c r="L4" s="7">
        <v>60</v>
      </c>
      <c r="M4" s="7">
        <v>40</v>
      </c>
      <c r="N4" s="7"/>
      <c r="O4" s="7"/>
      <c r="P4" s="7"/>
    </row>
    <row r="5" spans="1:16">
      <c r="A5" s="2">
        <v>4</v>
      </c>
      <c r="B5" s="5">
        <v>45303</v>
      </c>
      <c r="C5" s="7">
        <v>12862664</v>
      </c>
      <c r="D5" s="7">
        <v>35884</v>
      </c>
      <c r="E5" s="7"/>
      <c r="F5" s="7"/>
      <c r="G5" s="7"/>
      <c r="H5" s="7"/>
      <c r="I5" s="7"/>
      <c r="J5" s="7">
        <v>60</v>
      </c>
      <c r="K5" s="7"/>
      <c r="L5" s="7"/>
      <c r="M5" s="7">
        <v>40</v>
      </c>
      <c r="N5" s="7"/>
      <c r="O5" s="7"/>
      <c r="P5" s="7"/>
    </row>
    <row r="6" spans="1:16">
      <c r="A6" s="2">
        <v>5</v>
      </c>
      <c r="B6" s="5">
        <v>45308</v>
      </c>
      <c r="C6" s="7">
        <v>12867238</v>
      </c>
      <c r="D6" s="7">
        <v>35884</v>
      </c>
      <c r="E6" s="7"/>
      <c r="F6" s="7"/>
      <c r="G6" s="7"/>
      <c r="H6" s="7"/>
      <c r="I6" s="7"/>
      <c r="J6" s="7">
        <v>30</v>
      </c>
      <c r="K6" s="7"/>
      <c r="L6" s="7"/>
      <c r="M6" s="7">
        <v>40</v>
      </c>
      <c r="N6" s="7"/>
      <c r="O6" s="7"/>
      <c r="P6" s="7"/>
    </row>
    <row r="7" spans="1:16">
      <c r="A7" s="2">
        <v>6</v>
      </c>
      <c r="B7" s="5">
        <v>45310</v>
      </c>
      <c r="C7" s="7">
        <v>12868616</v>
      </c>
      <c r="D7" s="7">
        <v>35884</v>
      </c>
      <c r="E7" s="7"/>
      <c r="F7" s="7"/>
      <c r="G7" s="7">
        <v>30</v>
      </c>
      <c r="H7" s="7"/>
      <c r="I7" s="7"/>
      <c r="J7" s="7"/>
      <c r="K7" s="7"/>
      <c r="L7" s="7"/>
      <c r="M7" s="7"/>
      <c r="N7" s="7"/>
      <c r="O7" s="7"/>
      <c r="P7" s="7"/>
    </row>
    <row r="8" spans="1:16">
      <c r="A8" s="2">
        <v>7</v>
      </c>
      <c r="B8" s="5">
        <v>45310</v>
      </c>
      <c r="C8" s="7">
        <v>12868620</v>
      </c>
      <c r="D8" s="7">
        <v>35884</v>
      </c>
      <c r="E8" s="7"/>
      <c r="F8" s="7"/>
      <c r="G8" s="7"/>
      <c r="H8" s="7"/>
      <c r="I8" s="7"/>
      <c r="J8" s="7">
        <v>30</v>
      </c>
      <c r="K8" s="7">
        <v>30</v>
      </c>
      <c r="L8" s="7">
        <v>60</v>
      </c>
      <c r="M8" s="7"/>
      <c r="N8" s="7"/>
      <c r="O8" s="7"/>
      <c r="P8" s="7"/>
    </row>
    <row r="9" spans="1:16">
      <c r="A9" s="2">
        <v>8</v>
      </c>
      <c r="B9" s="5">
        <v>45315</v>
      </c>
      <c r="C9" s="7">
        <v>12873476</v>
      </c>
      <c r="D9" s="7">
        <v>35884</v>
      </c>
      <c r="E9" s="7"/>
      <c r="F9" s="7"/>
      <c r="G9" s="7"/>
      <c r="H9" s="7"/>
      <c r="I9" s="7"/>
      <c r="J9" s="7">
        <v>30</v>
      </c>
      <c r="K9" s="7"/>
      <c r="L9" s="7"/>
      <c r="M9" s="7">
        <v>40</v>
      </c>
      <c r="N9" s="7"/>
      <c r="O9" s="7"/>
      <c r="P9" s="7"/>
    </row>
    <row r="10" spans="1:16">
      <c r="A10" s="2">
        <v>9</v>
      </c>
      <c r="B10" s="5">
        <v>45317</v>
      </c>
      <c r="C10" s="7">
        <v>12874698</v>
      </c>
      <c r="D10" s="7">
        <v>35884</v>
      </c>
      <c r="E10" s="7"/>
      <c r="F10" s="7"/>
      <c r="G10" s="7"/>
      <c r="H10" s="7"/>
      <c r="I10" s="7"/>
      <c r="J10" s="7">
        <v>30</v>
      </c>
      <c r="K10" s="7"/>
      <c r="L10" s="7"/>
      <c r="M10" s="7">
        <v>80</v>
      </c>
      <c r="N10" s="7"/>
      <c r="O10" s="7"/>
      <c r="P10" s="7"/>
    </row>
    <row r="11" spans="1:16">
      <c r="A11" s="2">
        <v>10</v>
      </c>
      <c r="B11" s="5">
        <v>45322</v>
      </c>
      <c r="C11" s="7">
        <v>12879186</v>
      </c>
      <c r="D11" s="7">
        <v>35884</v>
      </c>
      <c r="E11" s="7"/>
      <c r="F11" s="7"/>
      <c r="G11" s="7"/>
      <c r="H11" s="7"/>
      <c r="I11" s="7"/>
      <c r="J11" s="7">
        <v>30</v>
      </c>
      <c r="K11" s="7"/>
      <c r="L11" s="7"/>
      <c r="M11" s="7"/>
      <c r="N11" s="7"/>
      <c r="O11" s="7"/>
      <c r="P11" s="7"/>
    </row>
    <row r="12" spans="1:16">
      <c r="A12" s="2">
        <v>11</v>
      </c>
      <c r="B12" s="5">
        <v>45294</v>
      </c>
      <c r="C12" s="7">
        <v>12855762</v>
      </c>
      <c r="D12" s="7">
        <v>31968</v>
      </c>
      <c r="E12" s="7"/>
      <c r="F12" s="7"/>
      <c r="G12" s="7"/>
      <c r="H12" s="7"/>
      <c r="I12" s="7"/>
      <c r="J12" s="7"/>
      <c r="K12" s="7"/>
      <c r="L12" s="7"/>
      <c r="M12" s="7"/>
      <c r="N12" s="7">
        <v>100</v>
      </c>
      <c r="O12" s="7">
        <v>15</v>
      </c>
      <c r="P12" s="7">
        <v>72</v>
      </c>
    </row>
    <row r="13" spans="1:16">
      <c r="A13" s="2">
        <v>12</v>
      </c>
      <c r="B13" s="5">
        <v>45296</v>
      </c>
      <c r="C13" s="7">
        <v>12856742</v>
      </c>
      <c r="D13" s="7">
        <v>31968</v>
      </c>
      <c r="E13" s="7"/>
      <c r="F13" s="7"/>
      <c r="G13" s="7"/>
      <c r="H13" s="7"/>
      <c r="I13" s="7"/>
      <c r="J13" s="7"/>
      <c r="K13" s="7"/>
      <c r="L13" s="7"/>
      <c r="M13" s="7"/>
      <c r="N13" s="7">
        <v>100</v>
      </c>
      <c r="O13" s="7">
        <v>15</v>
      </c>
      <c r="P13" s="7">
        <v>84</v>
      </c>
    </row>
    <row r="14" spans="1:16">
      <c r="A14" s="2">
        <v>13</v>
      </c>
      <c r="B14" s="5">
        <v>45301</v>
      </c>
      <c r="C14" s="7">
        <v>12861374</v>
      </c>
      <c r="D14" s="7">
        <v>31968</v>
      </c>
      <c r="E14" s="7"/>
      <c r="F14" s="7"/>
      <c r="G14" s="7"/>
      <c r="H14" s="7"/>
      <c r="I14" s="7"/>
      <c r="J14" s="7"/>
      <c r="K14" s="7"/>
      <c r="L14" s="7"/>
      <c r="M14" s="7"/>
      <c r="N14" s="7">
        <v>40</v>
      </c>
      <c r="O14" s="7"/>
      <c r="P14" s="7">
        <v>24</v>
      </c>
    </row>
    <row r="15" spans="1:16">
      <c r="A15" s="2">
        <v>14</v>
      </c>
      <c r="B15" s="5">
        <v>45303</v>
      </c>
      <c r="C15" s="7">
        <v>12862661</v>
      </c>
      <c r="D15" s="7">
        <v>31968</v>
      </c>
      <c r="E15" s="7"/>
      <c r="F15" s="7"/>
      <c r="G15" s="7"/>
      <c r="H15" s="7"/>
      <c r="I15" s="7"/>
      <c r="J15" s="7"/>
      <c r="K15" s="7"/>
      <c r="L15" s="7"/>
      <c r="M15" s="7"/>
      <c r="N15" s="7">
        <v>120</v>
      </c>
      <c r="O15" s="7">
        <v>30</v>
      </c>
      <c r="P15" s="7">
        <v>108</v>
      </c>
    </row>
    <row r="16" spans="1:16">
      <c r="A16" s="2">
        <v>15</v>
      </c>
      <c r="B16" s="5">
        <v>45308</v>
      </c>
      <c r="C16" s="7">
        <v>12867242</v>
      </c>
      <c r="D16" s="7">
        <v>31968</v>
      </c>
      <c r="E16" s="7"/>
      <c r="F16" s="7"/>
      <c r="G16" s="7"/>
      <c r="H16" s="7"/>
      <c r="I16" s="7"/>
      <c r="J16" s="7"/>
      <c r="K16" s="7"/>
      <c r="L16" s="7"/>
      <c r="M16" s="7"/>
      <c r="N16" s="7">
        <v>80</v>
      </c>
      <c r="O16" s="7"/>
      <c r="P16" s="7">
        <v>36</v>
      </c>
    </row>
    <row r="17" spans="1:16">
      <c r="A17" s="2">
        <v>16</v>
      </c>
      <c r="B17" s="5">
        <v>45310</v>
      </c>
      <c r="C17" s="7">
        <v>12868614</v>
      </c>
      <c r="D17" s="7">
        <v>31968</v>
      </c>
      <c r="E17" s="7"/>
      <c r="F17" s="7"/>
      <c r="G17" s="7"/>
      <c r="H17" s="7"/>
      <c r="I17" s="7"/>
      <c r="J17" s="7"/>
      <c r="K17" s="7"/>
      <c r="L17" s="7"/>
      <c r="M17" s="7"/>
      <c r="N17" s="7">
        <v>20</v>
      </c>
      <c r="O17" s="7">
        <v>15</v>
      </c>
      <c r="P17" s="7">
        <v>12</v>
      </c>
    </row>
    <row r="18" spans="1:16">
      <c r="A18" s="2">
        <v>17</v>
      </c>
      <c r="B18" s="5">
        <v>45315</v>
      </c>
      <c r="C18" s="7">
        <v>12873457</v>
      </c>
      <c r="D18" s="7">
        <v>31968</v>
      </c>
      <c r="E18" s="7"/>
      <c r="F18" s="7"/>
      <c r="G18" s="7"/>
      <c r="H18" s="7"/>
      <c r="I18" s="7"/>
      <c r="J18" s="7"/>
      <c r="K18" s="7"/>
      <c r="L18" s="7"/>
      <c r="M18" s="7"/>
      <c r="N18" s="7">
        <v>60</v>
      </c>
      <c r="O18" s="7">
        <v>15</v>
      </c>
      <c r="P18" s="7">
        <v>60</v>
      </c>
    </row>
    <row r="19" spans="1:16">
      <c r="A19" s="2">
        <v>18</v>
      </c>
      <c r="B19" s="5">
        <v>45317</v>
      </c>
      <c r="C19" s="7">
        <v>12874689</v>
      </c>
      <c r="D19" s="7">
        <v>31968</v>
      </c>
      <c r="E19" s="7"/>
      <c r="F19" s="7"/>
      <c r="G19" s="7"/>
      <c r="H19" s="7"/>
      <c r="I19" s="7"/>
      <c r="J19" s="7"/>
      <c r="K19" s="7"/>
      <c r="L19" s="7"/>
      <c r="M19" s="7"/>
      <c r="N19" s="7">
        <v>80</v>
      </c>
      <c r="O19" s="7">
        <v>30</v>
      </c>
      <c r="P19" s="7">
        <v>60</v>
      </c>
    </row>
    <row r="20" spans="1:16">
      <c r="A20" s="2">
        <v>19</v>
      </c>
      <c r="B20" s="5">
        <v>45322</v>
      </c>
      <c r="C20" s="7">
        <v>12879174</v>
      </c>
      <c r="D20" s="7">
        <v>31968</v>
      </c>
      <c r="E20" s="7"/>
      <c r="F20" s="7"/>
      <c r="G20" s="7"/>
      <c r="H20" s="7"/>
      <c r="I20" s="7"/>
      <c r="J20" s="7"/>
      <c r="K20" s="7"/>
      <c r="L20" s="7"/>
      <c r="M20" s="7"/>
      <c r="N20" s="7">
        <v>60</v>
      </c>
      <c r="O20" s="7">
        <v>30</v>
      </c>
      <c r="P20" s="7">
        <v>60</v>
      </c>
    </row>
    <row r="21" spans="1:16">
      <c r="A21" s="2">
        <v>20</v>
      </c>
      <c r="B21" s="5">
        <v>45296</v>
      </c>
      <c r="C21" s="7">
        <v>12856695</v>
      </c>
      <c r="D21" s="7">
        <v>1001</v>
      </c>
      <c r="E21" s="7"/>
      <c r="F21" s="7">
        <v>90</v>
      </c>
      <c r="G21" s="7">
        <v>120</v>
      </c>
      <c r="H21" s="7">
        <v>168</v>
      </c>
      <c r="I21" s="7">
        <v>120</v>
      </c>
      <c r="J21" s="7"/>
      <c r="K21" s="7"/>
      <c r="L21" s="7"/>
      <c r="M21" s="7"/>
      <c r="N21" s="7"/>
      <c r="O21" s="7"/>
      <c r="P21" s="7"/>
    </row>
    <row r="22" spans="1:16">
      <c r="A22" s="2">
        <v>21</v>
      </c>
      <c r="B22" s="5">
        <v>45303</v>
      </c>
      <c r="C22" s="7">
        <v>12862649</v>
      </c>
      <c r="D22" s="7">
        <v>1001</v>
      </c>
      <c r="E22" s="7"/>
      <c r="F22" s="7">
        <v>180</v>
      </c>
      <c r="G22" s="7">
        <v>30</v>
      </c>
      <c r="H22" s="7">
        <v>144</v>
      </c>
      <c r="I22" s="7">
        <v>180</v>
      </c>
      <c r="J22" s="7"/>
      <c r="K22" s="7"/>
      <c r="L22" s="7"/>
      <c r="M22" s="7"/>
      <c r="N22" s="7"/>
      <c r="O22" s="7"/>
      <c r="P22" s="7"/>
    </row>
    <row r="23" spans="1:16">
      <c r="A23" s="2">
        <v>22</v>
      </c>
      <c r="B23" s="5">
        <v>45310</v>
      </c>
      <c r="C23" s="7">
        <v>12868565</v>
      </c>
      <c r="D23" s="7">
        <v>1001</v>
      </c>
      <c r="E23" s="7"/>
      <c r="F23" s="7">
        <v>180</v>
      </c>
      <c r="G23" s="7">
        <v>60</v>
      </c>
      <c r="H23" s="7">
        <v>96</v>
      </c>
      <c r="I23" s="7">
        <v>60</v>
      </c>
      <c r="J23" s="7"/>
      <c r="K23" s="7"/>
      <c r="L23" s="7"/>
      <c r="M23" s="7"/>
      <c r="N23" s="7"/>
      <c r="O23" s="7"/>
      <c r="P23" s="7"/>
    </row>
    <row r="24" spans="1:16">
      <c r="A24" s="2">
        <v>23</v>
      </c>
      <c r="B24" s="5">
        <v>45317</v>
      </c>
      <c r="C24" s="7">
        <v>12873693</v>
      </c>
      <c r="D24" s="7">
        <v>1001</v>
      </c>
      <c r="E24" s="7"/>
      <c r="F24" s="7">
        <v>135</v>
      </c>
      <c r="G24" s="7">
        <v>90</v>
      </c>
      <c r="H24" s="7">
        <v>96</v>
      </c>
      <c r="I24" s="7">
        <v>60</v>
      </c>
      <c r="J24" s="7"/>
      <c r="K24" s="7"/>
      <c r="L24" s="7"/>
      <c r="M24" s="7"/>
      <c r="N24" s="7"/>
      <c r="O24" s="7"/>
      <c r="P24" s="7"/>
    </row>
    <row r="25" spans="1:16">
      <c r="A25" s="2">
        <v>24</v>
      </c>
      <c r="B25" s="5">
        <v>45296</v>
      </c>
      <c r="C25" s="7">
        <v>12856735</v>
      </c>
      <c r="D25" s="7">
        <v>4645</v>
      </c>
      <c r="E25" s="7"/>
      <c r="F25" s="7">
        <v>450</v>
      </c>
      <c r="G25" s="7">
        <v>180</v>
      </c>
      <c r="H25" s="7">
        <v>96</v>
      </c>
      <c r="I25" s="7">
        <v>60</v>
      </c>
      <c r="J25" s="7"/>
      <c r="K25" s="7"/>
      <c r="L25" s="7"/>
      <c r="M25" s="7"/>
      <c r="N25" s="7"/>
      <c r="O25" s="7"/>
      <c r="P25" s="7"/>
    </row>
    <row r="26" spans="1:16">
      <c r="A26" s="2">
        <v>25</v>
      </c>
      <c r="B26" s="5">
        <v>45303</v>
      </c>
      <c r="C26" s="7">
        <v>12862654</v>
      </c>
      <c r="D26" s="7">
        <v>4645</v>
      </c>
      <c r="E26" s="7"/>
      <c r="F26" s="7">
        <v>405</v>
      </c>
      <c r="G26" s="7">
        <v>210</v>
      </c>
      <c r="H26" s="7">
        <v>72</v>
      </c>
      <c r="I26" s="7">
        <v>90</v>
      </c>
      <c r="J26" s="7"/>
      <c r="K26" s="7"/>
      <c r="L26" s="7"/>
      <c r="M26" s="7"/>
      <c r="N26" s="7"/>
      <c r="O26" s="7"/>
      <c r="P26" s="7"/>
    </row>
    <row r="27" spans="1:16">
      <c r="A27" s="2">
        <v>26</v>
      </c>
      <c r="B27" s="5">
        <v>45310</v>
      </c>
      <c r="C27" s="7">
        <v>12868587</v>
      </c>
      <c r="D27" s="7">
        <v>4645</v>
      </c>
      <c r="E27" s="7"/>
      <c r="F27" s="7">
        <v>360</v>
      </c>
      <c r="G27" s="7">
        <v>180</v>
      </c>
      <c r="H27" s="7">
        <v>72</v>
      </c>
      <c r="I27" s="7">
        <v>60</v>
      </c>
      <c r="J27" s="7"/>
      <c r="K27" s="7"/>
      <c r="L27" s="7"/>
      <c r="M27" s="7"/>
      <c r="N27" s="7"/>
      <c r="O27" s="7"/>
      <c r="P27" s="7"/>
    </row>
    <row r="28" spans="1:16">
      <c r="A28" s="2">
        <v>27</v>
      </c>
      <c r="B28" s="5">
        <v>45317</v>
      </c>
      <c r="C28" s="7">
        <v>12874652</v>
      </c>
      <c r="D28" s="7">
        <v>4645</v>
      </c>
      <c r="E28" s="7"/>
      <c r="F28" s="7">
        <v>405</v>
      </c>
      <c r="G28" s="7">
        <v>180</v>
      </c>
      <c r="H28" s="7">
        <v>72</v>
      </c>
      <c r="I28" s="7">
        <v>30</v>
      </c>
      <c r="J28" s="7"/>
      <c r="K28" s="7"/>
      <c r="L28" s="7"/>
      <c r="M28" s="7"/>
      <c r="N28" s="7"/>
      <c r="O28" s="7"/>
      <c r="P28" s="7"/>
    </row>
    <row r="29" spans="1:16">
      <c r="A29" s="2">
        <v>28</v>
      </c>
      <c r="B29" s="5">
        <v>45303</v>
      </c>
      <c r="C29" s="7">
        <v>12862657</v>
      </c>
      <c r="D29" s="7">
        <v>23595</v>
      </c>
      <c r="E29" s="7"/>
      <c r="F29" s="7"/>
      <c r="G29" s="7">
        <v>180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2">
        <v>29</v>
      </c>
      <c r="B30" s="5">
        <v>45310</v>
      </c>
      <c r="C30" s="7">
        <v>12868591</v>
      </c>
      <c r="D30" s="7">
        <v>23595</v>
      </c>
      <c r="E30" s="7"/>
      <c r="F30" s="7"/>
      <c r="G30" s="7">
        <v>120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2">
        <v>30</v>
      </c>
      <c r="B31" s="5">
        <v>45317</v>
      </c>
      <c r="C31" s="7">
        <v>12874927</v>
      </c>
      <c r="D31" s="7">
        <v>23595</v>
      </c>
      <c r="E31" s="7"/>
      <c r="F31" s="7"/>
      <c r="G31" s="7"/>
      <c r="H31" s="7"/>
      <c r="I31" s="7"/>
      <c r="J31" s="7"/>
      <c r="K31" s="7">
        <v>30</v>
      </c>
      <c r="L31" s="7"/>
      <c r="M31" s="7"/>
      <c r="N31" s="7"/>
      <c r="O31" s="7"/>
      <c r="P31" s="7"/>
    </row>
    <row r="32" spans="1:16">
      <c r="A32" s="2">
        <v>31</v>
      </c>
      <c r="B32" s="5">
        <v>45289</v>
      </c>
      <c r="C32" s="7">
        <v>12854685</v>
      </c>
      <c r="D32" s="7">
        <v>1024</v>
      </c>
      <c r="E32" s="7">
        <v>48</v>
      </c>
      <c r="F32" s="7"/>
      <c r="G32" s="7"/>
      <c r="H32" s="7"/>
      <c r="I32" s="7"/>
      <c r="J32" s="7"/>
      <c r="K32" s="7">
        <v>90</v>
      </c>
      <c r="L32" s="7"/>
      <c r="M32" s="7"/>
      <c r="N32" s="7"/>
      <c r="O32" s="7"/>
      <c r="P32" s="7"/>
    </row>
    <row r="33" spans="1:17">
      <c r="A33" s="2">
        <v>32</v>
      </c>
      <c r="B33" s="5">
        <v>45296</v>
      </c>
      <c r="C33" s="7">
        <v>12856699</v>
      </c>
      <c r="D33" s="7">
        <v>1024</v>
      </c>
      <c r="E33" s="7">
        <v>48</v>
      </c>
      <c r="F33" s="7"/>
      <c r="G33" s="7"/>
      <c r="H33" s="7"/>
      <c r="I33" s="7"/>
      <c r="J33" s="7"/>
      <c r="K33" s="7">
        <v>90</v>
      </c>
      <c r="L33" s="7"/>
      <c r="M33" s="7"/>
      <c r="N33" s="7"/>
      <c r="O33" s="7"/>
      <c r="P33" s="7"/>
    </row>
    <row r="34" spans="1:17">
      <c r="A34" s="2">
        <v>33</v>
      </c>
      <c r="B34" s="5">
        <v>45303</v>
      </c>
      <c r="C34" s="7">
        <v>12862652</v>
      </c>
      <c r="D34" s="7">
        <v>1024</v>
      </c>
      <c r="E34" s="7">
        <v>96</v>
      </c>
      <c r="F34" s="7"/>
      <c r="G34" s="7"/>
      <c r="H34" s="7"/>
      <c r="I34" s="7"/>
      <c r="J34" s="7"/>
      <c r="K34" s="7">
        <v>60</v>
      </c>
      <c r="L34" s="7"/>
      <c r="M34" s="7"/>
      <c r="N34" s="7"/>
      <c r="O34" s="7"/>
      <c r="P34" s="7"/>
    </row>
    <row r="35" spans="1:17">
      <c r="A35" s="2">
        <v>34</v>
      </c>
      <c r="B35" s="5">
        <v>45310</v>
      </c>
      <c r="C35" s="7">
        <v>12868580</v>
      </c>
      <c r="D35" s="7">
        <v>1024</v>
      </c>
      <c r="E35" s="7"/>
      <c r="F35" s="7"/>
      <c r="G35" s="7"/>
      <c r="H35" s="7"/>
      <c r="I35" s="7"/>
      <c r="J35" s="7"/>
      <c r="K35" s="7">
        <v>60</v>
      </c>
      <c r="L35" s="7"/>
      <c r="M35" s="7"/>
      <c r="N35" s="7"/>
      <c r="O35" s="7"/>
      <c r="P35" s="7"/>
    </row>
    <row r="36" spans="1:17">
      <c r="A36" s="2">
        <v>35</v>
      </c>
      <c r="B36" s="5">
        <v>45317</v>
      </c>
      <c r="C36" s="7">
        <v>12874648</v>
      </c>
      <c r="D36" s="7">
        <v>1024</v>
      </c>
      <c r="E36" s="7">
        <v>48</v>
      </c>
      <c r="F36" s="7"/>
      <c r="G36" s="7"/>
      <c r="H36" s="7"/>
      <c r="I36" s="7"/>
      <c r="J36" s="7"/>
      <c r="K36" s="7">
        <v>90</v>
      </c>
      <c r="L36" s="7"/>
      <c r="M36" s="7"/>
      <c r="N36" s="7"/>
      <c r="O36" s="7"/>
      <c r="P36" s="7"/>
    </row>
    <row r="37" spans="1:17">
      <c r="A37" s="2">
        <v>36</v>
      </c>
      <c r="B37" s="5">
        <v>45296</v>
      </c>
      <c r="C37" s="7">
        <v>12856740</v>
      </c>
      <c r="D37" s="7">
        <v>14489</v>
      </c>
      <c r="E37" s="7"/>
      <c r="F37" s="7"/>
      <c r="G37" s="7"/>
      <c r="H37" s="7">
        <v>24</v>
      </c>
      <c r="I37" s="7"/>
      <c r="J37" s="7"/>
      <c r="K37" s="7"/>
      <c r="L37" s="7"/>
      <c r="M37" s="7"/>
      <c r="N37" s="7"/>
      <c r="O37" s="7"/>
      <c r="P37" s="7"/>
    </row>
    <row r="38" spans="1:17">
      <c r="A38" s="2">
        <v>37</v>
      </c>
      <c r="B38" s="5">
        <v>45295</v>
      </c>
      <c r="C38" s="7" t="s">
        <v>16</v>
      </c>
      <c r="D38" s="7">
        <v>44940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24</v>
      </c>
    </row>
    <row r="39" spans="1:17">
      <c r="A39" s="2">
        <v>38</v>
      </c>
      <c r="B39" s="5">
        <v>45299</v>
      </c>
      <c r="C39" s="7">
        <v>12857753</v>
      </c>
      <c r="D39" s="7">
        <v>31971</v>
      </c>
      <c r="E39" s="7"/>
      <c r="F39" s="7"/>
      <c r="G39" s="7"/>
      <c r="H39" s="7"/>
      <c r="I39" s="7"/>
      <c r="J39" s="7">
        <v>30</v>
      </c>
      <c r="K39" s="7"/>
      <c r="L39" s="7"/>
      <c r="M39" s="7"/>
      <c r="N39" s="7"/>
      <c r="O39" s="7"/>
      <c r="P39" s="7"/>
    </row>
    <row r="40" spans="1:17">
      <c r="A40" s="2">
        <v>39</v>
      </c>
      <c r="B40" s="5">
        <v>45299</v>
      </c>
      <c r="C40" s="7">
        <v>12853566</v>
      </c>
      <c r="D40" s="7">
        <v>31971</v>
      </c>
      <c r="E40" s="7"/>
      <c r="F40" s="7"/>
      <c r="G40" s="7"/>
      <c r="H40" s="7"/>
      <c r="I40" s="7"/>
      <c r="J40" s="7"/>
      <c r="K40" s="7">
        <v>30</v>
      </c>
      <c r="L40" s="7"/>
      <c r="M40" s="7"/>
      <c r="N40" s="7"/>
      <c r="O40" s="7"/>
      <c r="P40" s="7">
        <v>36</v>
      </c>
    </row>
    <row r="41" spans="1:17">
      <c r="A41" s="2">
        <v>40</v>
      </c>
      <c r="B41" s="5">
        <v>45306</v>
      </c>
      <c r="C41" s="7">
        <v>12863778</v>
      </c>
      <c r="D41" s="7">
        <v>31971</v>
      </c>
      <c r="E41" s="7"/>
      <c r="F41" s="7"/>
      <c r="G41" s="7"/>
      <c r="H41" s="7"/>
      <c r="I41" s="7"/>
      <c r="J41" s="7"/>
      <c r="K41" s="7"/>
      <c r="L41" s="7"/>
      <c r="M41" s="7"/>
      <c r="N41" s="7">
        <v>40</v>
      </c>
      <c r="O41" s="7"/>
      <c r="P41" s="7"/>
    </row>
    <row r="42" spans="1:17">
      <c r="A42" s="2"/>
      <c r="B42" s="4"/>
      <c r="C42" s="4"/>
      <c r="D42" s="8" t="s">
        <v>17</v>
      </c>
      <c r="E42" s="9">
        <f>SUM(E2:E41)</f>
        <v>240</v>
      </c>
      <c r="F42" s="9">
        <f t="shared" ref="F42:P42" si="0">SUM(F2:F41)</f>
        <v>2205</v>
      </c>
      <c r="G42" s="9">
        <f t="shared" si="0"/>
        <v>1380</v>
      </c>
      <c r="H42" s="9">
        <f t="shared" si="0"/>
        <v>840</v>
      </c>
      <c r="I42" s="9">
        <f t="shared" si="0"/>
        <v>660</v>
      </c>
      <c r="J42" s="9">
        <f t="shared" si="0"/>
        <v>360</v>
      </c>
      <c r="K42" s="9">
        <f t="shared" si="0"/>
        <v>540</v>
      </c>
      <c r="L42" s="9">
        <f t="shared" si="0"/>
        <v>120</v>
      </c>
      <c r="M42" s="9">
        <f t="shared" si="0"/>
        <v>360</v>
      </c>
      <c r="N42" s="9">
        <f t="shared" si="0"/>
        <v>700</v>
      </c>
      <c r="O42" s="9">
        <f t="shared" si="0"/>
        <v>150</v>
      </c>
      <c r="P42" s="9">
        <f t="shared" si="0"/>
        <v>576</v>
      </c>
      <c r="Q42" s="44">
        <f>SUM(E42:P42)</f>
        <v>8131</v>
      </c>
    </row>
    <row r="43" spans="1:17" ht="20.100000000000001" customHeight="1">
      <c r="A43" s="10"/>
      <c r="B43" s="11"/>
      <c r="C43" s="12" t="s">
        <v>18</v>
      </c>
      <c r="D43" s="12" t="s">
        <v>19</v>
      </c>
      <c r="E43" s="12">
        <f>E42/48</f>
        <v>5</v>
      </c>
      <c r="F43" s="12">
        <f>F42/45</f>
        <v>49</v>
      </c>
      <c r="G43" s="12">
        <f>G42/30</f>
        <v>46</v>
      </c>
      <c r="H43" s="12">
        <f>H42/24</f>
        <v>35</v>
      </c>
      <c r="I43" s="12">
        <f>I42/30</f>
        <v>22</v>
      </c>
      <c r="J43" s="12">
        <f>J42/30</f>
        <v>12</v>
      </c>
      <c r="K43" s="12">
        <f>K42/30</f>
        <v>18</v>
      </c>
      <c r="L43" s="12">
        <f>L42/60</f>
        <v>2</v>
      </c>
      <c r="M43" s="12">
        <f>M42/40</f>
        <v>9</v>
      </c>
      <c r="N43" s="12">
        <f>N42/20</f>
        <v>35</v>
      </c>
      <c r="O43" s="12">
        <f>O42/15</f>
        <v>10</v>
      </c>
      <c r="P43" s="12">
        <f>P42/12</f>
        <v>48</v>
      </c>
      <c r="Q43" s="45"/>
    </row>
    <row r="44" spans="1:17" ht="20.100000000000001" customHeight="1">
      <c r="A44" s="10"/>
      <c r="B44" s="11"/>
      <c r="C44" s="12" t="s">
        <v>20</v>
      </c>
      <c r="D44" s="12"/>
      <c r="E44" s="12">
        <v>21</v>
      </c>
      <c r="F44" s="12">
        <v>16</v>
      </c>
      <c r="G44" s="12">
        <v>11</v>
      </c>
      <c r="H44" s="12">
        <v>14</v>
      </c>
      <c r="I44" s="12">
        <v>12</v>
      </c>
      <c r="J44" s="12">
        <v>11</v>
      </c>
      <c r="K44" s="12">
        <v>12</v>
      </c>
      <c r="L44" s="12">
        <v>18</v>
      </c>
      <c r="M44" s="12">
        <v>15</v>
      </c>
      <c r="N44" s="12">
        <v>9</v>
      </c>
      <c r="O44" s="12">
        <v>8</v>
      </c>
      <c r="P44" s="12">
        <v>8</v>
      </c>
      <c r="Q44" s="45"/>
    </row>
    <row r="45" spans="1:17" ht="20.100000000000001" customHeight="1">
      <c r="A45" s="10"/>
      <c r="B45" s="11"/>
      <c r="C45" s="12" t="s">
        <v>17</v>
      </c>
      <c r="D45" s="12"/>
      <c r="E45" s="12">
        <f t="shared" ref="E45:P45" si="1">E43*E44</f>
        <v>105</v>
      </c>
      <c r="F45" s="12">
        <f t="shared" si="1"/>
        <v>784</v>
      </c>
      <c r="G45" s="12">
        <f t="shared" si="1"/>
        <v>506</v>
      </c>
      <c r="H45" s="12">
        <f t="shared" si="1"/>
        <v>490</v>
      </c>
      <c r="I45" s="12">
        <f t="shared" si="1"/>
        <v>264</v>
      </c>
      <c r="J45" s="12">
        <f t="shared" si="1"/>
        <v>132</v>
      </c>
      <c r="K45" s="12">
        <f t="shared" si="1"/>
        <v>216</v>
      </c>
      <c r="L45" s="12">
        <f t="shared" si="1"/>
        <v>36</v>
      </c>
      <c r="M45" s="12">
        <f t="shared" si="1"/>
        <v>135</v>
      </c>
      <c r="N45" s="12">
        <f t="shared" si="1"/>
        <v>315</v>
      </c>
      <c r="O45" s="12">
        <f t="shared" si="1"/>
        <v>80</v>
      </c>
      <c r="P45" s="12">
        <f t="shared" si="1"/>
        <v>384</v>
      </c>
      <c r="Q45" s="12">
        <f>SUM(E45:P45)</f>
        <v>3447</v>
      </c>
    </row>
    <row r="46" spans="1:17" ht="42.75">
      <c r="A46" s="10"/>
      <c r="E46" s="3" t="s">
        <v>4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  <c r="L46" s="3" t="s">
        <v>11</v>
      </c>
      <c r="M46" s="3" t="s">
        <v>12</v>
      </c>
      <c r="N46" s="3" t="s">
        <v>13</v>
      </c>
      <c r="O46" s="3" t="s">
        <v>14</v>
      </c>
      <c r="P46" s="3" t="s">
        <v>15</v>
      </c>
    </row>
    <row r="47" spans="1:17">
      <c r="A47" s="10"/>
      <c r="E47" s="14">
        <f>E42+F42+G42+I42+J42+K42+L42+M42+N42+O42</f>
        <v>6715</v>
      </c>
      <c r="F47" s="14">
        <f>H42+P42</f>
        <v>1416</v>
      </c>
      <c r="G47" s="14"/>
      <c r="L47" s="14">
        <f>L42+M42</f>
        <v>480</v>
      </c>
    </row>
    <row r="48" spans="1:17">
      <c r="A48" s="10"/>
      <c r="B48" s="15" t="s">
        <v>21</v>
      </c>
      <c r="C48" s="16"/>
      <c r="D48" s="16"/>
      <c r="E48" s="17">
        <v>0.56000000000000005</v>
      </c>
      <c r="F48" s="17">
        <v>0.56000000000000005</v>
      </c>
      <c r="G48" s="17">
        <v>0.56000000000000005</v>
      </c>
      <c r="H48" s="17">
        <v>0.56000000000000005</v>
      </c>
      <c r="I48" s="17">
        <v>0.56000000000000005</v>
      </c>
      <c r="J48" s="17">
        <v>0.56000000000000005</v>
      </c>
      <c r="K48" s="17">
        <v>0.56000000000000005</v>
      </c>
      <c r="L48" s="17">
        <v>0.56000000000000005</v>
      </c>
      <c r="M48" s="17">
        <v>0.56000000000000005</v>
      </c>
      <c r="N48" s="17">
        <v>0.56000000000000005</v>
      </c>
      <c r="O48" s="17">
        <v>0.56000000000000005</v>
      </c>
      <c r="P48" s="17">
        <v>0.56000000000000005</v>
      </c>
      <c r="Q48" s="27"/>
    </row>
    <row r="49" spans="1:17" ht="15.75">
      <c r="A49" s="10"/>
      <c r="B49" s="18" t="s">
        <v>22</v>
      </c>
      <c r="C49" s="16"/>
      <c r="D49" s="16"/>
      <c r="E49" s="19">
        <f t="shared" ref="E49:P49" si="2">E48*E42</f>
        <v>134.4</v>
      </c>
      <c r="F49" s="19">
        <f t="shared" si="2"/>
        <v>1234.8000000000002</v>
      </c>
      <c r="G49" s="19">
        <f t="shared" si="2"/>
        <v>772.80000000000007</v>
      </c>
      <c r="H49" s="19">
        <f t="shared" si="2"/>
        <v>470.40000000000003</v>
      </c>
      <c r="I49" s="19">
        <f t="shared" si="2"/>
        <v>369.6</v>
      </c>
      <c r="J49" s="19">
        <f t="shared" si="2"/>
        <v>201.60000000000002</v>
      </c>
      <c r="K49" s="19">
        <f t="shared" si="2"/>
        <v>302.40000000000003</v>
      </c>
      <c r="L49" s="19">
        <f t="shared" si="2"/>
        <v>67.2</v>
      </c>
      <c r="M49" s="19">
        <f t="shared" si="2"/>
        <v>201.60000000000002</v>
      </c>
      <c r="N49" s="19">
        <f t="shared" si="2"/>
        <v>392.00000000000006</v>
      </c>
      <c r="O49" s="19">
        <f t="shared" si="2"/>
        <v>84.000000000000014</v>
      </c>
      <c r="P49" s="19">
        <f t="shared" si="2"/>
        <v>322.56000000000006</v>
      </c>
      <c r="Q49" s="46">
        <f>SUM(E49:P49)</f>
        <v>4553.3600000000006</v>
      </c>
    </row>
    <row r="50" spans="1:17" ht="15.75">
      <c r="A50" s="10"/>
      <c r="B50" s="18"/>
      <c r="C50" s="16"/>
      <c r="D50" s="16"/>
      <c r="E50" s="20">
        <f>E42+G42+F42+I42+J42+K42+L42+M42+N42+O42</f>
        <v>6715</v>
      </c>
      <c r="F50" s="81"/>
      <c r="G50" s="12"/>
      <c r="H50" s="41">
        <f>H42+P42</f>
        <v>1416</v>
      </c>
      <c r="I50" s="19"/>
      <c r="J50" s="19"/>
      <c r="K50" s="19"/>
      <c r="L50" s="81">
        <f>L42+M42</f>
        <v>480</v>
      </c>
      <c r="M50" s="19"/>
      <c r="N50" s="19"/>
      <c r="O50" s="12">
        <f>O42+P42</f>
        <v>726</v>
      </c>
      <c r="P50" s="19"/>
      <c r="Q50" s="46"/>
    </row>
    <row r="51" spans="1:17">
      <c r="A51" s="10"/>
      <c r="B51" s="15" t="s">
        <v>23</v>
      </c>
      <c r="C51" s="16"/>
      <c r="D51" s="16"/>
      <c r="E51" s="22">
        <v>0.12590000000000001</v>
      </c>
      <c r="F51" s="22">
        <v>8.8999999999999996E-2</v>
      </c>
      <c r="G51" s="22">
        <v>0.12590000000000001</v>
      </c>
      <c r="H51" s="22">
        <v>0.12590000000000001</v>
      </c>
      <c r="I51" s="22">
        <v>0.12590000000000001</v>
      </c>
      <c r="J51" s="22">
        <v>0.12590000000000001</v>
      </c>
      <c r="K51" s="22">
        <v>0.12590000000000001</v>
      </c>
      <c r="L51" s="22">
        <v>0.1079</v>
      </c>
      <c r="M51" s="22">
        <v>0.1079</v>
      </c>
      <c r="N51" s="22">
        <v>8.8999999999999996E-2</v>
      </c>
      <c r="O51" s="22">
        <v>0.129</v>
      </c>
      <c r="P51" s="22">
        <v>0.129</v>
      </c>
      <c r="Q51" s="46"/>
    </row>
    <row r="52" spans="1:17" ht="15.75">
      <c r="A52" s="10"/>
      <c r="B52" s="18" t="s">
        <v>24</v>
      </c>
      <c r="C52" s="16"/>
      <c r="D52" s="16"/>
      <c r="E52" s="19">
        <f>E51*E42</f>
        <v>30.216000000000001</v>
      </c>
      <c r="F52" s="19">
        <f t="shared" ref="F52:P52" si="3">F51*F42</f>
        <v>196.245</v>
      </c>
      <c r="G52" s="19">
        <f t="shared" si="3"/>
        <v>173.74200000000002</v>
      </c>
      <c r="H52" s="19">
        <f t="shared" si="3"/>
        <v>105.75600000000001</v>
      </c>
      <c r="I52" s="19">
        <f t="shared" si="3"/>
        <v>83.094000000000008</v>
      </c>
      <c r="J52" s="19">
        <f t="shared" si="3"/>
        <v>45.324000000000005</v>
      </c>
      <c r="K52" s="19">
        <f t="shared" si="3"/>
        <v>67.986000000000004</v>
      </c>
      <c r="L52" s="19">
        <f t="shared" si="3"/>
        <v>12.948</v>
      </c>
      <c r="M52" s="19">
        <f t="shared" si="3"/>
        <v>38.844000000000001</v>
      </c>
      <c r="N52" s="19">
        <f t="shared" si="3"/>
        <v>62.3</v>
      </c>
      <c r="O52" s="19">
        <f t="shared" si="3"/>
        <v>19.350000000000001</v>
      </c>
      <c r="P52" s="19">
        <f t="shared" si="3"/>
        <v>74.304000000000002</v>
      </c>
      <c r="Q52" s="46">
        <f>SUM(E52:P52)</f>
        <v>910.10900000000004</v>
      </c>
    </row>
    <row r="53" spans="1:17" ht="15.75">
      <c r="A53" s="10"/>
      <c r="B53" s="18"/>
      <c r="C53" s="16"/>
      <c r="D53" s="16"/>
      <c r="E53" s="20">
        <f>E42+G42+H42+I42+J42+K42</f>
        <v>4020</v>
      </c>
      <c r="F53" s="21">
        <f>F42+N42</f>
        <v>2905</v>
      </c>
      <c r="G53" s="81"/>
      <c r="H53" s="81"/>
      <c r="I53" s="81"/>
      <c r="J53" s="81"/>
      <c r="K53" s="81"/>
      <c r="L53" s="83">
        <f>L42+M42</f>
        <v>480</v>
      </c>
      <c r="M53" s="81"/>
      <c r="N53" s="81"/>
      <c r="O53" s="81">
        <f>O42+P42</f>
        <v>726</v>
      </c>
      <c r="P53" s="19"/>
      <c r="Q53" s="46"/>
    </row>
    <row r="54" spans="1:17">
      <c r="A54" s="10"/>
      <c r="B54" s="15" t="s">
        <v>25</v>
      </c>
      <c r="C54" s="16"/>
      <c r="D54" s="16"/>
      <c r="E54" s="17">
        <v>0.6</v>
      </c>
      <c r="F54" s="17">
        <v>0.6</v>
      </c>
      <c r="G54" s="17">
        <v>0.6</v>
      </c>
      <c r="H54" s="82">
        <v>0.65</v>
      </c>
      <c r="I54" s="17">
        <v>0.6</v>
      </c>
      <c r="J54" s="17">
        <v>0.6</v>
      </c>
      <c r="K54" s="17">
        <v>0.6</v>
      </c>
      <c r="L54" s="17">
        <v>0.6</v>
      </c>
      <c r="M54" s="17">
        <v>0.6</v>
      </c>
      <c r="N54" s="17">
        <v>0.6</v>
      </c>
      <c r="O54" s="17">
        <v>0.6</v>
      </c>
      <c r="P54" s="82">
        <v>0.65</v>
      </c>
      <c r="Q54" s="46"/>
    </row>
    <row r="55" spans="1:17" ht="15.75">
      <c r="A55" s="10"/>
      <c r="B55" s="18" t="s">
        <v>26</v>
      </c>
      <c r="C55" s="16"/>
      <c r="D55" s="16"/>
      <c r="E55" s="19">
        <f t="shared" ref="E55:P55" si="4">E54*E42</f>
        <v>144</v>
      </c>
      <c r="F55" s="19">
        <f t="shared" si="4"/>
        <v>1323</v>
      </c>
      <c r="G55" s="19">
        <f t="shared" si="4"/>
        <v>828</v>
      </c>
      <c r="H55" s="19">
        <f t="shared" si="4"/>
        <v>546</v>
      </c>
      <c r="I55" s="19">
        <f t="shared" si="4"/>
        <v>396</v>
      </c>
      <c r="J55" s="19">
        <f t="shared" si="4"/>
        <v>216</v>
      </c>
      <c r="K55" s="19">
        <f t="shared" si="4"/>
        <v>324</v>
      </c>
      <c r="L55" s="19">
        <f t="shared" si="4"/>
        <v>72</v>
      </c>
      <c r="M55" s="19">
        <f t="shared" si="4"/>
        <v>216</v>
      </c>
      <c r="N55" s="19">
        <f t="shared" si="4"/>
        <v>420</v>
      </c>
      <c r="O55" s="19">
        <f t="shared" si="4"/>
        <v>90</v>
      </c>
      <c r="P55" s="19">
        <f t="shared" si="4"/>
        <v>374.40000000000003</v>
      </c>
      <c r="Q55" s="46">
        <f>SUM(E55:P55)</f>
        <v>4949.3999999999996</v>
      </c>
    </row>
    <row r="56" spans="1:17">
      <c r="A56" s="10"/>
    </row>
    <row r="57" spans="1:17">
      <c r="A57" s="10"/>
      <c r="B57" s="23" t="s">
        <v>27</v>
      </c>
      <c r="C57" s="23"/>
      <c r="D57" s="23"/>
      <c r="Q57" s="48">
        <f>SUM(Q49:Q55)</f>
        <v>10412.869000000001</v>
      </c>
    </row>
    <row r="58" spans="1:17" ht="15.75">
      <c r="A58" s="10"/>
      <c r="B58" s="23">
        <v>43</v>
      </c>
      <c r="C58" s="24">
        <v>40</v>
      </c>
      <c r="D58" s="25">
        <f>B58*C58</f>
        <v>1720</v>
      </c>
    </row>
    <row r="59" spans="1:17" ht="15.75">
      <c r="A59" s="10"/>
      <c r="B59" s="23"/>
      <c r="C59" s="24"/>
      <c r="D59" s="25"/>
    </row>
    <row r="60" spans="1:17" ht="15.75">
      <c r="A60" s="10"/>
      <c r="B60" s="23" t="s">
        <v>28</v>
      </c>
      <c r="C60" s="24"/>
      <c r="D60" s="25"/>
    </row>
    <row r="61" spans="1:17" ht="15.75">
      <c r="A61" s="10"/>
      <c r="B61" s="23">
        <v>55</v>
      </c>
      <c r="C61" s="26">
        <v>1</v>
      </c>
      <c r="D61" s="25">
        <f>B61*C61</f>
        <v>55</v>
      </c>
      <c r="E61" s="27" t="s">
        <v>29</v>
      </c>
    </row>
    <row r="62" spans="1:17">
      <c r="A62" s="10"/>
      <c r="B62" s="23"/>
      <c r="C62" s="23"/>
      <c r="D62" s="23"/>
    </row>
    <row r="63" spans="1:17">
      <c r="A63" s="10"/>
      <c r="B63" s="23" t="s">
        <v>30</v>
      </c>
      <c r="C63" s="23"/>
      <c r="D63" s="23"/>
    </row>
    <row r="64" spans="1:17" ht="15.75">
      <c r="A64" s="10"/>
      <c r="B64" s="25" t="s">
        <v>31</v>
      </c>
      <c r="C64" s="23"/>
      <c r="D64" s="28"/>
    </row>
    <row r="65" spans="1:17" ht="15.75">
      <c r="A65" s="10"/>
      <c r="B65" s="23"/>
      <c r="C65" s="23"/>
      <c r="D65" s="28"/>
    </row>
    <row r="66" spans="1:17" ht="15.75">
      <c r="A66" s="10"/>
      <c r="B66" s="23"/>
      <c r="C66" s="23"/>
      <c r="D66" s="28"/>
    </row>
    <row r="67" spans="1:17" ht="15.75">
      <c r="A67" s="10"/>
      <c r="B67" s="23" t="s">
        <v>17</v>
      </c>
      <c r="C67" s="23"/>
      <c r="D67" s="85">
        <f>Q49+Q52+Q55+D58+D61+D64+D65+D66</f>
        <v>12187.869000000001</v>
      </c>
      <c r="E67" s="85"/>
    </row>
    <row r="68" spans="1:17" ht="15.75">
      <c r="A68" s="10"/>
      <c r="B68" s="23"/>
      <c r="C68" s="23"/>
      <c r="D68" s="29"/>
      <c r="E68" s="29"/>
    </row>
    <row r="69" spans="1:17" ht="42.75">
      <c r="A69" s="10"/>
      <c r="B69" s="30"/>
      <c r="C69" s="30"/>
      <c r="D69" s="31"/>
      <c r="E69" s="32" t="s">
        <v>4</v>
      </c>
      <c r="F69" s="33" t="s">
        <v>5</v>
      </c>
      <c r="G69" s="32" t="s">
        <v>6</v>
      </c>
      <c r="H69" s="34" t="s">
        <v>7</v>
      </c>
      <c r="I69" s="32" t="s">
        <v>8</v>
      </c>
      <c r="J69" s="32" t="s">
        <v>9</v>
      </c>
      <c r="K69" s="32" t="s">
        <v>10</v>
      </c>
      <c r="L69" s="33" t="s">
        <v>11</v>
      </c>
      <c r="M69" s="33" t="s">
        <v>12</v>
      </c>
      <c r="N69" s="33" t="s">
        <v>13</v>
      </c>
      <c r="O69" s="32" t="s">
        <v>14</v>
      </c>
      <c r="P69" s="34" t="s">
        <v>15</v>
      </c>
      <c r="Q69" s="49"/>
    </row>
    <row r="70" spans="1:17">
      <c r="A70" s="10"/>
      <c r="B70" s="35" t="s">
        <v>17</v>
      </c>
      <c r="C70" s="36"/>
      <c r="D70" s="36"/>
      <c r="E70" s="37">
        <f t="shared" ref="E70:P70" si="5">E42</f>
        <v>240</v>
      </c>
      <c r="F70" s="37">
        <f t="shared" si="5"/>
        <v>2205</v>
      </c>
      <c r="G70" s="37">
        <f t="shared" si="5"/>
        <v>1380</v>
      </c>
      <c r="H70" s="37">
        <f t="shared" si="5"/>
        <v>840</v>
      </c>
      <c r="I70" s="37">
        <f t="shared" si="5"/>
        <v>660</v>
      </c>
      <c r="J70" s="37">
        <f t="shared" si="5"/>
        <v>360</v>
      </c>
      <c r="K70" s="37">
        <f t="shared" si="5"/>
        <v>540</v>
      </c>
      <c r="L70" s="37">
        <f t="shared" si="5"/>
        <v>120</v>
      </c>
      <c r="M70" s="37">
        <f t="shared" si="5"/>
        <v>360</v>
      </c>
      <c r="N70" s="37">
        <f t="shared" si="5"/>
        <v>700</v>
      </c>
      <c r="O70" s="37">
        <f t="shared" si="5"/>
        <v>150</v>
      </c>
      <c r="P70" s="37">
        <f t="shared" si="5"/>
        <v>576</v>
      </c>
      <c r="Q70" s="49"/>
    </row>
    <row r="71" spans="1:17">
      <c r="A71" s="10"/>
      <c r="B71" s="38" t="s">
        <v>32</v>
      </c>
      <c r="C71" s="39"/>
      <c r="D71" s="39"/>
      <c r="E71" s="40">
        <v>0.59</v>
      </c>
      <c r="F71" s="40">
        <v>0.59</v>
      </c>
      <c r="G71" s="40">
        <v>0.59</v>
      </c>
      <c r="H71" s="40">
        <v>0.59</v>
      </c>
      <c r="I71" s="40">
        <v>0.59</v>
      </c>
      <c r="J71" s="40">
        <v>0.59</v>
      </c>
      <c r="K71" s="40">
        <v>0.59</v>
      </c>
      <c r="L71" s="40">
        <v>0.59</v>
      </c>
      <c r="M71" s="40">
        <v>0.59</v>
      </c>
      <c r="N71" s="40">
        <v>0.59</v>
      </c>
      <c r="O71" s="40">
        <v>0.59</v>
      </c>
      <c r="P71" s="40">
        <v>0.59</v>
      </c>
      <c r="Q71" s="36"/>
    </row>
    <row r="72" spans="1:17">
      <c r="A72" s="10"/>
      <c r="B72" s="50" t="s">
        <v>33</v>
      </c>
      <c r="C72" s="39"/>
      <c r="D72" s="39"/>
      <c r="E72" s="51">
        <f>E71*E42</f>
        <v>141.6</v>
      </c>
      <c r="F72" s="51">
        <f t="shared" ref="F72:P72" si="6">F71*F42</f>
        <v>1300.9499999999998</v>
      </c>
      <c r="G72" s="51">
        <f t="shared" si="6"/>
        <v>814.19999999999993</v>
      </c>
      <c r="H72" s="51">
        <f t="shared" si="6"/>
        <v>495.59999999999997</v>
      </c>
      <c r="I72" s="51">
        <f t="shared" si="6"/>
        <v>389.4</v>
      </c>
      <c r="J72" s="51">
        <f t="shared" si="6"/>
        <v>212.39999999999998</v>
      </c>
      <c r="K72" s="51">
        <f t="shared" si="6"/>
        <v>318.59999999999997</v>
      </c>
      <c r="L72" s="51">
        <f t="shared" si="6"/>
        <v>70.8</v>
      </c>
      <c r="M72" s="51">
        <f t="shared" si="6"/>
        <v>212.39999999999998</v>
      </c>
      <c r="N72" s="51">
        <f t="shared" si="6"/>
        <v>413</v>
      </c>
      <c r="O72" s="51">
        <f t="shared" si="6"/>
        <v>88.5</v>
      </c>
      <c r="P72" s="51">
        <f t="shared" si="6"/>
        <v>339.84</v>
      </c>
      <c r="Q72" s="51">
        <f>SUM(E72:P72)</f>
        <v>4797.29</v>
      </c>
    </row>
    <row r="73" spans="1:17">
      <c r="A73" s="10"/>
      <c r="B73" s="36"/>
      <c r="C73" s="36"/>
      <c r="D73" s="36"/>
      <c r="E73" s="52">
        <f>Q42</f>
        <v>8131</v>
      </c>
      <c r="F73" s="53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</row>
    <row r="74" spans="1:17">
      <c r="A74" s="10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</row>
    <row r="75" spans="1:17">
      <c r="A75" s="10"/>
    </row>
    <row r="76" spans="1:17">
      <c r="A76" s="10"/>
      <c r="B76" s="54" t="s">
        <v>34</v>
      </c>
      <c r="C76" s="55"/>
      <c r="D76" s="55"/>
      <c r="E76" s="56"/>
    </row>
    <row r="77" spans="1:17">
      <c r="A77" s="10"/>
      <c r="B77" s="54"/>
      <c r="C77" s="57" t="s">
        <v>35</v>
      </c>
      <c r="D77" s="55"/>
      <c r="E77" s="56"/>
    </row>
    <row r="78" spans="1:17" s="1" customFormat="1" ht="18.75">
      <c r="A78" s="58"/>
      <c r="B78" s="59"/>
      <c r="C78" s="59"/>
      <c r="D78" s="60">
        <v>0.01</v>
      </c>
      <c r="E78" s="61">
        <f t="shared" ref="E78:P78" si="7">0.01*E42</f>
        <v>2.4</v>
      </c>
      <c r="F78" s="61">
        <f t="shared" si="7"/>
        <v>22.05</v>
      </c>
      <c r="G78" s="61">
        <f t="shared" si="7"/>
        <v>13.8</v>
      </c>
      <c r="H78" s="61">
        <f t="shared" si="7"/>
        <v>8.4</v>
      </c>
      <c r="I78" s="61">
        <f t="shared" si="7"/>
        <v>6.6000000000000005</v>
      </c>
      <c r="J78" s="61">
        <f t="shared" si="7"/>
        <v>3.6</v>
      </c>
      <c r="K78" s="61">
        <f t="shared" si="7"/>
        <v>5.4</v>
      </c>
      <c r="L78" s="61">
        <f t="shared" si="7"/>
        <v>1.2</v>
      </c>
      <c r="M78" s="61">
        <f t="shared" si="7"/>
        <v>3.6</v>
      </c>
      <c r="N78" s="61">
        <f t="shared" si="7"/>
        <v>7</v>
      </c>
      <c r="O78" s="61">
        <f t="shared" si="7"/>
        <v>1.5</v>
      </c>
      <c r="P78" s="61">
        <f t="shared" si="7"/>
        <v>5.76</v>
      </c>
    </row>
    <row r="79" spans="1:17" ht="18.75">
      <c r="A79" s="10"/>
      <c r="B79" s="23"/>
      <c r="C79" s="62" t="s">
        <v>36</v>
      </c>
      <c r="E79">
        <v>3</v>
      </c>
      <c r="F79">
        <v>1</v>
      </c>
      <c r="G79">
        <v>1</v>
      </c>
      <c r="H79">
        <v>4</v>
      </c>
      <c r="I79">
        <v>2</v>
      </c>
      <c r="J79">
        <v>1</v>
      </c>
      <c r="K79">
        <v>4</v>
      </c>
      <c r="L79">
        <v>1</v>
      </c>
      <c r="M79">
        <v>19</v>
      </c>
      <c r="N79">
        <v>0</v>
      </c>
      <c r="O79">
        <v>1</v>
      </c>
      <c r="P79">
        <v>3</v>
      </c>
      <c r="Q79" s="1">
        <f t="shared" ref="Q79:Q84" si="8">SUM(E79:P79)</f>
        <v>40</v>
      </c>
    </row>
    <row r="80" spans="1:17" ht="18.75">
      <c r="A80" s="10"/>
      <c r="D80" s="1" t="s">
        <v>37</v>
      </c>
      <c r="E80" s="63">
        <f>E81*1.73</f>
        <v>1.73</v>
      </c>
      <c r="F80" s="63">
        <f t="shared" ref="F80:P80" si="9">F81*1.73</f>
        <v>0</v>
      </c>
      <c r="G80" s="63">
        <f t="shared" si="9"/>
        <v>0</v>
      </c>
      <c r="H80" s="63">
        <f t="shared" si="9"/>
        <v>0</v>
      </c>
      <c r="I80" s="63">
        <f t="shared" si="9"/>
        <v>1.73</v>
      </c>
      <c r="J80" s="63">
        <f t="shared" si="9"/>
        <v>0</v>
      </c>
      <c r="K80" s="63">
        <f t="shared" si="9"/>
        <v>0</v>
      </c>
      <c r="L80" s="63">
        <f t="shared" si="9"/>
        <v>0</v>
      </c>
      <c r="M80" s="63">
        <f t="shared" si="9"/>
        <v>27.68</v>
      </c>
      <c r="N80" s="63">
        <f t="shared" si="9"/>
        <v>0</v>
      </c>
      <c r="O80" s="63">
        <f t="shared" si="9"/>
        <v>0</v>
      </c>
      <c r="P80" s="63">
        <f t="shared" si="9"/>
        <v>0</v>
      </c>
      <c r="Q80" s="74">
        <f t="shared" si="8"/>
        <v>31.14</v>
      </c>
    </row>
    <row r="81" spans="1:17" ht="18.75">
      <c r="A81" s="10"/>
      <c r="D81" s="1" t="s">
        <v>38</v>
      </c>
      <c r="E81" s="1">
        <v>1</v>
      </c>
      <c r="F81" s="1"/>
      <c r="G81" s="1"/>
      <c r="H81" s="1"/>
      <c r="I81" s="1">
        <v>1</v>
      </c>
      <c r="J81" s="1">
        <v>0</v>
      </c>
      <c r="K81" s="1">
        <v>0</v>
      </c>
      <c r="L81" s="1">
        <v>0</v>
      </c>
      <c r="M81" s="1">
        <v>16</v>
      </c>
      <c r="N81" s="1">
        <v>0</v>
      </c>
      <c r="O81" s="1"/>
      <c r="P81" s="1"/>
      <c r="Q81" s="74">
        <f t="shared" si="8"/>
        <v>18</v>
      </c>
    </row>
    <row r="82" spans="1:17" ht="18.75">
      <c r="D82" s="1" t="s">
        <v>39</v>
      </c>
      <c r="E82" s="63">
        <f>E83*1.15</f>
        <v>2.2999999999999998</v>
      </c>
      <c r="F82" s="63">
        <f t="shared" ref="F82:P82" si="10">F83*1.15</f>
        <v>1.1499999999999999</v>
      </c>
      <c r="G82" s="63">
        <f t="shared" si="10"/>
        <v>1.1499999999999999</v>
      </c>
      <c r="H82" s="63">
        <f t="shared" si="10"/>
        <v>4.5999999999999996</v>
      </c>
      <c r="I82" s="63">
        <f t="shared" si="10"/>
        <v>2.2999999999999998</v>
      </c>
      <c r="J82" s="63">
        <f t="shared" si="10"/>
        <v>1.1499999999999999</v>
      </c>
      <c r="K82" s="63">
        <f t="shared" si="10"/>
        <v>4.5999999999999996</v>
      </c>
      <c r="L82" s="63">
        <f t="shared" si="10"/>
        <v>1.1499999999999999</v>
      </c>
      <c r="M82" s="63">
        <f t="shared" si="10"/>
        <v>3.4499999999999997</v>
      </c>
      <c r="N82" s="63">
        <f t="shared" si="10"/>
        <v>0</v>
      </c>
      <c r="O82" s="63">
        <f t="shared" si="10"/>
        <v>1.1499999999999999</v>
      </c>
      <c r="P82" s="63">
        <f t="shared" si="10"/>
        <v>3.4499999999999997</v>
      </c>
      <c r="Q82" s="74">
        <f t="shared" si="8"/>
        <v>26.449999999999996</v>
      </c>
    </row>
    <row r="83" spans="1:17" ht="18.75">
      <c r="D83" s="1" t="s">
        <v>38</v>
      </c>
      <c r="E83" s="1">
        <v>2</v>
      </c>
      <c r="F83" s="1">
        <v>1</v>
      </c>
      <c r="G83" s="1">
        <v>1</v>
      </c>
      <c r="H83" s="1">
        <v>4</v>
      </c>
      <c r="I83" s="1">
        <v>2</v>
      </c>
      <c r="J83" s="1">
        <v>1</v>
      </c>
      <c r="K83" s="1">
        <v>4</v>
      </c>
      <c r="L83" s="1">
        <v>1</v>
      </c>
      <c r="M83" s="1">
        <v>3</v>
      </c>
      <c r="N83" s="1">
        <v>0</v>
      </c>
      <c r="O83" s="1">
        <v>1</v>
      </c>
      <c r="P83" s="1">
        <v>3</v>
      </c>
      <c r="Q83" s="74">
        <f t="shared" si="8"/>
        <v>23</v>
      </c>
    </row>
    <row r="84" spans="1:17" ht="18.75">
      <c r="D84" s="1" t="s">
        <v>17</v>
      </c>
      <c r="E84" s="1">
        <f>E82+E80</f>
        <v>4.0299999999999994</v>
      </c>
      <c r="F84" s="1">
        <f t="shared" ref="F84:P84" si="11">F82+F80</f>
        <v>1.1499999999999999</v>
      </c>
      <c r="G84" s="1">
        <f t="shared" si="11"/>
        <v>1.1499999999999999</v>
      </c>
      <c r="H84" s="1">
        <f t="shared" si="11"/>
        <v>4.5999999999999996</v>
      </c>
      <c r="I84" s="1">
        <f t="shared" si="11"/>
        <v>4.0299999999999994</v>
      </c>
      <c r="J84" s="1">
        <f t="shared" si="11"/>
        <v>1.1499999999999999</v>
      </c>
      <c r="K84" s="1">
        <f t="shared" si="11"/>
        <v>4.5999999999999996</v>
      </c>
      <c r="L84" s="1">
        <f t="shared" si="11"/>
        <v>1.1499999999999999</v>
      </c>
      <c r="M84" s="1">
        <f t="shared" si="11"/>
        <v>31.13</v>
      </c>
      <c r="N84" s="1">
        <f t="shared" si="11"/>
        <v>0</v>
      </c>
      <c r="O84" s="1">
        <f t="shared" si="11"/>
        <v>1.1499999999999999</v>
      </c>
      <c r="P84" s="1">
        <f t="shared" si="11"/>
        <v>3.4499999999999997</v>
      </c>
      <c r="Q84" s="74">
        <f t="shared" si="8"/>
        <v>57.589999999999996</v>
      </c>
    </row>
    <row r="85" spans="1:17" ht="18.75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74"/>
    </row>
    <row r="87" spans="1:17" ht="15.75">
      <c r="B87" s="64" t="s">
        <v>17</v>
      </c>
      <c r="C87" s="65"/>
      <c r="D87" s="66">
        <f>Q72+Q84</f>
        <v>4854.88</v>
      </c>
    </row>
  </sheetData>
  <mergeCells count="1">
    <mergeCell ref="D67:E67"/>
  </mergeCell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5"/>
  <sheetViews>
    <sheetView topLeftCell="A21" workbookViewId="0">
      <selection activeCell="E80" sqref="E80"/>
    </sheetView>
  </sheetViews>
  <sheetFormatPr baseColWidth="10" defaultColWidth="11.42578125" defaultRowHeight="15"/>
  <cols>
    <col min="2" max="4" width="12.7109375" customWidth="1"/>
    <col min="5" max="16" width="13.7109375" customWidth="1"/>
  </cols>
  <sheetData>
    <row r="1" spans="1:16" ht="42.7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1</v>
      </c>
      <c r="B2" s="5">
        <v>45294</v>
      </c>
      <c r="C2" s="7">
        <v>12855761</v>
      </c>
      <c r="D2" s="7">
        <v>35884</v>
      </c>
      <c r="E2" s="7"/>
      <c r="F2" s="7"/>
      <c r="G2" s="7"/>
      <c r="H2" s="7"/>
      <c r="I2" s="7"/>
      <c r="J2" s="7">
        <v>30</v>
      </c>
      <c r="K2" s="7">
        <v>30</v>
      </c>
      <c r="L2" s="7"/>
      <c r="M2" s="7">
        <v>40</v>
      </c>
      <c r="N2" s="7"/>
      <c r="O2" s="7"/>
      <c r="P2" s="7"/>
    </row>
    <row r="3" spans="1:16">
      <c r="A3" s="2">
        <v>2</v>
      </c>
      <c r="B3" s="5">
        <v>45296</v>
      </c>
      <c r="C3" s="7">
        <v>12856747</v>
      </c>
      <c r="D3" s="7">
        <v>35884</v>
      </c>
      <c r="E3" s="7"/>
      <c r="F3" s="7"/>
      <c r="G3" s="7"/>
      <c r="H3" s="7"/>
      <c r="I3" s="7"/>
      <c r="J3" s="7">
        <v>30</v>
      </c>
      <c r="K3" s="7"/>
      <c r="L3" s="7"/>
      <c r="M3" s="7">
        <v>80</v>
      </c>
      <c r="N3" s="7"/>
      <c r="O3" s="7"/>
      <c r="P3" s="7"/>
    </row>
    <row r="4" spans="1:16">
      <c r="A4" s="2">
        <v>3</v>
      </c>
      <c r="B4" s="5">
        <v>45301</v>
      </c>
      <c r="C4" s="7">
        <v>12861401</v>
      </c>
      <c r="D4" s="7">
        <v>35884</v>
      </c>
      <c r="E4" s="7"/>
      <c r="F4" s="7"/>
      <c r="G4" s="7"/>
      <c r="H4" s="7"/>
      <c r="I4" s="7"/>
      <c r="J4" s="7">
        <v>60</v>
      </c>
      <c r="K4" s="7">
        <v>30</v>
      </c>
      <c r="L4" s="7">
        <v>60</v>
      </c>
      <c r="M4" s="7">
        <v>40</v>
      </c>
      <c r="N4" s="7"/>
      <c r="O4" s="7"/>
      <c r="P4" s="7"/>
    </row>
    <row r="5" spans="1:16">
      <c r="A5" s="2">
        <v>4</v>
      </c>
      <c r="B5" s="5">
        <v>45303</v>
      </c>
      <c r="C5" s="7">
        <v>12862664</v>
      </c>
      <c r="D5" s="7">
        <v>35884</v>
      </c>
      <c r="E5" s="7"/>
      <c r="F5" s="7"/>
      <c r="G5" s="7"/>
      <c r="H5" s="7"/>
      <c r="I5" s="7"/>
      <c r="J5" s="7">
        <v>60</v>
      </c>
      <c r="K5" s="7"/>
      <c r="L5" s="7"/>
      <c r="M5" s="7">
        <v>40</v>
      </c>
      <c r="N5" s="7"/>
      <c r="O5" s="7"/>
      <c r="P5" s="7"/>
    </row>
    <row r="6" spans="1:16">
      <c r="A6" s="2">
        <v>5</v>
      </c>
      <c r="B6" s="5">
        <v>45308</v>
      </c>
      <c r="C6" s="7">
        <v>12867238</v>
      </c>
      <c r="D6" s="7">
        <v>35884</v>
      </c>
      <c r="E6" s="7"/>
      <c r="F6" s="7"/>
      <c r="G6" s="7"/>
      <c r="H6" s="7"/>
      <c r="I6" s="7"/>
      <c r="J6" s="7">
        <v>30</v>
      </c>
      <c r="K6" s="7"/>
      <c r="L6" s="7"/>
      <c r="M6" s="7">
        <v>40</v>
      </c>
      <c r="N6" s="7"/>
      <c r="O6" s="7"/>
      <c r="P6" s="7"/>
    </row>
    <row r="7" spans="1:16">
      <c r="A7" s="2">
        <v>6</v>
      </c>
      <c r="B7" s="5">
        <v>45310</v>
      </c>
      <c r="C7" s="7">
        <v>12868616</v>
      </c>
      <c r="D7" s="7">
        <v>35884</v>
      </c>
      <c r="E7" s="7"/>
      <c r="F7" s="7"/>
      <c r="G7" s="7">
        <v>30</v>
      </c>
      <c r="H7" s="7"/>
      <c r="I7" s="7"/>
      <c r="J7" s="7"/>
      <c r="K7" s="7"/>
      <c r="L7" s="7"/>
      <c r="M7" s="7"/>
      <c r="N7" s="7"/>
      <c r="O7" s="7"/>
      <c r="P7" s="7"/>
    </row>
    <row r="8" spans="1:16">
      <c r="A8" s="2">
        <v>7</v>
      </c>
      <c r="B8" s="5">
        <v>45310</v>
      </c>
      <c r="C8" s="7">
        <v>12868620</v>
      </c>
      <c r="D8" s="7">
        <v>35884</v>
      </c>
      <c r="E8" s="7"/>
      <c r="F8" s="7"/>
      <c r="G8" s="7"/>
      <c r="H8" s="7"/>
      <c r="I8" s="7"/>
      <c r="J8" s="7">
        <v>30</v>
      </c>
      <c r="K8" s="7">
        <v>30</v>
      </c>
      <c r="L8" s="7">
        <v>60</v>
      </c>
      <c r="M8" s="7"/>
      <c r="N8" s="7"/>
      <c r="O8" s="7"/>
      <c r="P8" s="7"/>
    </row>
    <row r="9" spans="1:16">
      <c r="A9" s="2">
        <v>8</v>
      </c>
      <c r="B9" s="5">
        <v>45315</v>
      </c>
      <c r="C9" s="7">
        <v>12873476</v>
      </c>
      <c r="D9" s="7">
        <v>35884</v>
      </c>
      <c r="E9" s="7"/>
      <c r="F9" s="7"/>
      <c r="G9" s="7"/>
      <c r="H9" s="7"/>
      <c r="I9" s="7"/>
      <c r="J9" s="7">
        <v>30</v>
      </c>
      <c r="K9" s="7"/>
      <c r="L9" s="7"/>
      <c r="M9" s="7">
        <v>40</v>
      </c>
      <c r="N9" s="7"/>
      <c r="O9" s="7"/>
      <c r="P9" s="7"/>
    </row>
    <row r="10" spans="1:16">
      <c r="A10" s="2">
        <v>9</v>
      </c>
      <c r="B10" s="5">
        <v>45317</v>
      </c>
      <c r="C10" s="7">
        <v>12874698</v>
      </c>
      <c r="D10" s="7">
        <v>35884</v>
      </c>
      <c r="E10" s="7"/>
      <c r="F10" s="7"/>
      <c r="G10" s="7"/>
      <c r="H10" s="7"/>
      <c r="I10" s="7"/>
      <c r="J10" s="7">
        <v>30</v>
      </c>
      <c r="K10" s="7"/>
      <c r="L10" s="7"/>
      <c r="M10" s="7">
        <v>80</v>
      </c>
      <c r="N10" s="7"/>
      <c r="O10" s="7"/>
      <c r="P10" s="7"/>
    </row>
    <row r="11" spans="1:16">
      <c r="A11" s="2">
        <v>10</v>
      </c>
      <c r="B11" s="5">
        <v>45322</v>
      </c>
      <c r="C11" s="7">
        <v>12879186</v>
      </c>
      <c r="D11" s="7">
        <v>35884</v>
      </c>
      <c r="E11" s="7"/>
      <c r="F11" s="7"/>
      <c r="G11" s="7"/>
      <c r="H11" s="7"/>
      <c r="I11" s="7"/>
      <c r="J11" s="7">
        <v>30</v>
      </c>
      <c r="K11" s="7"/>
      <c r="L11" s="7"/>
      <c r="M11" s="7"/>
      <c r="N11" s="7"/>
      <c r="O11" s="7"/>
      <c r="P11" s="7"/>
    </row>
    <row r="12" spans="1:16">
      <c r="A12" s="2">
        <v>11</v>
      </c>
      <c r="B12" s="5">
        <v>45294</v>
      </c>
      <c r="C12" s="7">
        <v>12855762</v>
      </c>
      <c r="D12" s="7">
        <v>31968</v>
      </c>
      <c r="E12" s="7"/>
      <c r="F12" s="7"/>
      <c r="G12" s="7"/>
      <c r="H12" s="7"/>
      <c r="I12" s="7"/>
      <c r="J12" s="7"/>
      <c r="K12" s="7"/>
      <c r="L12" s="7"/>
      <c r="M12" s="7"/>
      <c r="N12" s="7">
        <v>100</v>
      </c>
      <c r="O12" s="7">
        <v>15</v>
      </c>
      <c r="P12" s="7">
        <v>72</v>
      </c>
    </row>
    <row r="13" spans="1:16">
      <c r="A13" s="2">
        <v>12</v>
      </c>
      <c r="B13" s="5">
        <v>45296</v>
      </c>
      <c r="C13" s="7">
        <v>12856742</v>
      </c>
      <c r="D13" s="7">
        <v>31968</v>
      </c>
      <c r="E13" s="7"/>
      <c r="F13" s="7"/>
      <c r="G13" s="7"/>
      <c r="H13" s="7"/>
      <c r="I13" s="7"/>
      <c r="J13" s="7"/>
      <c r="K13" s="7"/>
      <c r="L13" s="7"/>
      <c r="M13" s="7"/>
      <c r="N13" s="7">
        <v>100</v>
      </c>
      <c r="O13" s="7">
        <v>15</v>
      </c>
      <c r="P13" s="7">
        <v>84</v>
      </c>
    </row>
    <row r="14" spans="1:16">
      <c r="A14" s="2">
        <v>13</v>
      </c>
      <c r="B14" s="5">
        <v>45301</v>
      </c>
      <c r="C14" s="7">
        <v>12861374</v>
      </c>
      <c r="D14" s="7">
        <v>31968</v>
      </c>
      <c r="E14" s="7"/>
      <c r="F14" s="7"/>
      <c r="G14" s="7"/>
      <c r="H14" s="7"/>
      <c r="I14" s="7"/>
      <c r="J14" s="7"/>
      <c r="K14" s="7"/>
      <c r="L14" s="7"/>
      <c r="M14" s="7"/>
      <c r="N14" s="7">
        <v>40</v>
      </c>
      <c r="O14" s="7"/>
      <c r="P14" s="7">
        <v>24</v>
      </c>
    </row>
    <row r="15" spans="1:16">
      <c r="A15" s="2">
        <v>14</v>
      </c>
      <c r="B15" s="5">
        <v>45303</v>
      </c>
      <c r="C15" s="7">
        <v>12862661</v>
      </c>
      <c r="D15" s="7">
        <v>31968</v>
      </c>
      <c r="E15" s="7"/>
      <c r="F15" s="7"/>
      <c r="G15" s="7"/>
      <c r="H15" s="7"/>
      <c r="I15" s="7"/>
      <c r="J15" s="7"/>
      <c r="K15" s="7"/>
      <c r="L15" s="7"/>
      <c r="M15" s="7"/>
      <c r="N15" s="7">
        <v>120</v>
      </c>
      <c r="O15" s="7">
        <v>30</v>
      </c>
      <c r="P15" s="7">
        <v>108</v>
      </c>
    </row>
    <row r="16" spans="1:16">
      <c r="A16" s="2">
        <v>15</v>
      </c>
      <c r="B16" s="5">
        <v>45308</v>
      </c>
      <c r="C16" s="7">
        <v>12867242</v>
      </c>
      <c r="D16" s="7">
        <v>31968</v>
      </c>
      <c r="E16" s="7"/>
      <c r="F16" s="7"/>
      <c r="G16" s="7"/>
      <c r="H16" s="7"/>
      <c r="I16" s="7"/>
      <c r="J16" s="7"/>
      <c r="K16" s="7"/>
      <c r="L16" s="7"/>
      <c r="M16" s="7"/>
      <c r="N16" s="7">
        <v>80</v>
      </c>
      <c r="O16" s="7"/>
      <c r="P16" s="7">
        <v>36</v>
      </c>
    </row>
    <row r="17" spans="1:16">
      <c r="A17" s="2">
        <v>16</v>
      </c>
      <c r="B17" s="5">
        <v>45310</v>
      </c>
      <c r="C17" s="7">
        <v>12868614</v>
      </c>
      <c r="D17" s="7">
        <v>31968</v>
      </c>
      <c r="E17" s="7"/>
      <c r="F17" s="7"/>
      <c r="G17" s="7"/>
      <c r="H17" s="7"/>
      <c r="I17" s="7"/>
      <c r="J17" s="7"/>
      <c r="K17" s="7"/>
      <c r="L17" s="7"/>
      <c r="M17" s="7"/>
      <c r="N17" s="7">
        <v>20</v>
      </c>
      <c r="O17" s="7">
        <v>15</v>
      </c>
      <c r="P17" s="7">
        <v>12</v>
      </c>
    </row>
    <row r="18" spans="1:16">
      <c r="A18" s="2">
        <v>17</v>
      </c>
      <c r="B18" s="5">
        <v>45315</v>
      </c>
      <c r="C18" s="7">
        <v>12873457</v>
      </c>
      <c r="D18" s="7">
        <v>31968</v>
      </c>
      <c r="E18" s="7"/>
      <c r="F18" s="7"/>
      <c r="G18" s="7"/>
      <c r="H18" s="7"/>
      <c r="I18" s="7"/>
      <c r="J18" s="7"/>
      <c r="K18" s="7"/>
      <c r="L18" s="7"/>
      <c r="M18" s="7"/>
      <c r="N18" s="7">
        <v>60</v>
      </c>
      <c r="O18" s="7">
        <v>15</v>
      </c>
      <c r="P18" s="7">
        <v>60</v>
      </c>
    </row>
    <row r="19" spans="1:16">
      <c r="A19" s="2">
        <v>18</v>
      </c>
      <c r="B19" s="5">
        <v>45317</v>
      </c>
      <c r="C19" s="7">
        <v>12874689</v>
      </c>
      <c r="D19" s="7">
        <v>31968</v>
      </c>
      <c r="E19" s="7"/>
      <c r="F19" s="7"/>
      <c r="G19" s="7"/>
      <c r="H19" s="7"/>
      <c r="I19" s="7"/>
      <c r="J19" s="7"/>
      <c r="K19" s="7"/>
      <c r="L19" s="7"/>
      <c r="M19" s="7"/>
      <c r="N19" s="7">
        <v>80</v>
      </c>
      <c r="O19" s="7">
        <v>30</v>
      </c>
      <c r="P19" s="7">
        <v>60</v>
      </c>
    </row>
    <row r="20" spans="1:16">
      <c r="A20" s="2">
        <v>19</v>
      </c>
      <c r="B20" s="5">
        <v>45322</v>
      </c>
      <c r="C20" s="7">
        <v>12879174</v>
      </c>
      <c r="D20" s="7">
        <v>31968</v>
      </c>
      <c r="E20" s="7"/>
      <c r="F20" s="7"/>
      <c r="G20" s="7"/>
      <c r="H20" s="7"/>
      <c r="I20" s="7"/>
      <c r="J20" s="7"/>
      <c r="K20" s="7"/>
      <c r="L20" s="7"/>
      <c r="M20" s="7"/>
      <c r="N20" s="7">
        <v>60</v>
      </c>
      <c r="O20" s="7">
        <v>30</v>
      </c>
      <c r="P20" s="7">
        <v>60</v>
      </c>
    </row>
    <row r="21" spans="1:16">
      <c r="A21" s="2">
        <v>20</v>
      </c>
      <c r="B21" s="5">
        <v>45296</v>
      </c>
      <c r="C21" s="7">
        <v>12856695</v>
      </c>
      <c r="D21" s="7">
        <v>1001</v>
      </c>
      <c r="E21" s="7"/>
      <c r="F21" s="7">
        <v>90</v>
      </c>
      <c r="G21" s="7">
        <v>120</v>
      </c>
      <c r="H21" s="7">
        <v>168</v>
      </c>
      <c r="I21" s="7">
        <v>120</v>
      </c>
      <c r="J21" s="7"/>
      <c r="K21" s="7"/>
      <c r="L21" s="7"/>
      <c r="M21" s="7"/>
      <c r="N21" s="7"/>
      <c r="O21" s="7"/>
      <c r="P21" s="7"/>
    </row>
    <row r="22" spans="1:16">
      <c r="A22" s="2">
        <v>21</v>
      </c>
      <c r="B22" s="5">
        <v>45303</v>
      </c>
      <c r="C22" s="7">
        <v>12862649</v>
      </c>
      <c r="D22" s="7">
        <v>1001</v>
      </c>
      <c r="E22" s="7"/>
      <c r="F22" s="7">
        <v>180</v>
      </c>
      <c r="G22" s="7">
        <v>30</v>
      </c>
      <c r="H22" s="7">
        <v>144</v>
      </c>
      <c r="I22" s="7">
        <v>180</v>
      </c>
      <c r="J22" s="7"/>
      <c r="K22" s="7"/>
      <c r="L22" s="7"/>
      <c r="M22" s="7"/>
      <c r="N22" s="7"/>
      <c r="O22" s="7"/>
      <c r="P22" s="7"/>
    </row>
    <row r="23" spans="1:16">
      <c r="A23" s="2">
        <v>22</v>
      </c>
      <c r="B23" s="5">
        <v>45310</v>
      </c>
      <c r="C23" s="7">
        <v>12868565</v>
      </c>
      <c r="D23" s="7">
        <v>1001</v>
      </c>
      <c r="E23" s="7"/>
      <c r="F23" s="7">
        <v>180</v>
      </c>
      <c r="G23" s="7">
        <v>60</v>
      </c>
      <c r="H23" s="7">
        <v>96</v>
      </c>
      <c r="I23" s="7">
        <v>60</v>
      </c>
      <c r="J23" s="7"/>
      <c r="K23" s="7"/>
      <c r="L23" s="7"/>
      <c r="M23" s="7"/>
      <c r="N23" s="7"/>
      <c r="O23" s="7"/>
      <c r="P23" s="7"/>
    </row>
    <row r="24" spans="1:16">
      <c r="A24" s="2">
        <v>23</v>
      </c>
      <c r="B24" s="5">
        <v>45317</v>
      </c>
      <c r="C24" s="7">
        <v>12873693</v>
      </c>
      <c r="D24" s="7">
        <v>1001</v>
      </c>
      <c r="E24" s="7"/>
      <c r="F24" s="7">
        <v>135</v>
      </c>
      <c r="G24" s="7">
        <v>90</v>
      </c>
      <c r="H24" s="7">
        <v>96</v>
      </c>
      <c r="I24" s="7">
        <v>60</v>
      </c>
      <c r="J24" s="7"/>
      <c r="K24" s="7"/>
      <c r="L24" s="7"/>
      <c r="M24" s="7"/>
      <c r="N24" s="7"/>
      <c r="O24" s="7"/>
      <c r="P24" s="7"/>
    </row>
    <row r="25" spans="1:16">
      <c r="A25" s="2">
        <v>24</v>
      </c>
      <c r="B25" s="5">
        <v>45296</v>
      </c>
      <c r="C25" s="7">
        <v>12856735</v>
      </c>
      <c r="D25" s="7">
        <v>4645</v>
      </c>
      <c r="E25" s="7"/>
      <c r="F25" s="7">
        <v>450</v>
      </c>
      <c r="G25" s="7">
        <v>180</v>
      </c>
      <c r="H25" s="7">
        <v>96</v>
      </c>
      <c r="I25" s="7">
        <v>60</v>
      </c>
      <c r="J25" s="7"/>
      <c r="K25" s="7"/>
      <c r="L25" s="7"/>
      <c r="M25" s="7"/>
      <c r="N25" s="7"/>
      <c r="O25" s="7"/>
      <c r="P25" s="7"/>
    </row>
    <row r="26" spans="1:16">
      <c r="A26" s="2">
        <v>25</v>
      </c>
      <c r="B26" s="5">
        <v>45303</v>
      </c>
      <c r="C26" s="7">
        <v>12862654</v>
      </c>
      <c r="D26" s="7">
        <v>4645</v>
      </c>
      <c r="E26" s="7"/>
      <c r="F26" s="7">
        <v>405</v>
      </c>
      <c r="G26" s="7">
        <v>210</v>
      </c>
      <c r="H26" s="7">
        <v>72</v>
      </c>
      <c r="I26" s="7">
        <v>90</v>
      </c>
      <c r="J26" s="7"/>
      <c r="K26" s="7"/>
      <c r="L26" s="7"/>
      <c r="M26" s="7"/>
      <c r="N26" s="7"/>
      <c r="O26" s="7"/>
      <c r="P26" s="7"/>
    </row>
    <row r="27" spans="1:16">
      <c r="A27" s="2">
        <v>26</v>
      </c>
      <c r="B27" s="5">
        <v>45310</v>
      </c>
      <c r="C27" s="7">
        <v>12868587</v>
      </c>
      <c r="D27" s="7">
        <v>4645</v>
      </c>
      <c r="E27" s="7"/>
      <c r="F27" s="7">
        <v>360</v>
      </c>
      <c r="G27" s="7">
        <v>180</v>
      </c>
      <c r="H27" s="7">
        <v>72</v>
      </c>
      <c r="I27" s="7">
        <v>60</v>
      </c>
      <c r="J27" s="7"/>
      <c r="K27" s="7"/>
      <c r="L27" s="7"/>
      <c r="M27" s="7"/>
      <c r="N27" s="7"/>
      <c r="O27" s="7"/>
      <c r="P27" s="7"/>
    </row>
    <row r="28" spans="1:16">
      <c r="A28" s="2">
        <v>27</v>
      </c>
      <c r="B28" s="5">
        <v>45317</v>
      </c>
      <c r="C28" s="7">
        <v>12874652</v>
      </c>
      <c r="D28" s="7">
        <v>4645</v>
      </c>
      <c r="E28" s="7"/>
      <c r="F28" s="7">
        <v>405</v>
      </c>
      <c r="G28" s="7">
        <v>180</v>
      </c>
      <c r="H28" s="7">
        <v>72</v>
      </c>
      <c r="I28" s="7">
        <v>30</v>
      </c>
      <c r="J28" s="7"/>
      <c r="K28" s="7"/>
      <c r="L28" s="7"/>
      <c r="M28" s="7"/>
      <c r="N28" s="7"/>
      <c r="O28" s="7"/>
      <c r="P28" s="7"/>
    </row>
    <row r="29" spans="1:16">
      <c r="A29" s="2">
        <v>28</v>
      </c>
      <c r="B29" s="5">
        <v>45303</v>
      </c>
      <c r="C29" s="7">
        <v>12862657</v>
      </c>
      <c r="D29" s="7">
        <v>23595</v>
      </c>
      <c r="E29" s="7"/>
      <c r="F29" s="7"/>
      <c r="G29" s="7">
        <v>180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2">
        <v>29</v>
      </c>
      <c r="B30" s="5">
        <v>45310</v>
      </c>
      <c r="C30" s="7">
        <v>12868591</v>
      </c>
      <c r="D30" s="7">
        <v>23595</v>
      </c>
      <c r="E30" s="7"/>
      <c r="F30" s="7"/>
      <c r="G30" s="7">
        <v>120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2">
        <v>30</v>
      </c>
      <c r="B31" s="5">
        <v>45317</v>
      </c>
      <c r="C31" s="7">
        <v>12874927</v>
      </c>
      <c r="D31" s="7">
        <v>23595</v>
      </c>
      <c r="E31" s="7"/>
      <c r="F31" s="7"/>
      <c r="G31" s="7"/>
      <c r="H31" s="7"/>
      <c r="I31" s="7"/>
      <c r="J31" s="7"/>
      <c r="K31" s="7">
        <v>30</v>
      </c>
      <c r="L31" s="7"/>
      <c r="M31" s="7"/>
      <c r="N31" s="7"/>
      <c r="O31" s="7"/>
      <c r="P31" s="7"/>
    </row>
    <row r="32" spans="1:16">
      <c r="A32" s="2">
        <v>31</v>
      </c>
      <c r="B32" s="5">
        <v>45289</v>
      </c>
      <c r="C32" s="7">
        <v>12854685</v>
      </c>
      <c r="D32" s="7">
        <v>1024</v>
      </c>
      <c r="E32" s="7">
        <v>48</v>
      </c>
      <c r="F32" s="7"/>
      <c r="G32" s="7"/>
      <c r="H32" s="7"/>
      <c r="I32" s="7"/>
      <c r="J32" s="7"/>
      <c r="K32" s="7">
        <v>90</v>
      </c>
      <c r="L32" s="7"/>
      <c r="M32" s="7"/>
      <c r="N32" s="7"/>
      <c r="O32" s="7"/>
      <c r="P32" s="7"/>
    </row>
    <row r="33" spans="1:17">
      <c r="A33" s="2">
        <v>32</v>
      </c>
      <c r="B33" s="5">
        <v>45296</v>
      </c>
      <c r="C33" s="7">
        <v>12856699</v>
      </c>
      <c r="D33" s="7">
        <v>1024</v>
      </c>
      <c r="E33" s="7">
        <v>48</v>
      </c>
      <c r="F33" s="7"/>
      <c r="G33" s="7"/>
      <c r="H33" s="7"/>
      <c r="I33" s="7"/>
      <c r="J33" s="7"/>
      <c r="K33" s="7">
        <v>90</v>
      </c>
      <c r="L33" s="7"/>
      <c r="M33" s="7"/>
      <c r="N33" s="7"/>
      <c r="O33" s="7"/>
      <c r="P33" s="7"/>
    </row>
    <row r="34" spans="1:17">
      <c r="A34" s="2">
        <v>33</v>
      </c>
      <c r="B34" s="5">
        <v>45303</v>
      </c>
      <c r="C34" s="7">
        <v>12862652</v>
      </c>
      <c r="D34" s="7">
        <v>1024</v>
      </c>
      <c r="E34" s="7">
        <v>96</v>
      </c>
      <c r="F34" s="7"/>
      <c r="G34" s="7"/>
      <c r="H34" s="7"/>
      <c r="I34" s="7"/>
      <c r="J34" s="7"/>
      <c r="K34" s="7">
        <v>60</v>
      </c>
      <c r="L34" s="7"/>
      <c r="M34" s="7"/>
      <c r="N34" s="7"/>
      <c r="O34" s="7"/>
      <c r="P34" s="7"/>
    </row>
    <row r="35" spans="1:17">
      <c r="A35" s="2">
        <v>34</v>
      </c>
      <c r="B35" s="5">
        <v>45310</v>
      </c>
      <c r="C35" s="7">
        <v>12868580</v>
      </c>
      <c r="D35" s="7">
        <v>1024</v>
      </c>
      <c r="E35" s="7"/>
      <c r="F35" s="7"/>
      <c r="G35" s="7"/>
      <c r="H35" s="7"/>
      <c r="I35" s="7"/>
      <c r="J35" s="7"/>
      <c r="K35" s="7">
        <v>60</v>
      </c>
      <c r="L35" s="7"/>
      <c r="M35" s="7"/>
      <c r="N35" s="7"/>
      <c r="O35" s="7"/>
      <c r="P35" s="7"/>
    </row>
    <row r="36" spans="1:17">
      <c r="A36" s="2">
        <v>35</v>
      </c>
      <c r="B36" s="5">
        <v>45317</v>
      </c>
      <c r="C36" s="7">
        <v>12874648</v>
      </c>
      <c r="D36" s="7">
        <v>1024</v>
      </c>
      <c r="E36" s="7">
        <v>48</v>
      </c>
      <c r="F36" s="7"/>
      <c r="G36" s="7"/>
      <c r="H36" s="7"/>
      <c r="I36" s="7"/>
      <c r="J36" s="7"/>
      <c r="K36" s="7">
        <v>90</v>
      </c>
      <c r="L36" s="7"/>
      <c r="M36" s="7"/>
      <c r="N36" s="7"/>
      <c r="O36" s="7"/>
      <c r="P36" s="7"/>
    </row>
    <row r="37" spans="1:17">
      <c r="A37" s="2">
        <v>36</v>
      </c>
      <c r="B37" s="5">
        <v>45296</v>
      </c>
      <c r="C37" s="7">
        <v>12856740</v>
      </c>
      <c r="D37" s="7">
        <v>14489</v>
      </c>
      <c r="E37" s="7"/>
      <c r="F37" s="7"/>
      <c r="G37" s="7"/>
      <c r="H37" s="7">
        <v>24</v>
      </c>
      <c r="I37" s="7"/>
      <c r="J37" s="7"/>
      <c r="K37" s="7"/>
      <c r="L37" s="7"/>
      <c r="M37" s="7"/>
      <c r="N37" s="7"/>
      <c r="O37" s="7"/>
      <c r="P37" s="7"/>
    </row>
    <row r="38" spans="1:17">
      <c r="A38" s="2">
        <v>37</v>
      </c>
      <c r="B38" s="5">
        <v>45295</v>
      </c>
      <c r="C38" s="7" t="s">
        <v>16</v>
      </c>
      <c r="D38" s="7">
        <v>44940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24</v>
      </c>
    </row>
    <row r="39" spans="1:17">
      <c r="A39" s="2">
        <v>38</v>
      </c>
      <c r="B39" s="5">
        <v>45299</v>
      </c>
      <c r="C39" s="7">
        <v>12857753</v>
      </c>
      <c r="D39" s="7">
        <v>31971</v>
      </c>
      <c r="E39" s="7"/>
      <c r="F39" s="7"/>
      <c r="G39" s="7"/>
      <c r="H39" s="7"/>
      <c r="I39" s="7"/>
      <c r="J39" s="7">
        <v>30</v>
      </c>
      <c r="K39" s="7"/>
      <c r="L39" s="7"/>
      <c r="M39" s="7"/>
      <c r="N39" s="7"/>
      <c r="O39" s="7"/>
      <c r="P39" s="7"/>
    </row>
    <row r="40" spans="1:17">
      <c r="A40" s="2">
        <v>39</v>
      </c>
      <c r="B40" s="5">
        <v>45299</v>
      </c>
      <c r="C40" s="7">
        <v>12853566</v>
      </c>
      <c r="D40" s="7">
        <v>31971</v>
      </c>
      <c r="E40" s="7"/>
      <c r="F40" s="7"/>
      <c r="G40" s="7"/>
      <c r="H40" s="7"/>
      <c r="I40" s="7"/>
      <c r="J40" s="7"/>
      <c r="K40" s="7">
        <v>30</v>
      </c>
      <c r="L40" s="7"/>
      <c r="M40" s="7"/>
      <c r="N40" s="7"/>
      <c r="O40" s="7"/>
      <c r="P40" s="7">
        <v>36</v>
      </c>
    </row>
    <row r="41" spans="1:17">
      <c r="A41" s="2">
        <v>40</v>
      </c>
      <c r="B41" s="5">
        <v>45306</v>
      </c>
      <c r="C41" s="7">
        <v>12863778</v>
      </c>
      <c r="D41" s="7">
        <v>31971</v>
      </c>
      <c r="E41" s="7"/>
      <c r="F41" s="7"/>
      <c r="G41" s="7"/>
      <c r="H41" s="7"/>
      <c r="I41" s="7"/>
      <c r="J41" s="7"/>
      <c r="K41" s="7"/>
      <c r="L41" s="7"/>
      <c r="M41" s="7"/>
      <c r="N41" s="7">
        <v>40</v>
      </c>
      <c r="O41" s="7"/>
      <c r="P41" s="7"/>
    </row>
    <row r="42" spans="1:17">
      <c r="A42" s="2"/>
      <c r="B42" s="4"/>
      <c r="C42" s="4"/>
      <c r="D42" s="8" t="s">
        <v>17</v>
      </c>
      <c r="E42" s="9">
        <f>SUM(E2:E41)</f>
        <v>240</v>
      </c>
      <c r="F42" s="9">
        <f t="shared" ref="F42:P42" si="0">SUM(F2:F41)</f>
        <v>2205</v>
      </c>
      <c r="G42" s="9">
        <f t="shared" si="0"/>
        <v>1380</v>
      </c>
      <c r="H42" s="9">
        <f t="shared" si="0"/>
        <v>840</v>
      </c>
      <c r="I42" s="9">
        <f t="shared" si="0"/>
        <v>660</v>
      </c>
      <c r="J42" s="9">
        <f t="shared" si="0"/>
        <v>360</v>
      </c>
      <c r="K42" s="9">
        <f t="shared" si="0"/>
        <v>540</v>
      </c>
      <c r="L42" s="9">
        <f t="shared" si="0"/>
        <v>120</v>
      </c>
      <c r="M42" s="9">
        <f t="shared" si="0"/>
        <v>360</v>
      </c>
      <c r="N42" s="9">
        <f t="shared" si="0"/>
        <v>700</v>
      </c>
      <c r="O42" s="9">
        <f t="shared" si="0"/>
        <v>150</v>
      </c>
      <c r="P42" s="9">
        <f t="shared" si="0"/>
        <v>576</v>
      </c>
      <c r="Q42" s="44">
        <f>SUM(E42:P42)</f>
        <v>8131</v>
      </c>
    </row>
    <row r="43" spans="1:17" ht="20.100000000000001" customHeight="1">
      <c r="A43" s="10"/>
      <c r="B43" s="11"/>
      <c r="C43" s="12" t="s">
        <v>18</v>
      </c>
      <c r="D43" s="12" t="s">
        <v>19</v>
      </c>
      <c r="E43" s="12">
        <f>E42/48</f>
        <v>5</v>
      </c>
      <c r="F43" s="12">
        <f>F42/45</f>
        <v>49</v>
      </c>
      <c r="G43" s="12">
        <f>G42/30</f>
        <v>46</v>
      </c>
      <c r="H43" s="12">
        <f>H42/24</f>
        <v>35</v>
      </c>
      <c r="I43" s="12">
        <f>I42/30</f>
        <v>22</v>
      </c>
      <c r="J43" s="12">
        <f>J42/30</f>
        <v>12</v>
      </c>
      <c r="K43" s="12">
        <f>K42/30</f>
        <v>18</v>
      </c>
      <c r="L43" s="12">
        <f>L42/60</f>
        <v>2</v>
      </c>
      <c r="M43" s="12">
        <f>M42/40</f>
        <v>9</v>
      </c>
      <c r="N43" s="12">
        <f>N42/20</f>
        <v>35</v>
      </c>
      <c r="O43" s="12">
        <f>O42/15</f>
        <v>10</v>
      </c>
      <c r="P43" s="12">
        <f>P42/12</f>
        <v>48</v>
      </c>
      <c r="Q43" s="45"/>
    </row>
    <row r="44" spans="1:17" ht="20.100000000000001" customHeight="1">
      <c r="A44" s="10"/>
      <c r="B44" s="11"/>
      <c r="C44" s="12" t="s">
        <v>20</v>
      </c>
      <c r="D44" s="12"/>
      <c r="E44" s="12">
        <v>21</v>
      </c>
      <c r="F44" s="12">
        <v>16</v>
      </c>
      <c r="G44" s="12">
        <v>11</v>
      </c>
      <c r="H44" s="12">
        <v>14</v>
      </c>
      <c r="I44" s="12">
        <v>12</v>
      </c>
      <c r="J44" s="12">
        <v>11</v>
      </c>
      <c r="K44" s="12">
        <v>12</v>
      </c>
      <c r="L44" s="12">
        <v>18</v>
      </c>
      <c r="M44" s="12">
        <v>15</v>
      </c>
      <c r="N44" s="12">
        <v>9</v>
      </c>
      <c r="O44" s="12">
        <v>8</v>
      </c>
      <c r="P44" s="12">
        <v>8</v>
      </c>
      <c r="Q44" s="45"/>
    </row>
    <row r="45" spans="1:17" ht="20.100000000000001" customHeight="1">
      <c r="A45" s="10"/>
      <c r="B45" s="11"/>
      <c r="C45" s="12" t="s">
        <v>17</v>
      </c>
      <c r="D45" s="12"/>
      <c r="E45" s="12">
        <f t="shared" ref="E45:P45" si="1">E43*E44</f>
        <v>105</v>
      </c>
      <c r="F45" s="12">
        <f t="shared" si="1"/>
        <v>784</v>
      </c>
      <c r="G45" s="12">
        <f t="shared" si="1"/>
        <v>506</v>
      </c>
      <c r="H45" s="12">
        <f t="shared" si="1"/>
        <v>490</v>
      </c>
      <c r="I45" s="12">
        <f t="shared" si="1"/>
        <v>264</v>
      </c>
      <c r="J45" s="12">
        <f t="shared" si="1"/>
        <v>132</v>
      </c>
      <c r="K45" s="12">
        <f t="shared" si="1"/>
        <v>216</v>
      </c>
      <c r="L45" s="12">
        <f t="shared" si="1"/>
        <v>36</v>
      </c>
      <c r="M45" s="12">
        <f t="shared" si="1"/>
        <v>135</v>
      </c>
      <c r="N45" s="12">
        <f t="shared" si="1"/>
        <v>315</v>
      </c>
      <c r="O45" s="12">
        <f t="shared" si="1"/>
        <v>80</v>
      </c>
      <c r="P45" s="12">
        <f t="shared" si="1"/>
        <v>384</v>
      </c>
      <c r="Q45" s="12">
        <f>SUM(E45:P45)</f>
        <v>3447</v>
      </c>
    </row>
    <row r="46" spans="1:17" ht="42.75">
      <c r="A46" s="10"/>
      <c r="E46" s="3" t="s">
        <v>4</v>
      </c>
      <c r="F46" s="3" t="s">
        <v>5</v>
      </c>
      <c r="G46" s="3" t="s">
        <v>6</v>
      </c>
      <c r="H46" s="3" t="s">
        <v>7</v>
      </c>
      <c r="I46" s="3" t="s">
        <v>8</v>
      </c>
      <c r="J46" s="3" t="s">
        <v>9</v>
      </c>
      <c r="K46" s="3" t="s">
        <v>10</v>
      </c>
      <c r="L46" s="3" t="s">
        <v>11</v>
      </c>
      <c r="M46" s="3" t="s">
        <v>12</v>
      </c>
      <c r="N46" s="3" t="s">
        <v>13</v>
      </c>
      <c r="O46" s="3" t="s">
        <v>14</v>
      </c>
      <c r="P46" s="3" t="s">
        <v>15</v>
      </c>
    </row>
    <row r="47" spans="1:17" ht="18" customHeight="1">
      <c r="A47" s="10"/>
      <c r="E47" s="13">
        <f>SUM(E42:O42)</f>
        <v>7555</v>
      </c>
      <c r="F47" s="14"/>
      <c r="G47" s="14"/>
      <c r="L47" s="14"/>
      <c r="P47" s="41">
        <f>P42</f>
        <v>576</v>
      </c>
    </row>
    <row r="48" spans="1:17">
      <c r="A48" s="10"/>
      <c r="B48" s="15" t="s">
        <v>40</v>
      </c>
      <c r="C48" s="16"/>
      <c r="D48" s="16"/>
      <c r="E48" s="17">
        <v>1.03</v>
      </c>
      <c r="F48" s="17">
        <v>1.03</v>
      </c>
      <c r="G48" s="17">
        <v>1.03</v>
      </c>
      <c r="H48" s="17">
        <v>1.03</v>
      </c>
      <c r="I48" s="17">
        <v>1.03</v>
      </c>
      <c r="J48" s="17">
        <v>1.03</v>
      </c>
      <c r="K48" s="17">
        <v>1.03</v>
      </c>
      <c r="L48" s="17">
        <v>1.03</v>
      </c>
      <c r="M48" s="17">
        <v>1.03</v>
      </c>
      <c r="N48" s="17">
        <v>1.03</v>
      </c>
      <c r="O48" s="17">
        <v>1.03</v>
      </c>
      <c r="P48" s="17">
        <v>1.08</v>
      </c>
      <c r="Q48" s="27"/>
    </row>
    <row r="49" spans="1:17" ht="15.75">
      <c r="A49" s="10"/>
      <c r="B49" s="18" t="s">
        <v>22</v>
      </c>
      <c r="C49" s="16"/>
      <c r="D49" s="16"/>
      <c r="E49" s="19">
        <f t="shared" ref="E49:P49" si="2">E48*E42</f>
        <v>247.20000000000002</v>
      </c>
      <c r="F49" s="19">
        <f t="shared" si="2"/>
        <v>2271.15</v>
      </c>
      <c r="G49" s="19">
        <f t="shared" si="2"/>
        <v>1421.4</v>
      </c>
      <c r="H49" s="19">
        <f t="shared" si="2"/>
        <v>865.2</v>
      </c>
      <c r="I49" s="19">
        <f t="shared" si="2"/>
        <v>679.80000000000007</v>
      </c>
      <c r="J49" s="19">
        <f t="shared" si="2"/>
        <v>370.8</v>
      </c>
      <c r="K49" s="19">
        <f t="shared" si="2"/>
        <v>556.20000000000005</v>
      </c>
      <c r="L49" s="19">
        <f t="shared" si="2"/>
        <v>123.60000000000001</v>
      </c>
      <c r="M49" s="19">
        <f t="shared" si="2"/>
        <v>370.8</v>
      </c>
      <c r="N49" s="19">
        <f t="shared" si="2"/>
        <v>721</v>
      </c>
      <c r="O49" s="19">
        <f t="shared" si="2"/>
        <v>154.5</v>
      </c>
      <c r="P49" s="19">
        <f t="shared" si="2"/>
        <v>622.08000000000004</v>
      </c>
      <c r="Q49" s="46">
        <f>SUM(E49:P49)</f>
        <v>8403.7300000000014</v>
      </c>
    </row>
    <row r="50" spans="1:17" ht="15.75">
      <c r="A50" s="10"/>
      <c r="B50" s="18"/>
      <c r="C50" s="16"/>
      <c r="D50" s="16"/>
      <c r="E50" s="20">
        <f>E42+G42+H42+I42+J42+K42</f>
        <v>4020</v>
      </c>
      <c r="F50" s="21">
        <f>F42+N42</f>
        <v>2905</v>
      </c>
      <c r="G50" s="12"/>
      <c r="H50" s="12"/>
      <c r="I50" s="19"/>
      <c r="J50" s="19"/>
      <c r="K50" s="19"/>
      <c r="L50" s="42">
        <f>L42+M42</f>
        <v>480</v>
      </c>
      <c r="M50" s="19"/>
      <c r="N50" s="19"/>
      <c r="O50" s="12">
        <f>O42+P42</f>
        <v>726</v>
      </c>
      <c r="P50" s="19"/>
      <c r="Q50" s="46"/>
    </row>
    <row r="51" spans="1:17">
      <c r="A51" s="10"/>
      <c r="B51" s="15" t="s">
        <v>23</v>
      </c>
      <c r="C51" s="16"/>
      <c r="D51" s="16"/>
      <c r="E51" s="22">
        <v>0.12590000000000001</v>
      </c>
      <c r="F51" s="22">
        <v>8.8999999999999996E-2</v>
      </c>
      <c r="G51" s="22">
        <v>0.12590000000000001</v>
      </c>
      <c r="H51" s="22">
        <v>0.12590000000000001</v>
      </c>
      <c r="I51" s="22">
        <v>0.12590000000000001</v>
      </c>
      <c r="J51" s="22">
        <v>0.12590000000000001</v>
      </c>
      <c r="K51" s="22">
        <v>0.12590000000000001</v>
      </c>
      <c r="L51" s="22">
        <v>0.1079</v>
      </c>
      <c r="M51" s="22">
        <v>0.1079</v>
      </c>
      <c r="N51" s="22">
        <v>8.8999999999999996E-2</v>
      </c>
      <c r="O51" s="22">
        <v>0.129</v>
      </c>
      <c r="P51" s="22">
        <v>0.129</v>
      </c>
      <c r="Q51" s="46"/>
    </row>
    <row r="52" spans="1:17" ht="15.75">
      <c r="A52" s="10"/>
      <c r="B52" s="18" t="s">
        <v>24</v>
      </c>
      <c r="C52" s="16"/>
      <c r="D52" s="16"/>
      <c r="E52" s="19">
        <f>E51*E42</f>
        <v>30.216000000000001</v>
      </c>
      <c r="F52" s="19">
        <f t="shared" ref="F52:P52" si="3">F51*F42</f>
        <v>196.245</v>
      </c>
      <c r="G52" s="19">
        <f t="shared" si="3"/>
        <v>173.74200000000002</v>
      </c>
      <c r="H52" s="19">
        <f t="shared" si="3"/>
        <v>105.75600000000001</v>
      </c>
      <c r="I52" s="19">
        <f t="shared" si="3"/>
        <v>83.094000000000008</v>
      </c>
      <c r="J52" s="19">
        <f t="shared" si="3"/>
        <v>45.324000000000005</v>
      </c>
      <c r="K52" s="19">
        <f t="shared" si="3"/>
        <v>67.986000000000004</v>
      </c>
      <c r="L52" s="19">
        <f t="shared" si="3"/>
        <v>12.948</v>
      </c>
      <c r="M52" s="19">
        <f t="shared" si="3"/>
        <v>38.844000000000001</v>
      </c>
      <c r="N52" s="19">
        <f t="shared" si="3"/>
        <v>62.3</v>
      </c>
      <c r="O52" s="19">
        <f t="shared" si="3"/>
        <v>19.350000000000001</v>
      </c>
      <c r="P52" s="19">
        <f t="shared" si="3"/>
        <v>74.304000000000002</v>
      </c>
      <c r="Q52" s="46">
        <f>SUM(E52:P52)</f>
        <v>910.10900000000004</v>
      </c>
    </row>
    <row r="53" spans="1:17" ht="15.75">
      <c r="A53" s="10"/>
      <c r="B53" s="18"/>
      <c r="C53" s="16"/>
      <c r="D53" s="16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19"/>
      <c r="Q53" s="46"/>
    </row>
    <row r="54" spans="1:17">
      <c r="A54" s="10"/>
    </row>
    <row r="55" spans="1:17">
      <c r="A55" s="10"/>
      <c r="B55" s="23" t="s">
        <v>27</v>
      </c>
      <c r="C55" s="23"/>
      <c r="D55" s="23"/>
      <c r="Q55" s="48">
        <f>SUM(Q49:Q53)</f>
        <v>9313.8390000000018</v>
      </c>
    </row>
    <row r="56" spans="1:17" ht="15.75">
      <c r="A56" s="10"/>
      <c r="B56" s="23">
        <v>43</v>
      </c>
      <c r="C56" s="24">
        <v>40</v>
      </c>
      <c r="D56" s="25">
        <f>B56*C56</f>
        <v>1720</v>
      </c>
    </row>
    <row r="57" spans="1:17" ht="15.75">
      <c r="A57" s="10"/>
      <c r="B57" s="23"/>
      <c r="C57" s="24"/>
      <c r="D57" s="25"/>
    </row>
    <row r="58" spans="1:17" ht="15.75">
      <c r="A58" s="10"/>
      <c r="B58" s="23" t="s">
        <v>28</v>
      </c>
      <c r="C58" s="24"/>
      <c r="D58" s="25"/>
    </row>
    <row r="59" spans="1:17" ht="15.75">
      <c r="A59" s="10"/>
      <c r="B59" s="23">
        <v>55</v>
      </c>
      <c r="C59" s="26">
        <v>1</v>
      </c>
      <c r="D59" s="25">
        <f>B59*C59</f>
        <v>55</v>
      </c>
      <c r="E59" s="27" t="s">
        <v>29</v>
      </c>
    </row>
    <row r="60" spans="1:17">
      <c r="A60" s="10"/>
      <c r="B60" s="23"/>
      <c r="C60" s="23"/>
      <c r="D60" s="23"/>
    </row>
    <row r="61" spans="1:17">
      <c r="A61" s="10"/>
      <c r="B61" s="23" t="s">
        <v>30</v>
      </c>
      <c r="C61" s="23"/>
      <c r="D61" s="23"/>
    </row>
    <row r="62" spans="1:17" ht="15.75">
      <c r="A62" s="10"/>
      <c r="B62" s="25" t="s">
        <v>31</v>
      </c>
      <c r="C62" s="23"/>
      <c r="D62" s="28"/>
    </row>
    <row r="63" spans="1:17" ht="15.75">
      <c r="A63" s="10"/>
      <c r="B63" s="23"/>
      <c r="C63" s="23"/>
      <c r="D63" s="28"/>
    </row>
    <row r="64" spans="1:17" ht="15.75">
      <c r="A64" s="10"/>
      <c r="B64" s="23"/>
      <c r="C64" s="23"/>
      <c r="D64" s="28"/>
    </row>
    <row r="65" spans="1:17" ht="15.75">
      <c r="A65" s="10"/>
      <c r="B65" s="23" t="s">
        <v>17</v>
      </c>
      <c r="C65" s="23"/>
      <c r="D65" s="85">
        <f>Q49+Q52+D56+D59</f>
        <v>11088.839000000002</v>
      </c>
      <c r="E65" s="85"/>
    </row>
    <row r="66" spans="1:17" ht="15.75">
      <c r="A66" s="10"/>
      <c r="B66" s="23"/>
      <c r="C66" s="23"/>
      <c r="D66" s="29"/>
      <c r="E66" s="29"/>
    </row>
    <row r="67" spans="1:17" ht="42.75">
      <c r="A67" s="10"/>
      <c r="B67" s="30"/>
      <c r="C67" s="30"/>
      <c r="D67" s="31"/>
      <c r="E67" s="32" t="s">
        <v>4</v>
      </c>
      <c r="F67" s="33" t="s">
        <v>5</v>
      </c>
      <c r="G67" s="32" t="s">
        <v>6</v>
      </c>
      <c r="H67" s="34" t="s">
        <v>7</v>
      </c>
      <c r="I67" s="32" t="s">
        <v>8</v>
      </c>
      <c r="J67" s="32" t="s">
        <v>9</v>
      </c>
      <c r="K67" s="32" t="s">
        <v>10</v>
      </c>
      <c r="L67" s="33" t="s">
        <v>11</v>
      </c>
      <c r="M67" s="33" t="s">
        <v>12</v>
      </c>
      <c r="N67" s="33" t="s">
        <v>13</v>
      </c>
      <c r="O67" s="32" t="s">
        <v>14</v>
      </c>
      <c r="P67" s="34" t="s">
        <v>15</v>
      </c>
      <c r="Q67" s="49"/>
    </row>
    <row r="68" spans="1:17">
      <c r="A68" s="10"/>
      <c r="B68" s="35" t="s">
        <v>17</v>
      </c>
      <c r="C68" s="36"/>
      <c r="D68" s="36"/>
      <c r="E68" s="37">
        <f t="shared" ref="E68:P68" si="4">E42</f>
        <v>240</v>
      </c>
      <c r="F68" s="37">
        <f t="shared" si="4"/>
        <v>2205</v>
      </c>
      <c r="G68" s="37">
        <f t="shared" si="4"/>
        <v>1380</v>
      </c>
      <c r="H68" s="37">
        <f t="shared" si="4"/>
        <v>840</v>
      </c>
      <c r="I68" s="37">
        <f t="shared" si="4"/>
        <v>660</v>
      </c>
      <c r="J68" s="37">
        <f t="shared" si="4"/>
        <v>360</v>
      </c>
      <c r="K68" s="37">
        <f t="shared" si="4"/>
        <v>540</v>
      </c>
      <c r="L68" s="37">
        <f t="shared" si="4"/>
        <v>120</v>
      </c>
      <c r="M68" s="37">
        <f t="shared" si="4"/>
        <v>360</v>
      </c>
      <c r="N68" s="37">
        <f t="shared" si="4"/>
        <v>700</v>
      </c>
      <c r="O68" s="37">
        <f t="shared" si="4"/>
        <v>150</v>
      </c>
      <c r="P68" s="37">
        <f t="shared" si="4"/>
        <v>576</v>
      </c>
      <c r="Q68" s="49"/>
    </row>
    <row r="69" spans="1:17">
      <c r="A69" s="10"/>
      <c r="B69" s="38" t="s">
        <v>32</v>
      </c>
      <c r="C69" s="39"/>
      <c r="D69" s="39"/>
      <c r="E69" s="40">
        <v>0.49</v>
      </c>
      <c r="F69" s="40">
        <v>0.49</v>
      </c>
      <c r="G69" s="40">
        <v>0.49</v>
      </c>
      <c r="H69" s="40">
        <v>0.49</v>
      </c>
      <c r="I69" s="40">
        <v>0.49</v>
      </c>
      <c r="J69" s="40">
        <v>0.49</v>
      </c>
      <c r="K69" s="40">
        <v>0.49</v>
      </c>
      <c r="L69" s="40">
        <v>0.49</v>
      </c>
      <c r="M69" s="40">
        <v>0.49</v>
      </c>
      <c r="N69" s="40">
        <v>0.49</v>
      </c>
      <c r="O69" s="40">
        <v>0.49</v>
      </c>
      <c r="P69" s="40">
        <v>0.49</v>
      </c>
      <c r="Q69" s="36"/>
    </row>
    <row r="70" spans="1:17">
      <c r="A70" s="10"/>
      <c r="B70" s="50" t="s">
        <v>33</v>
      </c>
      <c r="C70" s="39"/>
      <c r="D70" s="39"/>
      <c r="E70" s="51">
        <f t="shared" ref="E70:P70" si="5">E69*E42</f>
        <v>117.6</v>
      </c>
      <c r="F70" s="51">
        <f t="shared" si="5"/>
        <v>1080.45</v>
      </c>
      <c r="G70" s="51">
        <f t="shared" si="5"/>
        <v>676.19999999999993</v>
      </c>
      <c r="H70" s="51">
        <f t="shared" si="5"/>
        <v>411.59999999999997</v>
      </c>
      <c r="I70" s="51">
        <f t="shared" si="5"/>
        <v>323.39999999999998</v>
      </c>
      <c r="J70" s="51">
        <f t="shared" si="5"/>
        <v>176.4</v>
      </c>
      <c r="K70" s="51">
        <f t="shared" si="5"/>
        <v>264.60000000000002</v>
      </c>
      <c r="L70" s="51">
        <f t="shared" si="5"/>
        <v>58.8</v>
      </c>
      <c r="M70" s="51">
        <f t="shared" si="5"/>
        <v>176.4</v>
      </c>
      <c r="N70" s="51">
        <f t="shared" si="5"/>
        <v>343</v>
      </c>
      <c r="O70" s="51">
        <f t="shared" si="5"/>
        <v>73.5</v>
      </c>
      <c r="P70" s="51">
        <f t="shared" si="5"/>
        <v>282.24</v>
      </c>
      <c r="Q70" s="51">
        <f>SUM(E70:P70)</f>
        <v>3984.1900000000005</v>
      </c>
    </row>
    <row r="71" spans="1:17">
      <c r="A71" s="10"/>
      <c r="B71" s="36"/>
      <c r="C71" s="36"/>
      <c r="D71" s="36"/>
      <c r="E71" s="52">
        <f>Q42</f>
        <v>8131</v>
      </c>
      <c r="F71" s="53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</row>
    <row r="72" spans="1:17">
      <c r="A72" s="10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</row>
    <row r="73" spans="1:17">
      <c r="A73" s="10"/>
    </row>
    <row r="74" spans="1:17">
      <c r="A74" s="10"/>
      <c r="B74" s="54" t="s">
        <v>34</v>
      </c>
      <c r="C74" s="55"/>
      <c r="D74" s="55"/>
      <c r="E74" s="56"/>
    </row>
    <row r="75" spans="1:17">
      <c r="A75" s="10"/>
      <c r="B75" s="54"/>
      <c r="C75" s="57" t="s">
        <v>35</v>
      </c>
      <c r="D75" s="55"/>
      <c r="E75" s="56"/>
    </row>
    <row r="76" spans="1:17" s="1" customFormat="1" ht="18.75">
      <c r="A76" s="58"/>
      <c r="B76" s="59"/>
      <c r="C76" s="59"/>
      <c r="D76" s="60">
        <v>0.01</v>
      </c>
      <c r="E76" s="61">
        <f t="shared" ref="E76:P76" si="6">0.01*E42</f>
        <v>2.4</v>
      </c>
      <c r="F76" s="61">
        <f t="shared" si="6"/>
        <v>22.05</v>
      </c>
      <c r="G76" s="61">
        <f t="shared" si="6"/>
        <v>13.8</v>
      </c>
      <c r="H76" s="61">
        <f t="shared" si="6"/>
        <v>8.4</v>
      </c>
      <c r="I76" s="61">
        <f t="shared" si="6"/>
        <v>6.6000000000000005</v>
      </c>
      <c r="J76" s="61">
        <f t="shared" si="6"/>
        <v>3.6</v>
      </c>
      <c r="K76" s="61">
        <f t="shared" si="6"/>
        <v>5.4</v>
      </c>
      <c r="L76" s="61">
        <f t="shared" si="6"/>
        <v>1.2</v>
      </c>
      <c r="M76" s="61">
        <f t="shared" si="6"/>
        <v>3.6</v>
      </c>
      <c r="N76" s="61">
        <f t="shared" si="6"/>
        <v>7</v>
      </c>
      <c r="O76" s="61">
        <f t="shared" si="6"/>
        <v>1.5</v>
      </c>
      <c r="P76" s="61">
        <f t="shared" si="6"/>
        <v>5.76</v>
      </c>
    </row>
    <row r="77" spans="1:17" ht="18.75">
      <c r="A77" s="10"/>
      <c r="B77" s="23"/>
      <c r="C77" s="62" t="s">
        <v>36</v>
      </c>
      <c r="E77">
        <v>3</v>
      </c>
      <c r="F77">
        <v>1</v>
      </c>
      <c r="G77">
        <v>1</v>
      </c>
      <c r="H77">
        <v>4</v>
      </c>
      <c r="I77">
        <v>2</v>
      </c>
      <c r="J77">
        <v>1</v>
      </c>
      <c r="K77">
        <v>4</v>
      </c>
      <c r="L77">
        <v>1</v>
      </c>
      <c r="M77">
        <v>19</v>
      </c>
      <c r="N77">
        <v>0</v>
      </c>
      <c r="O77">
        <v>1</v>
      </c>
      <c r="P77">
        <v>3</v>
      </c>
      <c r="Q77" s="1">
        <f t="shared" ref="Q77:Q82" si="7">SUM(E77:P77)</f>
        <v>40</v>
      </c>
    </row>
    <row r="78" spans="1:17" ht="18.75">
      <c r="A78" s="10"/>
      <c r="C78" s="1" t="s">
        <v>37</v>
      </c>
      <c r="D78" s="1">
        <v>1.73</v>
      </c>
      <c r="E78" s="63">
        <f>E79*D78</f>
        <v>1.73</v>
      </c>
      <c r="F78" s="63">
        <f>F79*D78</f>
        <v>0</v>
      </c>
      <c r="G78" s="63">
        <f>G79*D78</f>
        <v>0</v>
      </c>
      <c r="H78" s="63">
        <f>H79*D78</f>
        <v>0</v>
      </c>
      <c r="I78" s="63">
        <f>I79*D78</f>
        <v>0</v>
      </c>
      <c r="J78" s="63">
        <f>J79*D78</f>
        <v>0</v>
      </c>
      <c r="K78" s="63">
        <f>K79*D78</f>
        <v>0</v>
      </c>
      <c r="L78" s="63">
        <f>L79*D78</f>
        <v>0</v>
      </c>
      <c r="M78" s="63">
        <f>M79*D78</f>
        <v>27.68</v>
      </c>
      <c r="N78" s="63">
        <f>N79*D78</f>
        <v>0</v>
      </c>
      <c r="O78" s="63">
        <f>O79*D78</f>
        <v>0</v>
      </c>
      <c r="P78" s="63">
        <f>P79*D78</f>
        <v>0</v>
      </c>
      <c r="Q78" s="74">
        <f>Q79*D78</f>
        <v>29.41</v>
      </c>
    </row>
    <row r="79" spans="1:17" ht="18.75">
      <c r="A79" s="10"/>
      <c r="C79" s="1" t="s">
        <v>38</v>
      </c>
      <c r="D79" s="1"/>
      <c r="E79" s="1">
        <v>1</v>
      </c>
      <c r="F79" s="1"/>
      <c r="G79" s="1"/>
      <c r="H79" s="1"/>
      <c r="I79" s="1"/>
      <c r="J79" s="1">
        <v>0</v>
      </c>
      <c r="K79" s="1">
        <v>0</v>
      </c>
      <c r="L79" s="1">
        <v>0</v>
      </c>
      <c r="M79" s="1">
        <v>16</v>
      </c>
      <c r="N79" s="1">
        <v>0</v>
      </c>
      <c r="O79" s="1"/>
      <c r="P79" s="1"/>
      <c r="Q79" s="74">
        <f t="shared" si="7"/>
        <v>17</v>
      </c>
    </row>
    <row r="80" spans="1:17" ht="18.75">
      <c r="C80" s="1" t="s">
        <v>39</v>
      </c>
      <c r="D80" s="1">
        <v>0.97</v>
      </c>
      <c r="E80" s="63">
        <f>E81*D80</f>
        <v>1.94</v>
      </c>
      <c r="F80" s="63">
        <f>F81*D80</f>
        <v>0.97</v>
      </c>
      <c r="G80" s="63">
        <f>G81*D80</f>
        <v>0.97</v>
      </c>
      <c r="H80" s="63">
        <f>H81*D80</f>
        <v>3.88</v>
      </c>
      <c r="I80" s="63">
        <f>I81*D80</f>
        <v>1.94</v>
      </c>
      <c r="J80" s="63">
        <f>J81*D80</f>
        <v>0.97</v>
      </c>
      <c r="K80" s="63">
        <f>K81*D80</f>
        <v>3.88</v>
      </c>
      <c r="L80" s="63">
        <f>L81*D80</f>
        <v>0.97</v>
      </c>
      <c r="M80" s="63">
        <f>M81*D80</f>
        <v>2.91</v>
      </c>
      <c r="N80" s="63">
        <f>N81*D80</f>
        <v>0</v>
      </c>
      <c r="O80" s="63">
        <f>O81*D80</f>
        <v>0.97</v>
      </c>
      <c r="P80" s="63">
        <f>P81*D80</f>
        <v>2.91</v>
      </c>
      <c r="Q80" s="74">
        <f>Q81*D80</f>
        <v>22.31</v>
      </c>
    </row>
    <row r="81" spans="2:17" ht="18.75">
      <c r="C81" s="1" t="s">
        <v>38</v>
      </c>
      <c r="D81" s="1"/>
      <c r="E81" s="1">
        <v>2</v>
      </c>
      <c r="F81" s="1">
        <v>1</v>
      </c>
      <c r="G81" s="1">
        <v>1</v>
      </c>
      <c r="H81" s="1">
        <v>4</v>
      </c>
      <c r="I81" s="1">
        <v>2</v>
      </c>
      <c r="J81" s="1">
        <v>1</v>
      </c>
      <c r="K81" s="1">
        <v>4</v>
      </c>
      <c r="L81" s="1">
        <v>1</v>
      </c>
      <c r="M81" s="1">
        <v>3</v>
      </c>
      <c r="N81" s="1">
        <v>0</v>
      </c>
      <c r="O81" s="1">
        <v>1</v>
      </c>
      <c r="P81" s="1">
        <v>3</v>
      </c>
      <c r="Q81" s="74">
        <f t="shared" si="7"/>
        <v>23</v>
      </c>
    </row>
    <row r="82" spans="2:17" ht="18.75">
      <c r="C82" s="1" t="s">
        <v>17</v>
      </c>
      <c r="D82" s="1" t="s">
        <v>17</v>
      </c>
      <c r="E82" s="1">
        <f>E80+E78</f>
        <v>3.67</v>
      </c>
      <c r="F82" s="1">
        <f t="shared" ref="F82:P82" si="8">F80+F78</f>
        <v>0.97</v>
      </c>
      <c r="G82" s="1">
        <f t="shared" si="8"/>
        <v>0.97</v>
      </c>
      <c r="H82" s="1">
        <f t="shared" si="8"/>
        <v>3.88</v>
      </c>
      <c r="I82" s="1">
        <f t="shared" si="8"/>
        <v>1.94</v>
      </c>
      <c r="J82" s="1">
        <f t="shared" si="8"/>
        <v>0.97</v>
      </c>
      <c r="K82" s="1">
        <f t="shared" si="8"/>
        <v>3.88</v>
      </c>
      <c r="L82" s="1">
        <f t="shared" si="8"/>
        <v>0.97</v>
      </c>
      <c r="M82" s="1">
        <f t="shared" si="8"/>
        <v>30.59</v>
      </c>
      <c r="N82" s="1">
        <f t="shared" si="8"/>
        <v>0</v>
      </c>
      <c r="O82" s="1">
        <f t="shared" si="8"/>
        <v>0.97</v>
      </c>
      <c r="P82" s="1">
        <f t="shared" si="8"/>
        <v>2.91</v>
      </c>
      <c r="Q82" s="74">
        <f t="shared" si="7"/>
        <v>51.72</v>
      </c>
    </row>
    <row r="83" spans="2:17" ht="18.75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74"/>
    </row>
    <row r="85" spans="2:17" ht="15.75">
      <c r="B85" s="64" t="s">
        <v>17</v>
      </c>
      <c r="C85" s="65"/>
      <c r="D85" s="66">
        <f>Q70+Q82</f>
        <v>4035.9100000000003</v>
      </c>
    </row>
  </sheetData>
  <mergeCells count="1">
    <mergeCell ref="D65:E6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7"/>
  <sheetViews>
    <sheetView topLeftCell="A35" workbookViewId="0">
      <selection activeCell="E54" sqref="E54"/>
    </sheetView>
  </sheetViews>
  <sheetFormatPr baseColWidth="10" defaultColWidth="11.42578125" defaultRowHeight="15"/>
  <cols>
    <col min="2" max="4" width="12.7109375" customWidth="1"/>
    <col min="5" max="16" width="13.7109375" customWidth="1"/>
    <col min="17" max="17" width="13" customWidth="1"/>
  </cols>
  <sheetData>
    <row r="1" spans="1:16" ht="42.7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1</v>
      </c>
      <c r="B2" s="75">
        <v>45324</v>
      </c>
      <c r="C2" s="6">
        <v>12880355</v>
      </c>
      <c r="D2" s="7">
        <v>35884</v>
      </c>
      <c r="E2" s="7"/>
      <c r="F2" s="7"/>
      <c r="G2" s="7"/>
      <c r="H2" s="7"/>
      <c r="I2" s="7"/>
      <c r="J2" s="7">
        <v>30</v>
      </c>
      <c r="K2" s="7">
        <v>30</v>
      </c>
      <c r="L2" s="7"/>
      <c r="M2" s="7">
        <v>80</v>
      </c>
      <c r="N2" s="7"/>
      <c r="O2" s="7"/>
      <c r="P2" s="7"/>
    </row>
    <row r="3" spans="1:16">
      <c r="A3" s="2">
        <v>2</v>
      </c>
      <c r="B3" s="75">
        <v>45329</v>
      </c>
      <c r="C3" s="6">
        <v>12885146</v>
      </c>
      <c r="D3" s="7">
        <v>35884</v>
      </c>
      <c r="E3" s="7"/>
      <c r="F3" s="7"/>
      <c r="G3" s="7"/>
      <c r="H3" s="7"/>
      <c r="I3" s="7"/>
      <c r="J3" s="7">
        <v>30</v>
      </c>
      <c r="K3" s="7"/>
      <c r="L3" s="7"/>
      <c r="M3" s="7"/>
      <c r="N3" s="7"/>
      <c r="O3" s="7"/>
      <c r="P3" s="7"/>
    </row>
    <row r="4" spans="1:16">
      <c r="A4" s="2">
        <v>3</v>
      </c>
      <c r="B4" s="75">
        <v>45331</v>
      </c>
      <c r="C4" s="6">
        <v>12887450</v>
      </c>
      <c r="D4" s="7">
        <v>35884</v>
      </c>
      <c r="E4" s="7"/>
      <c r="F4" s="7"/>
      <c r="G4" s="7"/>
      <c r="H4" s="7"/>
      <c r="I4" s="7"/>
      <c r="J4" s="7"/>
      <c r="K4" s="7">
        <v>30</v>
      </c>
      <c r="L4" s="7"/>
      <c r="M4" s="7">
        <v>40</v>
      </c>
      <c r="N4" s="7"/>
      <c r="O4" s="7"/>
      <c r="P4" s="7"/>
    </row>
    <row r="5" spans="1:16">
      <c r="A5" s="2">
        <v>4</v>
      </c>
      <c r="B5" s="75">
        <v>45336</v>
      </c>
      <c r="C5" s="6">
        <v>12890447</v>
      </c>
      <c r="D5" s="7">
        <v>35884</v>
      </c>
      <c r="E5" s="7"/>
      <c r="F5" s="7"/>
      <c r="G5" s="7"/>
      <c r="H5" s="7"/>
      <c r="I5" s="7"/>
      <c r="J5" s="7">
        <v>30</v>
      </c>
      <c r="K5" s="7"/>
      <c r="L5" s="7">
        <v>60</v>
      </c>
      <c r="M5" s="7">
        <v>40</v>
      </c>
      <c r="N5" s="7"/>
      <c r="O5" s="7"/>
      <c r="P5" s="7"/>
    </row>
    <row r="6" spans="1:16">
      <c r="A6" s="2">
        <v>5</v>
      </c>
      <c r="B6" s="75">
        <v>45338</v>
      </c>
      <c r="C6" s="6">
        <v>12893206</v>
      </c>
      <c r="D6" s="7">
        <v>35884</v>
      </c>
      <c r="E6" s="7"/>
      <c r="F6" s="7"/>
      <c r="G6" s="7"/>
      <c r="H6" s="7"/>
      <c r="I6" s="7"/>
      <c r="J6" s="7">
        <v>60</v>
      </c>
      <c r="K6" s="7">
        <v>30</v>
      </c>
      <c r="L6" s="7"/>
      <c r="M6" s="7">
        <v>40</v>
      </c>
      <c r="N6" s="7"/>
      <c r="O6" s="7"/>
      <c r="P6" s="7"/>
    </row>
    <row r="7" spans="1:16">
      <c r="A7" s="2">
        <v>6</v>
      </c>
      <c r="B7" s="75">
        <v>45343</v>
      </c>
      <c r="C7" s="6">
        <v>12896434</v>
      </c>
      <c r="D7" s="7">
        <v>35884</v>
      </c>
      <c r="E7" s="7"/>
      <c r="F7" s="7"/>
      <c r="G7" s="7"/>
      <c r="H7" s="7"/>
      <c r="I7" s="7"/>
      <c r="J7" s="7">
        <v>30</v>
      </c>
      <c r="K7" s="7"/>
      <c r="L7" s="7"/>
      <c r="M7" s="7">
        <v>40</v>
      </c>
      <c r="N7" s="7"/>
      <c r="O7" s="7"/>
      <c r="P7" s="7"/>
    </row>
    <row r="8" spans="1:16">
      <c r="A8" s="2">
        <v>7</v>
      </c>
      <c r="B8" s="75">
        <v>45345</v>
      </c>
      <c r="C8" s="6">
        <v>12898604</v>
      </c>
      <c r="D8" s="7">
        <v>35884</v>
      </c>
      <c r="E8" s="7"/>
      <c r="F8" s="7"/>
      <c r="G8" s="7"/>
      <c r="H8" s="7"/>
      <c r="I8" s="7"/>
      <c r="J8" s="7">
        <v>30</v>
      </c>
      <c r="K8" s="7">
        <v>30</v>
      </c>
      <c r="L8" s="7"/>
      <c r="M8" s="7">
        <v>40</v>
      </c>
      <c r="N8" s="7"/>
      <c r="O8" s="7"/>
      <c r="P8" s="7"/>
    </row>
    <row r="9" spans="1:16">
      <c r="A9" s="2">
        <v>8</v>
      </c>
      <c r="B9" s="75">
        <v>45350</v>
      </c>
      <c r="C9" s="6">
        <v>12902270</v>
      </c>
      <c r="D9" s="7">
        <v>35884</v>
      </c>
      <c r="E9" s="7"/>
      <c r="F9" s="7"/>
      <c r="G9" s="7"/>
      <c r="H9" s="7"/>
      <c r="I9" s="7"/>
      <c r="J9" s="7">
        <v>30</v>
      </c>
      <c r="K9" s="7">
        <v>30</v>
      </c>
      <c r="L9" s="7"/>
      <c r="M9" s="7"/>
      <c r="N9" s="7"/>
      <c r="O9" s="7"/>
      <c r="P9" s="7"/>
    </row>
    <row r="10" spans="1:16">
      <c r="A10" s="2">
        <v>9</v>
      </c>
      <c r="B10" s="75">
        <v>45324</v>
      </c>
      <c r="C10" s="6">
        <v>12880340</v>
      </c>
      <c r="D10" s="7">
        <v>31968</v>
      </c>
      <c r="E10" s="7"/>
      <c r="F10" s="7"/>
      <c r="G10" s="7"/>
      <c r="H10" s="7"/>
      <c r="I10" s="7"/>
      <c r="J10" s="7"/>
      <c r="K10" s="7"/>
      <c r="L10" s="7"/>
      <c r="M10" s="7"/>
      <c r="N10" s="7">
        <v>100</v>
      </c>
      <c r="O10" s="7">
        <v>30</v>
      </c>
      <c r="P10" s="7">
        <v>108</v>
      </c>
    </row>
    <row r="11" spans="1:16">
      <c r="A11" s="2">
        <v>10</v>
      </c>
      <c r="B11" s="75">
        <v>45329</v>
      </c>
      <c r="C11" s="6">
        <v>12885141</v>
      </c>
      <c r="D11" s="7">
        <v>31968</v>
      </c>
      <c r="E11" s="7"/>
      <c r="F11" s="7"/>
      <c r="G11" s="7"/>
      <c r="H11" s="7"/>
      <c r="I11" s="7"/>
      <c r="J11" s="7"/>
      <c r="K11" s="7"/>
      <c r="L11" s="7"/>
      <c r="M11" s="7"/>
      <c r="N11" s="7">
        <v>80</v>
      </c>
      <c r="O11" s="7">
        <v>15</v>
      </c>
      <c r="P11" s="7">
        <v>60</v>
      </c>
    </row>
    <row r="12" spans="1:16">
      <c r="A12" s="2">
        <v>11</v>
      </c>
      <c r="B12" s="75">
        <v>45331</v>
      </c>
      <c r="C12" s="6">
        <v>12887425</v>
      </c>
      <c r="D12" s="7">
        <v>31968</v>
      </c>
      <c r="E12" s="7"/>
      <c r="F12" s="7"/>
      <c r="G12" s="7"/>
      <c r="H12" s="7"/>
      <c r="I12" s="7"/>
      <c r="J12" s="7"/>
      <c r="K12" s="7"/>
      <c r="L12" s="7"/>
      <c r="M12" s="7"/>
      <c r="N12" s="7">
        <v>60</v>
      </c>
      <c r="O12" s="7"/>
      <c r="P12" s="7">
        <v>48</v>
      </c>
    </row>
    <row r="13" spans="1:16">
      <c r="A13" s="2">
        <v>12</v>
      </c>
      <c r="B13" s="75">
        <v>45336</v>
      </c>
      <c r="C13" s="6">
        <v>12890430</v>
      </c>
      <c r="D13" s="7">
        <v>31968</v>
      </c>
      <c r="E13" s="7"/>
      <c r="F13" s="7"/>
      <c r="G13" s="7"/>
      <c r="H13" s="7"/>
      <c r="I13" s="7"/>
      <c r="J13" s="7"/>
      <c r="K13" s="7"/>
      <c r="L13" s="7"/>
      <c r="M13" s="7"/>
      <c r="N13" s="7">
        <v>80</v>
      </c>
      <c r="O13" s="7">
        <v>15</v>
      </c>
      <c r="P13" s="7">
        <v>60</v>
      </c>
    </row>
    <row r="14" spans="1:16">
      <c r="A14" s="2">
        <v>13</v>
      </c>
      <c r="B14" s="75">
        <v>45338</v>
      </c>
      <c r="C14" s="6">
        <v>12893196</v>
      </c>
      <c r="D14" s="7">
        <v>31968</v>
      </c>
      <c r="E14" s="7"/>
      <c r="F14" s="7"/>
      <c r="G14" s="7"/>
      <c r="H14" s="7"/>
      <c r="I14" s="7"/>
      <c r="J14" s="7"/>
      <c r="K14" s="7"/>
      <c r="L14" s="7"/>
      <c r="M14" s="7"/>
      <c r="N14" s="7">
        <v>100</v>
      </c>
      <c r="O14" s="7">
        <v>15</v>
      </c>
      <c r="P14" s="7">
        <v>84</v>
      </c>
    </row>
    <row r="15" spans="1:16">
      <c r="A15" s="2">
        <v>14</v>
      </c>
      <c r="B15" s="75">
        <v>45343</v>
      </c>
      <c r="C15" s="6">
        <v>12896415</v>
      </c>
      <c r="D15" s="7">
        <v>31968</v>
      </c>
      <c r="E15" s="7"/>
      <c r="F15" s="7"/>
      <c r="G15" s="7"/>
      <c r="H15" s="7"/>
      <c r="I15" s="7"/>
      <c r="J15" s="7"/>
      <c r="K15" s="7"/>
      <c r="L15" s="7"/>
      <c r="M15" s="7"/>
      <c r="N15" s="7">
        <v>60</v>
      </c>
      <c r="O15" s="7">
        <v>15</v>
      </c>
      <c r="P15" s="7">
        <v>36</v>
      </c>
    </row>
    <row r="16" spans="1:16">
      <c r="A16" s="2">
        <v>15</v>
      </c>
      <c r="B16" s="75">
        <v>45345</v>
      </c>
      <c r="C16" s="6">
        <v>12898577</v>
      </c>
      <c r="D16" s="7">
        <v>31968</v>
      </c>
      <c r="E16" s="7"/>
      <c r="F16" s="7"/>
      <c r="G16" s="7"/>
      <c r="H16" s="7"/>
      <c r="I16" s="7"/>
      <c r="J16" s="7"/>
      <c r="K16" s="7"/>
      <c r="L16" s="7"/>
      <c r="M16" s="7"/>
      <c r="N16" s="7">
        <v>120</v>
      </c>
      <c r="O16" s="7"/>
      <c r="P16" s="7">
        <v>84</v>
      </c>
    </row>
    <row r="17" spans="1:16">
      <c r="A17" s="2">
        <v>16</v>
      </c>
      <c r="B17" s="75">
        <v>45350</v>
      </c>
      <c r="C17" s="6">
        <v>12902296</v>
      </c>
      <c r="D17" s="7">
        <v>31968</v>
      </c>
      <c r="E17" s="7"/>
      <c r="F17" s="7"/>
      <c r="G17" s="7"/>
      <c r="H17" s="7"/>
      <c r="I17" s="7"/>
      <c r="J17" s="7"/>
      <c r="K17" s="7"/>
      <c r="L17" s="7"/>
      <c r="M17" s="7"/>
      <c r="N17" s="7">
        <v>100</v>
      </c>
      <c r="O17" s="7">
        <v>15</v>
      </c>
      <c r="P17" s="7">
        <v>72</v>
      </c>
    </row>
    <row r="18" spans="1:16">
      <c r="A18" s="2">
        <v>17</v>
      </c>
      <c r="B18" s="75">
        <v>45324</v>
      </c>
      <c r="C18" s="6">
        <v>12880329</v>
      </c>
      <c r="D18" s="7">
        <v>1001</v>
      </c>
      <c r="E18" s="7"/>
      <c r="F18" s="7">
        <v>90</v>
      </c>
      <c r="G18" s="7">
        <v>60</v>
      </c>
      <c r="H18" s="7">
        <v>120</v>
      </c>
      <c r="I18" s="7">
        <v>150</v>
      </c>
      <c r="J18" s="7"/>
      <c r="K18" s="7"/>
      <c r="L18" s="7"/>
      <c r="M18" s="7"/>
      <c r="N18" s="7"/>
      <c r="O18" s="7"/>
      <c r="P18" s="7"/>
    </row>
    <row r="19" spans="1:16">
      <c r="A19" s="2">
        <v>18</v>
      </c>
      <c r="B19" s="75">
        <v>45331</v>
      </c>
      <c r="C19" s="6">
        <v>12887313</v>
      </c>
      <c r="D19" s="7">
        <v>1001</v>
      </c>
      <c r="E19" s="7"/>
      <c r="F19" s="7">
        <v>225</v>
      </c>
      <c r="G19" s="7">
        <v>120</v>
      </c>
      <c r="H19" s="7">
        <v>168</v>
      </c>
      <c r="I19" s="7">
        <v>150</v>
      </c>
      <c r="J19" s="7"/>
      <c r="K19" s="7"/>
      <c r="L19" s="7"/>
      <c r="M19" s="7"/>
      <c r="N19" s="7"/>
      <c r="O19" s="7"/>
      <c r="P19" s="7"/>
    </row>
    <row r="20" spans="1:16">
      <c r="A20" s="2">
        <v>19</v>
      </c>
      <c r="B20" s="75">
        <v>45338</v>
      </c>
      <c r="C20" s="6">
        <v>12893139</v>
      </c>
      <c r="D20" s="7">
        <v>1001</v>
      </c>
      <c r="E20" s="7"/>
      <c r="F20" s="7">
        <v>90</v>
      </c>
      <c r="G20" s="7">
        <v>150</v>
      </c>
      <c r="H20" s="7">
        <v>96</v>
      </c>
      <c r="I20" s="7">
        <v>150</v>
      </c>
      <c r="J20" s="7"/>
      <c r="K20" s="7"/>
      <c r="L20" s="7"/>
      <c r="M20" s="7"/>
      <c r="N20" s="7"/>
      <c r="O20" s="7"/>
      <c r="P20" s="7"/>
    </row>
    <row r="21" spans="1:16">
      <c r="A21" s="2">
        <v>20</v>
      </c>
      <c r="B21" s="75">
        <v>45345</v>
      </c>
      <c r="C21" s="6">
        <v>12898391</v>
      </c>
      <c r="D21" s="7">
        <v>1001</v>
      </c>
      <c r="E21" s="7"/>
      <c r="F21" s="7">
        <v>225</v>
      </c>
      <c r="G21" s="7">
        <v>90</v>
      </c>
      <c r="H21" s="7">
        <v>144</v>
      </c>
      <c r="I21" s="7">
        <v>120</v>
      </c>
      <c r="J21" s="7"/>
      <c r="K21" s="7"/>
      <c r="L21" s="7"/>
      <c r="M21" s="7"/>
      <c r="N21" s="7"/>
      <c r="O21" s="7"/>
      <c r="P21" s="7"/>
    </row>
    <row r="22" spans="1:16">
      <c r="A22" s="2">
        <v>21</v>
      </c>
      <c r="B22" s="75">
        <v>45324</v>
      </c>
      <c r="C22" s="6">
        <v>12880325</v>
      </c>
      <c r="D22" s="7">
        <v>4645</v>
      </c>
      <c r="E22" s="7"/>
      <c r="F22" s="7">
        <v>315</v>
      </c>
      <c r="G22" s="7">
        <v>240</v>
      </c>
      <c r="H22" s="7">
        <v>48</v>
      </c>
      <c r="I22" s="7">
        <v>90</v>
      </c>
      <c r="J22" s="7"/>
      <c r="K22" s="7"/>
      <c r="L22" s="7"/>
      <c r="M22" s="7"/>
      <c r="N22" s="7"/>
      <c r="O22" s="7"/>
      <c r="P22" s="7"/>
    </row>
    <row r="23" spans="1:16">
      <c r="A23" s="2">
        <v>22</v>
      </c>
      <c r="B23" s="75">
        <v>45331</v>
      </c>
      <c r="C23" s="6">
        <v>12887368</v>
      </c>
      <c r="D23" s="7">
        <v>4645</v>
      </c>
      <c r="E23" s="7"/>
      <c r="F23" s="7">
        <v>360</v>
      </c>
      <c r="G23" s="7">
        <v>120</v>
      </c>
      <c r="H23" s="7">
        <v>48</v>
      </c>
      <c r="I23" s="7">
        <v>120</v>
      </c>
      <c r="J23" s="7"/>
      <c r="K23" s="7"/>
      <c r="L23" s="7"/>
      <c r="M23" s="7"/>
      <c r="N23" s="7"/>
      <c r="O23" s="7"/>
      <c r="P23" s="7"/>
    </row>
    <row r="24" spans="1:16">
      <c r="A24" s="2">
        <v>23</v>
      </c>
      <c r="B24" s="75">
        <v>45338</v>
      </c>
      <c r="C24" s="6">
        <v>12893157</v>
      </c>
      <c r="D24" s="7">
        <v>4645</v>
      </c>
      <c r="E24" s="7"/>
      <c r="F24" s="7">
        <v>270</v>
      </c>
      <c r="G24" s="7">
        <v>150</v>
      </c>
      <c r="H24" s="7">
        <v>24</v>
      </c>
      <c r="I24" s="7">
        <v>60</v>
      </c>
      <c r="J24" s="7"/>
      <c r="K24" s="7"/>
      <c r="L24" s="7"/>
      <c r="M24" s="7"/>
      <c r="N24" s="7"/>
      <c r="O24" s="7"/>
      <c r="P24" s="7"/>
    </row>
    <row r="25" spans="1:16">
      <c r="A25" s="2">
        <v>24</v>
      </c>
      <c r="B25" s="75">
        <v>45345</v>
      </c>
      <c r="C25" s="6">
        <v>12898447</v>
      </c>
      <c r="D25" s="7">
        <v>4645</v>
      </c>
      <c r="E25" s="7"/>
      <c r="F25" s="7">
        <v>405</v>
      </c>
      <c r="G25" s="7">
        <v>180</v>
      </c>
      <c r="H25" s="7">
        <v>48</v>
      </c>
      <c r="I25" s="7">
        <v>30</v>
      </c>
      <c r="J25" s="7"/>
      <c r="K25" s="7"/>
      <c r="L25" s="7"/>
      <c r="M25" s="7"/>
      <c r="N25" s="7"/>
      <c r="O25" s="7"/>
      <c r="P25" s="7"/>
    </row>
    <row r="26" spans="1:16">
      <c r="A26" s="2">
        <v>25</v>
      </c>
      <c r="B26" s="75">
        <v>45324</v>
      </c>
      <c r="C26" s="6">
        <v>12880337</v>
      </c>
      <c r="D26" s="7">
        <v>23595</v>
      </c>
      <c r="E26" s="7"/>
      <c r="F26" s="7"/>
      <c r="G26" s="7">
        <v>210</v>
      </c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2">
        <v>26</v>
      </c>
      <c r="B27" s="75">
        <v>45331</v>
      </c>
      <c r="C27" s="6">
        <v>12887408</v>
      </c>
      <c r="D27" s="7">
        <v>23595</v>
      </c>
      <c r="E27" s="7"/>
      <c r="F27" s="7"/>
      <c r="G27" s="7">
        <v>90</v>
      </c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2">
        <v>27</v>
      </c>
      <c r="B28" s="75">
        <v>45338</v>
      </c>
      <c r="C28" s="6">
        <v>12893167</v>
      </c>
      <c r="D28" s="7">
        <v>23595</v>
      </c>
      <c r="E28" s="7"/>
      <c r="F28" s="7"/>
      <c r="G28" s="7">
        <v>210</v>
      </c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2">
        <v>28</v>
      </c>
      <c r="B29" s="75">
        <v>45338</v>
      </c>
      <c r="C29" s="6">
        <v>12893166</v>
      </c>
      <c r="D29" s="7">
        <v>23595</v>
      </c>
      <c r="E29" s="7"/>
      <c r="F29" s="7"/>
      <c r="G29" s="7"/>
      <c r="H29" s="7"/>
      <c r="I29" s="7"/>
      <c r="J29" s="7"/>
      <c r="K29" s="7">
        <v>60</v>
      </c>
      <c r="L29" s="7"/>
      <c r="M29" s="7"/>
      <c r="N29" s="7"/>
      <c r="O29" s="7"/>
      <c r="P29" s="7"/>
    </row>
    <row r="30" spans="1:16">
      <c r="A30" s="2">
        <v>29</v>
      </c>
      <c r="B30" s="75">
        <v>45345</v>
      </c>
      <c r="C30" s="6">
        <v>12898546</v>
      </c>
      <c r="D30" s="7">
        <v>23595</v>
      </c>
      <c r="E30" s="7"/>
      <c r="F30" s="7"/>
      <c r="G30" s="7">
        <v>120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2">
        <v>30</v>
      </c>
      <c r="B31" s="75">
        <v>45324</v>
      </c>
      <c r="C31" s="6">
        <v>12880331</v>
      </c>
      <c r="D31" s="7">
        <v>1024</v>
      </c>
      <c r="E31" s="7">
        <v>48</v>
      </c>
      <c r="F31" s="7"/>
      <c r="G31" s="7"/>
      <c r="H31" s="7"/>
      <c r="I31" s="7"/>
      <c r="J31" s="7"/>
      <c r="K31" s="7">
        <v>60</v>
      </c>
      <c r="L31" s="7"/>
      <c r="M31" s="7"/>
      <c r="N31" s="7"/>
      <c r="O31" s="7"/>
      <c r="P31" s="7"/>
    </row>
    <row r="32" spans="1:16">
      <c r="A32" s="2">
        <v>31</v>
      </c>
      <c r="B32" s="75">
        <v>45331</v>
      </c>
      <c r="C32" s="6">
        <v>12887353</v>
      </c>
      <c r="D32" s="7">
        <v>1024</v>
      </c>
      <c r="E32" s="7">
        <v>48</v>
      </c>
      <c r="F32" s="7"/>
      <c r="G32" s="7"/>
      <c r="H32" s="7"/>
      <c r="I32" s="7"/>
      <c r="J32" s="7"/>
      <c r="K32" s="7">
        <v>90</v>
      </c>
      <c r="L32" s="7"/>
      <c r="M32" s="7"/>
      <c r="N32" s="7"/>
      <c r="O32" s="7"/>
      <c r="P32" s="7"/>
    </row>
    <row r="33" spans="1:17">
      <c r="A33" s="2">
        <v>32</v>
      </c>
      <c r="B33" s="75">
        <v>45338</v>
      </c>
      <c r="C33" s="6">
        <v>12893148</v>
      </c>
      <c r="D33" s="7">
        <v>1024</v>
      </c>
      <c r="E33" s="7">
        <v>96</v>
      </c>
      <c r="F33" s="7"/>
      <c r="G33" s="7"/>
      <c r="H33" s="7"/>
      <c r="I33" s="7"/>
      <c r="J33" s="7"/>
      <c r="K33" s="7">
        <v>150</v>
      </c>
      <c r="L33" s="7"/>
      <c r="M33" s="7"/>
      <c r="N33" s="7"/>
      <c r="O33" s="7"/>
      <c r="P33" s="7"/>
    </row>
    <row r="34" spans="1:17">
      <c r="A34" s="2">
        <v>33</v>
      </c>
      <c r="B34" s="75">
        <v>45345</v>
      </c>
      <c r="C34" s="6">
        <v>12898414</v>
      </c>
      <c r="D34" s="7">
        <v>1024</v>
      </c>
      <c r="E34" s="7">
        <v>96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7">
      <c r="A35" s="2">
        <v>34</v>
      </c>
      <c r="B35" s="75">
        <v>45341</v>
      </c>
      <c r="C35" s="6">
        <v>12893201</v>
      </c>
      <c r="D35" s="7">
        <v>31971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>
        <v>36</v>
      </c>
    </row>
    <row r="36" spans="1:17">
      <c r="A36" s="2"/>
      <c r="B36" s="4"/>
      <c r="C36" s="4"/>
      <c r="D36" s="8" t="s">
        <v>17</v>
      </c>
      <c r="E36" s="9">
        <f>SUM(E2:E35)</f>
        <v>288</v>
      </c>
      <c r="F36" s="9">
        <f t="shared" ref="F36:P36" si="0">SUM(F2:F35)</f>
        <v>1980</v>
      </c>
      <c r="G36" s="9">
        <f t="shared" si="0"/>
        <v>1740</v>
      </c>
      <c r="H36" s="9">
        <f t="shared" si="0"/>
        <v>696</v>
      </c>
      <c r="I36" s="9">
        <f t="shared" si="0"/>
        <v>870</v>
      </c>
      <c r="J36" s="9">
        <f t="shared" si="0"/>
        <v>240</v>
      </c>
      <c r="K36" s="9">
        <f t="shared" si="0"/>
        <v>510</v>
      </c>
      <c r="L36" s="9">
        <f t="shared" si="0"/>
        <v>60</v>
      </c>
      <c r="M36" s="9">
        <f t="shared" si="0"/>
        <v>280</v>
      </c>
      <c r="N36" s="9">
        <f t="shared" si="0"/>
        <v>700</v>
      </c>
      <c r="O36" s="9">
        <f t="shared" si="0"/>
        <v>105</v>
      </c>
      <c r="P36" s="9">
        <f t="shared" si="0"/>
        <v>588</v>
      </c>
      <c r="Q36" s="44">
        <f>SUM(E36:P36)</f>
        <v>8057</v>
      </c>
    </row>
    <row r="37" spans="1:17" ht="20.100000000000001" customHeight="1">
      <c r="A37" s="10"/>
      <c r="B37" s="11"/>
      <c r="C37" s="12" t="s">
        <v>18</v>
      </c>
      <c r="D37" s="12" t="s">
        <v>19</v>
      </c>
      <c r="E37" s="12">
        <f>E36/48</f>
        <v>6</v>
      </c>
      <c r="F37" s="12">
        <f>F36/45</f>
        <v>44</v>
      </c>
      <c r="G37" s="12">
        <f>G36/30</f>
        <v>58</v>
      </c>
      <c r="H37" s="12">
        <f>H36/24</f>
        <v>29</v>
      </c>
      <c r="I37" s="12">
        <f>I36/30</f>
        <v>29</v>
      </c>
      <c r="J37" s="12">
        <f>J36/30</f>
        <v>8</v>
      </c>
      <c r="K37" s="12">
        <f>K36/30</f>
        <v>17</v>
      </c>
      <c r="L37" s="12">
        <f>L36/60</f>
        <v>1</v>
      </c>
      <c r="M37" s="12">
        <f>M36/40</f>
        <v>7</v>
      </c>
      <c r="N37" s="12">
        <f>N36/20</f>
        <v>35</v>
      </c>
      <c r="O37" s="12">
        <f>O36/15</f>
        <v>7</v>
      </c>
      <c r="P37" s="12">
        <f>P36/12</f>
        <v>49</v>
      </c>
      <c r="Q37" s="45"/>
    </row>
    <row r="38" spans="1:17" ht="20.100000000000001" customHeight="1">
      <c r="A38" s="10"/>
      <c r="B38" s="11"/>
      <c r="C38" s="12" t="s">
        <v>20</v>
      </c>
      <c r="D38" s="12"/>
      <c r="E38" s="12">
        <v>21</v>
      </c>
      <c r="F38" s="12">
        <v>16</v>
      </c>
      <c r="G38" s="12">
        <v>11</v>
      </c>
      <c r="H38" s="12">
        <v>14</v>
      </c>
      <c r="I38" s="12">
        <v>12</v>
      </c>
      <c r="J38" s="12">
        <v>11</v>
      </c>
      <c r="K38" s="12">
        <v>12</v>
      </c>
      <c r="L38" s="12">
        <v>18</v>
      </c>
      <c r="M38" s="12">
        <v>15</v>
      </c>
      <c r="N38" s="12">
        <v>9</v>
      </c>
      <c r="O38" s="12">
        <v>8</v>
      </c>
      <c r="P38" s="12">
        <v>8</v>
      </c>
      <c r="Q38" s="45"/>
    </row>
    <row r="39" spans="1:17" ht="20.100000000000001" customHeight="1">
      <c r="A39" s="10"/>
      <c r="B39" s="11"/>
      <c r="C39" s="12" t="s">
        <v>17</v>
      </c>
      <c r="D39" s="12"/>
      <c r="E39" s="12">
        <f t="shared" ref="E39:P39" si="1">E37*E38</f>
        <v>126</v>
      </c>
      <c r="F39" s="12">
        <f t="shared" si="1"/>
        <v>704</v>
      </c>
      <c r="G39" s="12">
        <f t="shared" si="1"/>
        <v>638</v>
      </c>
      <c r="H39" s="12">
        <f t="shared" si="1"/>
        <v>406</v>
      </c>
      <c r="I39" s="12">
        <f t="shared" si="1"/>
        <v>348</v>
      </c>
      <c r="J39" s="12">
        <f t="shared" si="1"/>
        <v>88</v>
      </c>
      <c r="K39" s="12">
        <f t="shared" si="1"/>
        <v>204</v>
      </c>
      <c r="L39" s="12">
        <f t="shared" si="1"/>
        <v>18</v>
      </c>
      <c r="M39" s="12">
        <f t="shared" si="1"/>
        <v>105</v>
      </c>
      <c r="N39" s="12">
        <f t="shared" si="1"/>
        <v>315</v>
      </c>
      <c r="O39" s="12">
        <f t="shared" si="1"/>
        <v>56</v>
      </c>
      <c r="P39" s="12">
        <f t="shared" si="1"/>
        <v>392</v>
      </c>
      <c r="Q39" s="12">
        <f>SUM(E39:P39)</f>
        <v>3400</v>
      </c>
    </row>
    <row r="40" spans="1:17" ht="42.75">
      <c r="A40" s="10"/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3" t="s">
        <v>11</v>
      </c>
      <c r="M40" s="3" t="s">
        <v>12</v>
      </c>
      <c r="N40" s="3" t="s">
        <v>13</v>
      </c>
      <c r="O40" s="3" t="s">
        <v>14</v>
      </c>
      <c r="P40" s="3" t="s">
        <v>15</v>
      </c>
    </row>
    <row r="41" spans="1:17">
      <c r="A41" s="10"/>
      <c r="E41" s="13">
        <f>SUM(E36:O36)</f>
        <v>7469</v>
      </c>
      <c r="F41" s="14"/>
      <c r="G41" s="14"/>
      <c r="L41" s="14"/>
      <c r="P41" s="41">
        <f>P36</f>
        <v>588</v>
      </c>
    </row>
    <row r="42" spans="1:17">
      <c r="A42" s="10"/>
      <c r="B42" s="15" t="s">
        <v>40</v>
      </c>
      <c r="C42" s="16"/>
      <c r="D42" s="16"/>
      <c r="E42" s="17">
        <v>1.03</v>
      </c>
      <c r="F42" s="17">
        <v>1.03</v>
      </c>
      <c r="G42" s="17">
        <v>1.03</v>
      </c>
      <c r="H42" s="17">
        <v>1.03</v>
      </c>
      <c r="I42" s="17">
        <v>1.03</v>
      </c>
      <c r="J42" s="17">
        <v>1.03</v>
      </c>
      <c r="K42" s="17">
        <v>1.03</v>
      </c>
      <c r="L42" s="17">
        <v>1.03</v>
      </c>
      <c r="M42" s="17">
        <v>1.03</v>
      </c>
      <c r="N42" s="17">
        <v>1.03</v>
      </c>
      <c r="O42" s="17">
        <v>1.03</v>
      </c>
      <c r="P42" s="17">
        <v>1.08</v>
      </c>
      <c r="Q42" s="27"/>
    </row>
    <row r="43" spans="1:17" ht="15.75">
      <c r="A43" s="10"/>
      <c r="B43" s="18" t="s">
        <v>22</v>
      </c>
      <c r="C43" s="16"/>
      <c r="D43" s="16"/>
      <c r="E43" s="19">
        <f t="shared" ref="E43:P43" si="2">E42*E36</f>
        <v>296.64</v>
      </c>
      <c r="F43" s="19">
        <f t="shared" si="2"/>
        <v>2039.4</v>
      </c>
      <c r="G43" s="19">
        <f t="shared" si="2"/>
        <v>1792.2</v>
      </c>
      <c r="H43" s="19">
        <f t="shared" si="2"/>
        <v>716.88</v>
      </c>
      <c r="I43" s="19">
        <f t="shared" si="2"/>
        <v>896.1</v>
      </c>
      <c r="J43" s="19">
        <f t="shared" si="2"/>
        <v>247.20000000000002</v>
      </c>
      <c r="K43" s="19">
        <f t="shared" si="2"/>
        <v>525.30000000000007</v>
      </c>
      <c r="L43" s="19">
        <f t="shared" si="2"/>
        <v>61.800000000000004</v>
      </c>
      <c r="M43" s="19">
        <f t="shared" si="2"/>
        <v>288.40000000000003</v>
      </c>
      <c r="N43" s="19">
        <f t="shared" si="2"/>
        <v>721</v>
      </c>
      <c r="O43" s="19">
        <f t="shared" si="2"/>
        <v>108.15</v>
      </c>
      <c r="P43" s="19">
        <f t="shared" si="2"/>
        <v>635.04000000000008</v>
      </c>
      <c r="Q43" s="46">
        <f>SUM(E43:P43)</f>
        <v>8328.11</v>
      </c>
    </row>
    <row r="44" spans="1:17" ht="15.75">
      <c r="A44" s="10"/>
      <c r="B44" s="18"/>
      <c r="C44" s="16"/>
      <c r="D44" s="16"/>
      <c r="E44" s="20">
        <f>E36+G36+H36+I36+J36+K36</f>
        <v>4344</v>
      </c>
      <c r="F44" s="21">
        <f>F36+N36</f>
        <v>2680</v>
      </c>
      <c r="G44" s="12"/>
      <c r="H44" s="12"/>
      <c r="I44" s="19"/>
      <c r="J44" s="19"/>
      <c r="K44" s="19"/>
      <c r="L44" s="42">
        <f>L36+M36</f>
        <v>340</v>
      </c>
      <c r="M44" s="19"/>
      <c r="N44" s="19"/>
      <c r="O44" s="43">
        <f>O36+P36</f>
        <v>693</v>
      </c>
      <c r="P44" s="19"/>
      <c r="Q44" s="46"/>
    </row>
    <row r="45" spans="1:17">
      <c r="A45" s="10"/>
      <c r="B45" s="15" t="s">
        <v>23</v>
      </c>
      <c r="C45" s="16"/>
      <c r="D45" s="16"/>
      <c r="E45" s="22">
        <v>0.12590000000000001</v>
      </c>
      <c r="F45" s="22">
        <v>8.8999999999999996E-2</v>
      </c>
      <c r="G45" s="22">
        <v>0.12590000000000001</v>
      </c>
      <c r="H45" s="22">
        <v>0.12590000000000001</v>
      </c>
      <c r="I45" s="22">
        <v>0.12590000000000001</v>
      </c>
      <c r="J45" s="22">
        <v>0.12590000000000001</v>
      </c>
      <c r="K45" s="22">
        <v>0.12590000000000001</v>
      </c>
      <c r="L45" s="22">
        <v>0.1079</v>
      </c>
      <c r="M45" s="22">
        <v>0.1079</v>
      </c>
      <c r="N45" s="22">
        <v>8.8999999999999996E-2</v>
      </c>
      <c r="O45" s="22">
        <v>0.129</v>
      </c>
      <c r="P45" s="22">
        <v>0.129</v>
      </c>
      <c r="Q45" s="46"/>
    </row>
    <row r="46" spans="1:17" ht="15.75">
      <c r="A46" s="10"/>
      <c r="B46" s="18" t="s">
        <v>24</v>
      </c>
      <c r="C46" s="16"/>
      <c r="D46" s="16"/>
      <c r="E46" s="19">
        <f>E45*E36</f>
        <v>36.259200000000007</v>
      </c>
      <c r="F46" s="19">
        <f t="shared" ref="F46:P46" si="3">F45*F36</f>
        <v>176.22</v>
      </c>
      <c r="G46" s="19">
        <f t="shared" si="3"/>
        <v>219.06600000000003</v>
      </c>
      <c r="H46" s="19">
        <f t="shared" si="3"/>
        <v>87.626400000000004</v>
      </c>
      <c r="I46" s="19">
        <f t="shared" si="3"/>
        <v>109.53300000000002</v>
      </c>
      <c r="J46" s="19">
        <f t="shared" si="3"/>
        <v>30.216000000000001</v>
      </c>
      <c r="K46" s="19">
        <f t="shared" si="3"/>
        <v>64.209000000000003</v>
      </c>
      <c r="L46" s="19">
        <f t="shared" si="3"/>
        <v>6.4740000000000002</v>
      </c>
      <c r="M46" s="19">
        <f t="shared" si="3"/>
        <v>30.212</v>
      </c>
      <c r="N46" s="19">
        <f t="shared" si="3"/>
        <v>62.3</v>
      </c>
      <c r="O46" s="19">
        <f t="shared" si="3"/>
        <v>13.545</v>
      </c>
      <c r="P46" s="19">
        <f t="shared" si="3"/>
        <v>75.852000000000004</v>
      </c>
      <c r="Q46" s="46">
        <f>SUM(E46:P46)</f>
        <v>911.51259999999991</v>
      </c>
    </row>
    <row r="47" spans="1:17">
      <c r="A47" s="10"/>
      <c r="E47" s="14"/>
      <c r="F47" s="14"/>
      <c r="G47" s="14"/>
      <c r="L47" s="14"/>
    </row>
    <row r="48" spans="1:17">
      <c r="A48" s="10"/>
      <c r="Q48" s="47">
        <f>E41*E42+P41*P42+E44*E45+F44*F45+L44*L45+O44*O45</f>
        <v>9239.6226000000024</v>
      </c>
    </row>
    <row r="49" spans="1:17">
      <c r="A49" s="10"/>
      <c r="B49" s="23" t="s">
        <v>27</v>
      </c>
      <c r="C49" s="23"/>
      <c r="D49" s="23"/>
      <c r="Q49" s="48"/>
    </row>
    <row r="50" spans="1:17" ht="15.75">
      <c r="A50" s="10"/>
      <c r="B50" s="23">
        <v>43</v>
      </c>
      <c r="C50" s="24">
        <v>34</v>
      </c>
      <c r="D50" s="25">
        <f>B50*C50</f>
        <v>1462</v>
      </c>
    </row>
    <row r="51" spans="1:17" ht="15.75">
      <c r="A51" s="10"/>
      <c r="B51" s="23"/>
      <c r="C51" s="24"/>
      <c r="D51" s="25"/>
    </row>
    <row r="52" spans="1:17" ht="15.75">
      <c r="A52" s="10"/>
      <c r="B52" s="23" t="s">
        <v>28</v>
      </c>
      <c r="C52" s="24"/>
      <c r="D52" s="25"/>
    </row>
    <row r="53" spans="1:17" ht="15.75">
      <c r="A53" s="10"/>
      <c r="B53" s="23">
        <v>55</v>
      </c>
      <c r="C53" s="26">
        <v>3</v>
      </c>
      <c r="D53" s="25">
        <f>B53*C53</f>
        <v>165</v>
      </c>
      <c r="E53" s="27" t="s">
        <v>41</v>
      </c>
    </row>
    <row r="54" spans="1:17">
      <c r="A54" s="10"/>
      <c r="B54" s="23"/>
      <c r="C54" s="23"/>
      <c r="D54" s="23"/>
    </row>
    <row r="55" spans="1:17">
      <c r="A55" s="10"/>
      <c r="B55" s="23" t="s">
        <v>30</v>
      </c>
      <c r="C55" s="23"/>
      <c r="D55" s="23"/>
    </row>
    <row r="56" spans="1:17" ht="15.75">
      <c r="A56" s="10"/>
      <c r="B56" s="25" t="s">
        <v>31</v>
      </c>
      <c r="C56" s="23"/>
      <c r="D56" s="28"/>
    </row>
    <row r="57" spans="1:17" ht="15.75">
      <c r="A57" s="10"/>
      <c r="B57" s="23"/>
      <c r="C57" s="23"/>
      <c r="D57" s="28"/>
    </row>
    <row r="58" spans="1:17" ht="15.75">
      <c r="A58" s="10"/>
      <c r="B58" s="23"/>
      <c r="C58" s="23"/>
      <c r="D58" s="28"/>
    </row>
    <row r="59" spans="1:17" ht="15.75">
      <c r="A59" s="10"/>
      <c r="B59" s="23" t="s">
        <v>17</v>
      </c>
      <c r="C59" s="23"/>
      <c r="D59" s="85">
        <f>Q43+Q46+D50+D53</f>
        <v>10866.622600000001</v>
      </c>
      <c r="E59" s="85"/>
    </row>
    <row r="60" spans="1:17" ht="15.75">
      <c r="A60" s="10"/>
      <c r="B60" s="23"/>
      <c r="C60" s="23"/>
      <c r="D60" s="29"/>
      <c r="E60" s="29"/>
    </row>
    <row r="61" spans="1:17" ht="42.75">
      <c r="A61" s="10"/>
      <c r="B61" s="30"/>
      <c r="C61" s="30"/>
      <c r="D61" s="31"/>
      <c r="E61" s="32" t="s">
        <v>4</v>
      </c>
      <c r="F61" s="33" t="s">
        <v>5</v>
      </c>
      <c r="G61" s="32" t="s">
        <v>6</v>
      </c>
      <c r="H61" s="34" t="s">
        <v>7</v>
      </c>
      <c r="I61" s="32" t="s">
        <v>8</v>
      </c>
      <c r="J61" s="32" t="s">
        <v>9</v>
      </c>
      <c r="K61" s="32" t="s">
        <v>10</v>
      </c>
      <c r="L61" s="33" t="s">
        <v>11</v>
      </c>
      <c r="M61" s="33" t="s">
        <v>12</v>
      </c>
      <c r="N61" s="33" t="s">
        <v>13</v>
      </c>
      <c r="O61" s="32" t="s">
        <v>14</v>
      </c>
      <c r="P61" s="34" t="s">
        <v>15</v>
      </c>
      <c r="Q61" s="49"/>
    </row>
    <row r="62" spans="1:17">
      <c r="A62" s="10"/>
      <c r="B62" s="35" t="s">
        <v>17</v>
      </c>
      <c r="C62" s="36"/>
      <c r="D62" s="36"/>
      <c r="E62" s="37">
        <f t="shared" ref="E62:P62" si="4">E36</f>
        <v>288</v>
      </c>
      <c r="F62" s="37">
        <f t="shared" si="4"/>
        <v>1980</v>
      </c>
      <c r="G62" s="37">
        <f t="shared" si="4"/>
        <v>1740</v>
      </c>
      <c r="H62" s="37">
        <f t="shared" si="4"/>
        <v>696</v>
      </c>
      <c r="I62" s="37">
        <f t="shared" si="4"/>
        <v>870</v>
      </c>
      <c r="J62" s="37">
        <f t="shared" si="4"/>
        <v>240</v>
      </c>
      <c r="K62" s="37">
        <f t="shared" si="4"/>
        <v>510</v>
      </c>
      <c r="L62" s="37">
        <f t="shared" si="4"/>
        <v>60</v>
      </c>
      <c r="M62" s="37">
        <f t="shared" si="4"/>
        <v>280</v>
      </c>
      <c r="N62" s="37">
        <f t="shared" si="4"/>
        <v>700</v>
      </c>
      <c r="O62" s="37">
        <f t="shared" si="4"/>
        <v>105</v>
      </c>
      <c r="P62" s="37">
        <f t="shared" si="4"/>
        <v>588</v>
      </c>
      <c r="Q62" s="49"/>
    </row>
    <row r="63" spans="1:17">
      <c r="A63" s="10"/>
      <c r="B63" s="38" t="s">
        <v>32</v>
      </c>
      <c r="C63" s="39"/>
      <c r="D63" s="39"/>
      <c r="E63" s="40">
        <v>0.49</v>
      </c>
      <c r="F63" s="40">
        <v>0.49</v>
      </c>
      <c r="G63" s="40">
        <v>0.49</v>
      </c>
      <c r="H63" s="40">
        <v>0.49</v>
      </c>
      <c r="I63" s="40">
        <v>0.49</v>
      </c>
      <c r="J63" s="40">
        <v>0.49</v>
      </c>
      <c r="K63" s="40">
        <v>0.49</v>
      </c>
      <c r="L63" s="40">
        <v>0.49</v>
      </c>
      <c r="M63" s="40">
        <v>0.49</v>
      </c>
      <c r="N63" s="40">
        <v>0.49</v>
      </c>
      <c r="O63" s="40">
        <v>0.49</v>
      </c>
      <c r="P63" s="40">
        <v>0.49</v>
      </c>
      <c r="Q63" s="36"/>
    </row>
    <row r="64" spans="1:17">
      <c r="A64" s="10"/>
      <c r="B64" s="50" t="s">
        <v>33</v>
      </c>
      <c r="C64" s="39"/>
      <c r="D64" s="39"/>
      <c r="E64" s="51">
        <f t="shared" ref="E64:P64" si="5">E63*E36</f>
        <v>141.12</v>
      </c>
      <c r="F64" s="51">
        <f t="shared" si="5"/>
        <v>970.19999999999993</v>
      </c>
      <c r="G64" s="51">
        <f t="shared" si="5"/>
        <v>852.6</v>
      </c>
      <c r="H64" s="51">
        <f t="shared" si="5"/>
        <v>341.04</v>
      </c>
      <c r="I64" s="51">
        <f t="shared" si="5"/>
        <v>426.3</v>
      </c>
      <c r="J64" s="51">
        <f t="shared" si="5"/>
        <v>117.6</v>
      </c>
      <c r="K64" s="51">
        <f t="shared" si="5"/>
        <v>249.9</v>
      </c>
      <c r="L64" s="51">
        <f t="shared" si="5"/>
        <v>29.4</v>
      </c>
      <c r="M64" s="51">
        <f t="shared" si="5"/>
        <v>137.19999999999999</v>
      </c>
      <c r="N64" s="51">
        <f t="shared" si="5"/>
        <v>343</v>
      </c>
      <c r="O64" s="51">
        <f t="shared" si="5"/>
        <v>51.449999999999996</v>
      </c>
      <c r="P64" s="51">
        <f t="shared" si="5"/>
        <v>288.12</v>
      </c>
      <c r="Q64" s="51">
        <f>SUM(E64:P64)</f>
        <v>3947.93</v>
      </c>
    </row>
    <row r="65" spans="1:17">
      <c r="A65" s="10"/>
      <c r="B65" s="36"/>
      <c r="C65" s="36"/>
      <c r="D65" s="36"/>
      <c r="E65" s="52">
        <f>Q36</f>
        <v>8057</v>
      </c>
      <c r="F65" s="53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</row>
    <row r="66" spans="1:17">
      <c r="A66" s="10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</row>
    <row r="67" spans="1:17">
      <c r="A67" s="10"/>
    </row>
    <row r="68" spans="1:17">
      <c r="A68" s="10"/>
      <c r="B68" s="54" t="s">
        <v>34</v>
      </c>
      <c r="C68" s="55"/>
      <c r="D68" s="55"/>
      <c r="E68" s="56"/>
    </row>
    <row r="69" spans="1:17">
      <c r="A69" s="10"/>
      <c r="B69" s="54"/>
      <c r="C69" s="57" t="s">
        <v>35</v>
      </c>
      <c r="D69" s="55"/>
      <c r="E69" s="56"/>
    </row>
    <row r="70" spans="1:17" s="1" customFormat="1" ht="18.75">
      <c r="A70" s="58"/>
      <c r="B70" s="59"/>
      <c r="C70" s="59"/>
      <c r="D70" s="60">
        <v>0.01</v>
      </c>
      <c r="E70" s="61">
        <f t="shared" ref="E70:P70" si="6">0.01*E36</f>
        <v>2.88</v>
      </c>
      <c r="F70" s="61">
        <f t="shared" si="6"/>
        <v>19.8</v>
      </c>
      <c r="G70" s="61">
        <f t="shared" si="6"/>
        <v>17.400000000000002</v>
      </c>
      <c r="H70" s="61">
        <f t="shared" si="6"/>
        <v>6.96</v>
      </c>
      <c r="I70" s="61">
        <f t="shared" si="6"/>
        <v>8.7000000000000011</v>
      </c>
      <c r="J70" s="61">
        <f t="shared" si="6"/>
        <v>2.4</v>
      </c>
      <c r="K70" s="61">
        <f t="shared" si="6"/>
        <v>5.1000000000000005</v>
      </c>
      <c r="L70" s="61">
        <f t="shared" si="6"/>
        <v>0.6</v>
      </c>
      <c r="M70" s="61">
        <f t="shared" si="6"/>
        <v>2.8000000000000003</v>
      </c>
      <c r="N70" s="61">
        <f t="shared" si="6"/>
        <v>7</v>
      </c>
      <c r="O70" s="61">
        <f t="shared" si="6"/>
        <v>1.05</v>
      </c>
      <c r="P70" s="61">
        <f t="shared" si="6"/>
        <v>5.88</v>
      </c>
    </row>
    <row r="71" spans="1:17" ht="18.75">
      <c r="A71" s="10"/>
      <c r="B71" s="23"/>
      <c r="C71" s="62" t="s">
        <v>36</v>
      </c>
      <c r="E71">
        <v>2</v>
      </c>
      <c r="F71">
        <v>2</v>
      </c>
      <c r="G71">
        <v>7</v>
      </c>
      <c r="H71">
        <v>7</v>
      </c>
      <c r="I71">
        <v>12</v>
      </c>
      <c r="J71">
        <v>2</v>
      </c>
      <c r="K71">
        <v>2</v>
      </c>
      <c r="L71">
        <v>0</v>
      </c>
      <c r="M71">
        <v>3</v>
      </c>
      <c r="N71">
        <v>2</v>
      </c>
      <c r="O71">
        <v>3</v>
      </c>
      <c r="P71">
        <v>5</v>
      </c>
      <c r="Q71" s="1">
        <f t="shared" ref="Q71:Q75" si="7">SUM(E71:P71)</f>
        <v>47</v>
      </c>
    </row>
    <row r="72" spans="1:17" ht="18.75">
      <c r="A72" s="10"/>
      <c r="D72" s="1" t="s">
        <v>37</v>
      </c>
      <c r="E72" s="63">
        <f>E73*1.73</f>
        <v>0</v>
      </c>
      <c r="F72" s="63">
        <f t="shared" ref="F72:I72" si="8">F73*1.73</f>
        <v>0</v>
      </c>
      <c r="G72" s="63">
        <f t="shared" si="8"/>
        <v>0</v>
      </c>
      <c r="H72" s="63">
        <f t="shared" si="8"/>
        <v>0</v>
      </c>
      <c r="I72" s="72">
        <f t="shared" si="8"/>
        <v>5.1899999999999995</v>
      </c>
      <c r="J72" s="72">
        <f t="shared" ref="J72" si="9">J73*1.73</f>
        <v>0</v>
      </c>
      <c r="K72" s="72">
        <f t="shared" ref="K72" si="10">K73*1.73</f>
        <v>0</v>
      </c>
      <c r="L72" s="72">
        <f t="shared" ref="L72" si="11">L73*1.73</f>
        <v>0</v>
      </c>
      <c r="M72" s="72">
        <f t="shared" ref="M72" si="12">M73*1.73</f>
        <v>0</v>
      </c>
      <c r="N72" s="72">
        <f t="shared" ref="N72" si="13">N73*1.73</f>
        <v>0</v>
      </c>
      <c r="O72" s="72">
        <f t="shared" ref="O72" si="14">O73*1.73</f>
        <v>3.46</v>
      </c>
      <c r="P72" s="72">
        <f t="shared" ref="P72" si="15">P73*1.73</f>
        <v>3.46</v>
      </c>
      <c r="Q72" s="74">
        <f t="shared" si="7"/>
        <v>12.11</v>
      </c>
    </row>
    <row r="73" spans="1:17" ht="18.75">
      <c r="A73" s="10"/>
      <c r="D73" s="1" t="s">
        <v>38</v>
      </c>
      <c r="E73" s="1"/>
      <c r="F73" s="1"/>
      <c r="G73" s="1"/>
      <c r="H73" s="1"/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</v>
      </c>
      <c r="P73" s="1">
        <v>2</v>
      </c>
      <c r="Q73" s="74">
        <f t="shared" si="7"/>
        <v>7</v>
      </c>
    </row>
    <row r="74" spans="1:17" ht="18.75">
      <c r="D74" s="1" t="s">
        <v>39</v>
      </c>
      <c r="E74" s="63">
        <f>E75*0.97</f>
        <v>1.94</v>
      </c>
      <c r="F74" s="63">
        <f t="shared" ref="F74:P74" si="16">F75*0.97</f>
        <v>1.94</v>
      </c>
      <c r="G74" s="63">
        <f t="shared" si="16"/>
        <v>6.79</v>
      </c>
      <c r="H74" s="63">
        <f t="shared" si="16"/>
        <v>6.79</v>
      </c>
      <c r="I74" s="63">
        <f t="shared" si="16"/>
        <v>8.73</v>
      </c>
      <c r="J74" s="63">
        <f t="shared" si="16"/>
        <v>1.94</v>
      </c>
      <c r="K74" s="63">
        <f t="shared" si="16"/>
        <v>1.94</v>
      </c>
      <c r="L74" s="63">
        <f t="shared" si="16"/>
        <v>0</v>
      </c>
      <c r="M74" s="63">
        <f t="shared" si="16"/>
        <v>2.91</v>
      </c>
      <c r="N74" s="63">
        <f t="shared" si="16"/>
        <v>1.94</v>
      </c>
      <c r="O74" s="63">
        <f t="shared" si="16"/>
        <v>0.97</v>
      </c>
      <c r="P74" s="63">
        <f t="shared" si="16"/>
        <v>2.91</v>
      </c>
      <c r="Q74" s="74">
        <f t="shared" si="7"/>
        <v>38.799999999999997</v>
      </c>
    </row>
    <row r="75" spans="1:17" ht="18.75">
      <c r="D75" s="1" t="s">
        <v>38</v>
      </c>
      <c r="E75" s="1">
        <v>2</v>
      </c>
      <c r="F75" s="1">
        <v>2</v>
      </c>
      <c r="G75" s="1">
        <v>7</v>
      </c>
      <c r="H75" s="1">
        <v>7</v>
      </c>
      <c r="I75" s="1">
        <v>9</v>
      </c>
      <c r="J75" s="1">
        <v>2</v>
      </c>
      <c r="K75" s="1">
        <v>2</v>
      </c>
      <c r="L75" s="1">
        <v>0</v>
      </c>
      <c r="M75" s="1">
        <v>3</v>
      </c>
      <c r="N75" s="1">
        <v>2</v>
      </c>
      <c r="O75" s="1">
        <v>1</v>
      </c>
      <c r="P75" s="1">
        <v>3</v>
      </c>
      <c r="Q75" s="74">
        <f t="shared" si="7"/>
        <v>40</v>
      </c>
    </row>
    <row r="76" spans="1:17" ht="18.75">
      <c r="D76" s="1" t="s">
        <v>17</v>
      </c>
      <c r="E76" s="1">
        <f>E74+E72</f>
        <v>1.94</v>
      </c>
      <c r="F76" s="1">
        <f t="shared" ref="F76:P76" si="17">F74+F72</f>
        <v>1.94</v>
      </c>
      <c r="G76" s="1">
        <f t="shared" si="17"/>
        <v>6.79</v>
      </c>
      <c r="H76" s="1">
        <f t="shared" si="17"/>
        <v>6.79</v>
      </c>
      <c r="I76" s="1">
        <f t="shared" si="17"/>
        <v>13.92</v>
      </c>
      <c r="J76" s="1">
        <f t="shared" si="17"/>
        <v>1.94</v>
      </c>
      <c r="K76" s="1">
        <f t="shared" si="17"/>
        <v>1.94</v>
      </c>
      <c r="L76" s="1">
        <f t="shared" si="17"/>
        <v>0</v>
      </c>
      <c r="M76" s="1">
        <f t="shared" si="17"/>
        <v>2.91</v>
      </c>
      <c r="N76" s="1">
        <f t="shared" si="17"/>
        <v>1.94</v>
      </c>
      <c r="O76" s="1">
        <f t="shared" si="17"/>
        <v>4.43</v>
      </c>
      <c r="P76" s="1">
        <f t="shared" si="17"/>
        <v>6.37</v>
      </c>
      <c r="Q76" s="74">
        <f>Q72+Q74</f>
        <v>50.91</v>
      </c>
    </row>
    <row r="77" spans="1:17" ht="18.7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74"/>
    </row>
    <row r="79" spans="1:17" ht="15.75">
      <c r="B79" s="64" t="s">
        <v>17</v>
      </c>
      <c r="C79" s="65"/>
      <c r="D79" s="66">
        <f>Q64+Q76</f>
        <v>3998.8399999999997</v>
      </c>
    </row>
    <row r="83" spans="4:12">
      <c r="D83" s="76" t="s">
        <v>42</v>
      </c>
      <c r="E83" s="76" t="s">
        <v>43</v>
      </c>
      <c r="F83" s="76" t="s">
        <v>44</v>
      </c>
      <c r="G83" s="76" t="s">
        <v>45</v>
      </c>
      <c r="H83" s="76" t="s">
        <v>46</v>
      </c>
      <c r="I83" s="76" t="s">
        <v>47</v>
      </c>
      <c r="J83" s="76" t="s">
        <v>48</v>
      </c>
      <c r="K83" s="76" t="s">
        <v>49</v>
      </c>
      <c r="L83" s="76" t="s">
        <v>50</v>
      </c>
    </row>
    <row r="84" spans="4:12" ht="30">
      <c r="D84" s="77" t="s">
        <v>51</v>
      </c>
      <c r="E84" s="77" t="s">
        <v>52</v>
      </c>
      <c r="F84" s="78">
        <v>1</v>
      </c>
      <c r="G84" s="77" t="s">
        <v>53</v>
      </c>
      <c r="H84" s="79">
        <v>45350.4765162037</v>
      </c>
      <c r="I84" s="80" t="s">
        <v>54</v>
      </c>
      <c r="J84" s="80" t="s">
        <v>55</v>
      </c>
      <c r="K84" s="77" t="s">
        <v>56</v>
      </c>
      <c r="L84" s="80" t="s">
        <v>57</v>
      </c>
    </row>
    <row r="85" spans="4:12" ht="30">
      <c r="D85" s="77" t="s">
        <v>51</v>
      </c>
      <c r="E85" s="77" t="s">
        <v>52</v>
      </c>
      <c r="F85" s="78">
        <v>71</v>
      </c>
      <c r="G85" s="77" t="s">
        <v>53</v>
      </c>
      <c r="H85" s="79">
        <v>45350.4765162037</v>
      </c>
      <c r="I85" s="80" t="s">
        <v>54</v>
      </c>
      <c r="J85" s="80" t="s">
        <v>58</v>
      </c>
      <c r="K85" s="77" t="s">
        <v>56</v>
      </c>
      <c r="L85" s="80" t="s">
        <v>57</v>
      </c>
    </row>
    <row r="86" spans="4:12" ht="30">
      <c r="D86" s="77" t="s">
        <v>51</v>
      </c>
      <c r="E86" s="77" t="s">
        <v>52</v>
      </c>
      <c r="F86" s="78">
        <v>84</v>
      </c>
      <c r="G86" s="77" t="s">
        <v>53</v>
      </c>
      <c r="H86" s="79">
        <v>45345.386631944399</v>
      </c>
      <c r="I86" s="80" t="s">
        <v>59</v>
      </c>
      <c r="J86" s="80" t="s">
        <v>58</v>
      </c>
      <c r="K86" s="77" t="s">
        <v>56</v>
      </c>
      <c r="L86" s="80" t="s">
        <v>60</v>
      </c>
    </row>
    <row r="87" spans="4:12" ht="30">
      <c r="D87" s="77" t="s">
        <v>51</v>
      </c>
      <c r="E87" s="77" t="s">
        <v>52</v>
      </c>
      <c r="F87" s="78">
        <v>36</v>
      </c>
      <c r="G87" s="77" t="s">
        <v>53</v>
      </c>
      <c r="H87" s="79">
        <v>45343.4234027778</v>
      </c>
      <c r="I87" s="80" t="s">
        <v>61</v>
      </c>
      <c r="J87" s="80" t="s">
        <v>58</v>
      </c>
      <c r="K87" s="77" t="s">
        <v>56</v>
      </c>
      <c r="L87" s="80" t="s">
        <v>62</v>
      </c>
    </row>
    <row r="88" spans="4:12" ht="30">
      <c r="D88" s="77" t="s">
        <v>51</v>
      </c>
      <c r="E88" s="77" t="s">
        <v>52</v>
      </c>
      <c r="F88" s="78">
        <v>36</v>
      </c>
      <c r="G88" s="77" t="s">
        <v>53</v>
      </c>
      <c r="H88" s="79">
        <v>45341.629305555602</v>
      </c>
      <c r="I88" s="80" t="s">
        <v>63</v>
      </c>
      <c r="J88" s="80" t="s">
        <v>58</v>
      </c>
      <c r="K88" s="77" t="s">
        <v>56</v>
      </c>
      <c r="L88" s="80" t="s">
        <v>64</v>
      </c>
    </row>
    <row r="89" spans="4:12" ht="30">
      <c r="D89" s="77" t="s">
        <v>51</v>
      </c>
      <c r="E89" s="77" t="s">
        <v>52</v>
      </c>
      <c r="F89" s="78">
        <v>13</v>
      </c>
      <c r="G89" s="77" t="s">
        <v>53</v>
      </c>
      <c r="H89" s="79">
        <v>45338.545648148101</v>
      </c>
      <c r="I89" s="80" t="s">
        <v>65</v>
      </c>
      <c r="J89" s="80" t="s">
        <v>58</v>
      </c>
      <c r="K89" s="77" t="s">
        <v>56</v>
      </c>
      <c r="L89" s="80" t="s">
        <v>66</v>
      </c>
    </row>
    <row r="90" spans="4:12" ht="30">
      <c r="D90" s="77" t="s">
        <v>51</v>
      </c>
      <c r="E90" s="77" t="s">
        <v>52</v>
      </c>
      <c r="F90" s="78">
        <v>71</v>
      </c>
      <c r="G90" s="77" t="s">
        <v>53</v>
      </c>
      <c r="H90" s="79">
        <v>45338.545648148101</v>
      </c>
      <c r="I90" s="80" t="s">
        <v>65</v>
      </c>
      <c r="J90" s="80" t="s">
        <v>67</v>
      </c>
      <c r="K90" s="77" t="s">
        <v>56</v>
      </c>
      <c r="L90" s="80" t="s">
        <v>66</v>
      </c>
    </row>
    <row r="91" spans="4:12" ht="30">
      <c r="D91" s="77" t="s">
        <v>51</v>
      </c>
      <c r="E91" s="77" t="s">
        <v>52</v>
      </c>
      <c r="F91" s="78">
        <v>60</v>
      </c>
      <c r="G91" s="77" t="s">
        <v>53</v>
      </c>
      <c r="H91" s="79">
        <v>45336.415486111102</v>
      </c>
      <c r="I91" s="80" t="s">
        <v>68</v>
      </c>
      <c r="J91" s="80" t="s">
        <v>67</v>
      </c>
      <c r="K91" s="77" t="s">
        <v>56</v>
      </c>
      <c r="L91" s="80" t="s">
        <v>69</v>
      </c>
    </row>
    <row r="92" spans="4:12" ht="30">
      <c r="D92" s="77" t="s">
        <v>51</v>
      </c>
      <c r="E92" s="77" t="s">
        <v>52</v>
      </c>
      <c r="F92" s="78">
        <v>48</v>
      </c>
      <c r="G92" s="77" t="s">
        <v>53</v>
      </c>
      <c r="H92" s="79">
        <v>45331.534421296303</v>
      </c>
      <c r="I92" s="80" t="s">
        <v>70</v>
      </c>
      <c r="J92" s="80" t="s">
        <v>67</v>
      </c>
      <c r="K92" s="77" t="s">
        <v>56</v>
      </c>
      <c r="L92" s="80" t="s">
        <v>71</v>
      </c>
    </row>
    <row r="93" spans="4:12" ht="30">
      <c r="D93" s="77" t="s">
        <v>51</v>
      </c>
      <c r="E93" s="77" t="s">
        <v>52</v>
      </c>
      <c r="F93" s="78">
        <v>60</v>
      </c>
      <c r="G93" s="77" t="s">
        <v>53</v>
      </c>
      <c r="H93" s="79">
        <v>45329.383969907401</v>
      </c>
      <c r="I93" s="80" t="s">
        <v>72</v>
      </c>
      <c r="J93" s="80" t="s">
        <v>67</v>
      </c>
      <c r="K93" s="77" t="s">
        <v>56</v>
      </c>
      <c r="L93" s="80" t="s">
        <v>73</v>
      </c>
    </row>
    <row r="94" spans="4:12" ht="30">
      <c r="D94" s="77" t="s">
        <v>51</v>
      </c>
      <c r="E94" s="77" t="s">
        <v>52</v>
      </c>
      <c r="F94" s="78">
        <v>1</v>
      </c>
      <c r="G94" s="77" t="s">
        <v>53</v>
      </c>
      <c r="H94" s="79">
        <v>45324.387395833299</v>
      </c>
      <c r="I94" s="80" t="s">
        <v>74</v>
      </c>
      <c r="J94" s="80" t="s">
        <v>67</v>
      </c>
      <c r="K94" s="77" t="s">
        <v>56</v>
      </c>
      <c r="L94" s="80" t="s">
        <v>75</v>
      </c>
    </row>
    <row r="95" spans="4:12" ht="30">
      <c r="D95" s="77" t="s">
        <v>51</v>
      </c>
      <c r="E95" s="77" t="s">
        <v>52</v>
      </c>
      <c r="F95" s="78">
        <v>107</v>
      </c>
      <c r="G95" s="77" t="s">
        <v>53</v>
      </c>
      <c r="H95" s="79">
        <v>45324.387395833299</v>
      </c>
      <c r="I95" s="80" t="s">
        <v>74</v>
      </c>
      <c r="J95" s="80" t="s">
        <v>76</v>
      </c>
      <c r="K95" s="77" t="s">
        <v>56</v>
      </c>
      <c r="L95" s="80" t="s">
        <v>75</v>
      </c>
    </row>
    <row r="96" spans="4:12">
      <c r="D96" s="77"/>
      <c r="E96" s="77"/>
      <c r="F96" s="78"/>
      <c r="G96" s="77"/>
      <c r="H96" s="79"/>
      <c r="I96" s="80"/>
      <c r="J96" s="80"/>
      <c r="K96" s="77"/>
      <c r="L96" s="80"/>
    </row>
    <row r="97" spans="4:12">
      <c r="D97" s="77"/>
      <c r="E97" s="77"/>
      <c r="F97" s="78"/>
      <c r="G97" s="77"/>
      <c r="H97" s="79"/>
      <c r="I97" s="80"/>
      <c r="J97" s="80"/>
      <c r="K97" s="77"/>
      <c r="L97" s="80"/>
    </row>
  </sheetData>
  <mergeCells count="1">
    <mergeCell ref="D59:E59"/>
  </mergeCells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4"/>
  <sheetViews>
    <sheetView topLeftCell="A31" workbookViewId="0">
      <selection activeCell="B87" sqref="B87"/>
    </sheetView>
  </sheetViews>
  <sheetFormatPr baseColWidth="10" defaultColWidth="11.42578125" defaultRowHeight="15"/>
  <cols>
    <col min="2" max="4" width="12.7109375" customWidth="1"/>
    <col min="5" max="16" width="13.7109375" customWidth="1"/>
    <col min="17" max="17" width="13" customWidth="1"/>
  </cols>
  <sheetData>
    <row r="1" spans="1:16" ht="42.7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1</v>
      </c>
      <c r="B2" s="5">
        <v>45352</v>
      </c>
      <c r="C2" s="6">
        <v>12903562</v>
      </c>
      <c r="D2" s="7">
        <v>35884</v>
      </c>
      <c r="E2" s="7"/>
      <c r="F2" s="7"/>
      <c r="G2" s="7"/>
      <c r="H2" s="7"/>
      <c r="I2" s="7"/>
      <c r="J2" s="7">
        <v>60</v>
      </c>
      <c r="K2" s="7">
        <v>30</v>
      </c>
      <c r="L2" s="7"/>
      <c r="M2" s="7">
        <v>40</v>
      </c>
      <c r="N2" s="7"/>
      <c r="O2" s="7"/>
      <c r="P2" s="7"/>
    </row>
    <row r="3" spans="1:16">
      <c r="A3" s="2">
        <v>2</v>
      </c>
      <c r="B3" s="5">
        <v>45356</v>
      </c>
      <c r="C3" s="6">
        <v>12909455</v>
      </c>
      <c r="D3" s="7">
        <v>35884</v>
      </c>
      <c r="E3" s="7"/>
      <c r="F3" s="7"/>
      <c r="G3" s="7"/>
      <c r="H3" s="7"/>
      <c r="I3" s="7"/>
      <c r="J3" s="7">
        <v>30</v>
      </c>
      <c r="K3" s="7">
        <v>30</v>
      </c>
      <c r="L3" s="7"/>
      <c r="M3" s="7">
        <v>40</v>
      </c>
      <c r="N3" s="7"/>
      <c r="O3" s="7"/>
      <c r="P3" s="7"/>
    </row>
    <row r="4" spans="1:16">
      <c r="A4" s="2">
        <v>3</v>
      </c>
      <c r="B4" s="5">
        <v>45359</v>
      </c>
      <c r="C4" s="6">
        <v>12909766</v>
      </c>
      <c r="D4" s="7">
        <v>35884</v>
      </c>
      <c r="E4" s="7"/>
      <c r="F4" s="7"/>
      <c r="G4" s="7"/>
      <c r="H4" s="7"/>
      <c r="I4" s="7"/>
      <c r="J4" s="7">
        <v>60</v>
      </c>
      <c r="K4" s="7">
        <v>30</v>
      </c>
      <c r="L4" s="7"/>
      <c r="M4" s="7"/>
      <c r="N4" s="7"/>
      <c r="O4" s="7"/>
      <c r="P4" s="7"/>
    </row>
    <row r="5" spans="1:16">
      <c r="A5" s="2">
        <v>4</v>
      </c>
      <c r="B5" s="5">
        <v>45364</v>
      </c>
      <c r="C5" s="6">
        <v>12914089</v>
      </c>
      <c r="D5" s="7">
        <v>35884</v>
      </c>
      <c r="E5" s="7"/>
      <c r="F5" s="7"/>
      <c r="G5" s="7"/>
      <c r="H5" s="7"/>
      <c r="I5" s="7"/>
      <c r="J5" s="7">
        <v>30</v>
      </c>
      <c r="K5" s="7">
        <v>60</v>
      </c>
      <c r="L5" s="7">
        <v>60</v>
      </c>
      <c r="M5" s="7">
        <v>40</v>
      </c>
      <c r="N5" s="7"/>
      <c r="O5" s="7"/>
      <c r="P5" s="7"/>
    </row>
    <row r="6" spans="1:16">
      <c r="A6" s="2">
        <v>5</v>
      </c>
      <c r="B6" s="5">
        <v>45366</v>
      </c>
      <c r="C6" s="6">
        <v>12917749</v>
      </c>
      <c r="D6" s="7">
        <v>35884</v>
      </c>
      <c r="E6" s="7"/>
      <c r="F6" s="7"/>
      <c r="G6" s="7"/>
      <c r="H6" s="7"/>
      <c r="I6" s="7"/>
      <c r="J6" s="7">
        <v>60</v>
      </c>
      <c r="K6" s="7">
        <v>30</v>
      </c>
      <c r="L6" s="7"/>
      <c r="M6" s="7">
        <v>40</v>
      </c>
      <c r="N6" s="7"/>
      <c r="O6" s="7"/>
      <c r="P6" s="7"/>
    </row>
    <row r="7" spans="1:16">
      <c r="A7" s="2">
        <v>6</v>
      </c>
      <c r="B7" s="5">
        <v>45371</v>
      </c>
      <c r="C7" s="6">
        <v>12922238</v>
      </c>
      <c r="D7" s="7">
        <v>35884</v>
      </c>
      <c r="E7" s="7"/>
      <c r="F7" s="7"/>
      <c r="G7" s="7"/>
      <c r="H7" s="7"/>
      <c r="I7" s="7"/>
      <c r="J7" s="7">
        <v>30</v>
      </c>
      <c r="K7" s="7">
        <v>30</v>
      </c>
      <c r="L7" s="7"/>
      <c r="M7" s="7">
        <v>40</v>
      </c>
      <c r="N7" s="7"/>
      <c r="O7" s="7"/>
      <c r="P7" s="7"/>
    </row>
    <row r="8" spans="1:16">
      <c r="A8" s="2">
        <v>7</v>
      </c>
      <c r="B8" s="5">
        <v>45373</v>
      </c>
      <c r="C8" s="6">
        <v>12924684</v>
      </c>
      <c r="D8" s="7">
        <v>35884</v>
      </c>
      <c r="E8" s="7"/>
      <c r="F8" s="7"/>
      <c r="G8" s="7"/>
      <c r="H8" s="7"/>
      <c r="I8" s="7"/>
      <c r="J8" s="7">
        <v>60</v>
      </c>
      <c r="K8" s="7">
        <v>30</v>
      </c>
      <c r="L8" s="7"/>
      <c r="M8" s="7">
        <v>40</v>
      </c>
      <c r="N8" s="7"/>
      <c r="O8" s="7"/>
      <c r="P8" s="7"/>
    </row>
    <row r="9" spans="1:16">
      <c r="A9" s="2">
        <v>8</v>
      </c>
      <c r="B9" s="5">
        <v>45378</v>
      </c>
      <c r="C9" s="6">
        <v>12927895</v>
      </c>
      <c r="D9" s="7">
        <v>35884</v>
      </c>
      <c r="E9" s="7"/>
      <c r="F9" s="7"/>
      <c r="G9" s="7"/>
      <c r="H9" s="7"/>
      <c r="I9" s="7"/>
      <c r="J9" s="7">
        <v>60</v>
      </c>
      <c r="K9" s="7">
        <v>30</v>
      </c>
      <c r="L9" s="7"/>
      <c r="M9" s="7"/>
      <c r="N9" s="7"/>
      <c r="O9" s="7"/>
      <c r="P9" s="7"/>
    </row>
    <row r="10" spans="1:16">
      <c r="A10" s="2">
        <v>9</v>
      </c>
      <c r="B10" s="5">
        <v>45378</v>
      </c>
      <c r="C10" s="6">
        <v>12927889</v>
      </c>
      <c r="D10" s="7">
        <v>35884</v>
      </c>
      <c r="E10" s="7"/>
      <c r="F10" s="7"/>
      <c r="G10" s="7">
        <v>30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2">
        <v>10</v>
      </c>
      <c r="B11" s="5">
        <v>45352</v>
      </c>
      <c r="C11" s="6">
        <v>12903545</v>
      </c>
      <c r="D11" s="7">
        <v>31968</v>
      </c>
      <c r="E11" s="7"/>
      <c r="F11" s="7"/>
      <c r="G11" s="7"/>
      <c r="H11" s="7"/>
      <c r="I11" s="7"/>
      <c r="J11" s="7"/>
      <c r="K11" s="7"/>
      <c r="L11" s="7"/>
      <c r="M11" s="7"/>
      <c r="N11" s="7">
        <v>60</v>
      </c>
      <c r="O11" s="7"/>
      <c r="P11" s="7">
        <v>72</v>
      </c>
    </row>
    <row r="12" spans="1:16">
      <c r="A12" s="2">
        <v>11</v>
      </c>
      <c r="B12" s="5">
        <v>45357</v>
      </c>
      <c r="C12" s="6">
        <v>12909417</v>
      </c>
      <c r="D12" s="7">
        <v>31968</v>
      </c>
      <c r="E12" s="7"/>
      <c r="F12" s="7"/>
      <c r="G12" s="7"/>
      <c r="H12" s="7"/>
      <c r="I12" s="7"/>
      <c r="J12" s="7"/>
      <c r="K12" s="7"/>
      <c r="L12" s="7"/>
      <c r="M12" s="7"/>
      <c r="N12" s="7">
        <v>60</v>
      </c>
      <c r="O12" s="7"/>
      <c r="P12" s="7">
        <v>60</v>
      </c>
    </row>
    <row r="13" spans="1:16">
      <c r="A13" s="2">
        <v>12</v>
      </c>
      <c r="B13" s="5">
        <v>45359</v>
      </c>
      <c r="C13" s="6">
        <v>12909625</v>
      </c>
      <c r="D13" s="7">
        <v>31968</v>
      </c>
      <c r="E13" s="7"/>
      <c r="F13" s="7"/>
      <c r="G13" s="7"/>
      <c r="H13" s="7"/>
      <c r="I13" s="7"/>
      <c r="J13" s="7"/>
      <c r="K13" s="7"/>
      <c r="L13" s="7"/>
      <c r="M13" s="7"/>
      <c r="N13" s="7">
        <v>80</v>
      </c>
      <c r="O13" s="7">
        <v>30</v>
      </c>
      <c r="P13" s="7">
        <v>60</v>
      </c>
    </row>
    <row r="14" spans="1:16">
      <c r="A14" s="2">
        <v>13</v>
      </c>
      <c r="B14" s="5">
        <v>45364</v>
      </c>
      <c r="C14" s="6">
        <v>12914068</v>
      </c>
      <c r="D14" s="7">
        <v>31968</v>
      </c>
      <c r="E14" s="7"/>
      <c r="F14" s="7"/>
      <c r="G14" s="7"/>
      <c r="H14" s="7"/>
      <c r="I14" s="7"/>
      <c r="J14" s="7"/>
      <c r="K14" s="7"/>
      <c r="L14" s="7"/>
      <c r="M14" s="7"/>
      <c r="N14" s="7">
        <v>60</v>
      </c>
      <c r="O14" s="7">
        <v>15</v>
      </c>
      <c r="P14" s="7">
        <v>36</v>
      </c>
    </row>
    <row r="15" spans="1:16">
      <c r="A15" s="2">
        <v>14</v>
      </c>
      <c r="B15" s="5">
        <v>45366</v>
      </c>
      <c r="C15" s="6">
        <v>12917726</v>
      </c>
      <c r="D15" s="7">
        <v>31968</v>
      </c>
      <c r="E15" s="7"/>
      <c r="F15" s="7"/>
      <c r="G15" s="7"/>
      <c r="H15" s="7"/>
      <c r="I15" s="7"/>
      <c r="J15" s="7"/>
      <c r="K15" s="7"/>
      <c r="L15" s="7"/>
      <c r="M15" s="7"/>
      <c r="N15" s="7">
        <v>100</v>
      </c>
      <c r="O15" s="7">
        <v>15</v>
      </c>
      <c r="P15" s="7">
        <v>120</v>
      </c>
    </row>
    <row r="16" spans="1:16">
      <c r="A16" s="2">
        <v>15</v>
      </c>
      <c r="B16" s="5">
        <v>45371</v>
      </c>
      <c r="C16" s="6">
        <v>12922292</v>
      </c>
      <c r="D16" s="7">
        <v>31968</v>
      </c>
      <c r="E16" s="7"/>
      <c r="F16" s="7"/>
      <c r="G16" s="7"/>
      <c r="H16" s="7"/>
      <c r="I16" s="7"/>
      <c r="J16" s="7"/>
      <c r="K16" s="7"/>
      <c r="L16" s="7"/>
      <c r="M16" s="7"/>
      <c r="N16" s="7">
        <v>60</v>
      </c>
      <c r="O16" s="7"/>
      <c r="P16" s="7">
        <v>60</v>
      </c>
    </row>
    <row r="17" spans="1:16">
      <c r="A17" s="2">
        <v>16</v>
      </c>
      <c r="B17" s="5">
        <v>45373</v>
      </c>
      <c r="C17" s="6">
        <v>12924650</v>
      </c>
      <c r="D17" s="7">
        <v>31968</v>
      </c>
      <c r="E17" s="7"/>
      <c r="F17" s="7"/>
      <c r="G17" s="7"/>
      <c r="H17" s="7"/>
      <c r="I17" s="7"/>
      <c r="J17" s="7"/>
      <c r="K17" s="7"/>
      <c r="L17" s="7"/>
      <c r="M17" s="7"/>
      <c r="N17" s="7">
        <v>100</v>
      </c>
      <c r="O17" s="7">
        <v>30</v>
      </c>
      <c r="P17" s="7">
        <v>84</v>
      </c>
    </row>
    <row r="18" spans="1:16">
      <c r="A18" s="2">
        <v>17</v>
      </c>
      <c r="B18" s="5">
        <v>45378</v>
      </c>
      <c r="C18" s="6">
        <v>12927876</v>
      </c>
      <c r="D18" s="7">
        <v>31968</v>
      </c>
      <c r="E18" s="7"/>
      <c r="F18" s="7"/>
      <c r="G18" s="7"/>
      <c r="H18" s="7"/>
      <c r="I18" s="7"/>
      <c r="J18" s="7"/>
      <c r="K18" s="7"/>
      <c r="L18" s="7"/>
      <c r="M18" s="7"/>
      <c r="N18" s="7">
        <v>100</v>
      </c>
      <c r="O18" s="7">
        <v>15</v>
      </c>
      <c r="P18" s="7">
        <v>132</v>
      </c>
    </row>
    <row r="19" spans="1:16">
      <c r="A19" s="2">
        <v>18</v>
      </c>
      <c r="B19" s="5">
        <v>45352</v>
      </c>
      <c r="C19" s="6">
        <v>12903269</v>
      </c>
      <c r="D19" s="7">
        <v>1001</v>
      </c>
      <c r="E19" s="7"/>
      <c r="F19" s="7">
        <v>90</v>
      </c>
      <c r="G19" s="7">
        <v>150</v>
      </c>
      <c r="H19" s="7">
        <v>120</v>
      </c>
      <c r="I19" s="7">
        <v>90</v>
      </c>
      <c r="J19" s="7"/>
      <c r="K19" s="7"/>
      <c r="L19" s="7"/>
      <c r="M19" s="7"/>
      <c r="N19" s="7"/>
      <c r="O19" s="7"/>
      <c r="P19" s="7"/>
    </row>
    <row r="20" spans="1:16">
      <c r="A20" s="2">
        <v>19</v>
      </c>
      <c r="B20" s="5">
        <v>45359</v>
      </c>
      <c r="C20" s="6">
        <v>12909612</v>
      </c>
      <c r="D20" s="7">
        <v>1001</v>
      </c>
      <c r="E20" s="7"/>
      <c r="F20" s="7">
        <v>180</v>
      </c>
      <c r="G20" s="7">
        <v>120</v>
      </c>
      <c r="H20" s="7">
        <v>144</v>
      </c>
      <c r="I20" s="7">
        <v>150</v>
      </c>
      <c r="J20" s="7"/>
      <c r="K20" s="7"/>
      <c r="L20" s="7"/>
      <c r="M20" s="7"/>
      <c r="N20" s="7"/>
      <c r="O20" s="7"/>
      <c r="P20" s="7"/>
    </row>
    <row r="21" spans="1:16">
      <c r="A21" s="2">
        <v>20</v>
      </c>
      <c r="B21" s="5">
        <v>45366</v>
      </c>
      <c r="C21" s="6">
        <v>12917508</v>
      </c>
      <c r="D21" s="7">
        <v>1001</v>
      </c>
      <c r="E21" s="7"/>
      <c r="F21" s="7">
        <v>180</v>
      </c>
      <c r="G21" s="7">
        <v>30</v>
      </c>
      <c r="H21" s="7">
        <v>120</v>
      </c>
      <c r="I21" s="7">
        <v>120</v>
      </c>
      <c r="J21" s="7"/>
      <c r="K21" s="7"/>
      <c r="L21" s="7"/>
      <c r="M21" s="7"/>
      <c r="N21" s="7"/>
      <c r="O21" s="7"/>
      <c r="P21" s="7"/>
    </row>
    <row r="22" spans="1:16">
      <c r="A22" s="2">
        <v>21</v>
      </c>
      <c r="B22" s="5">
        <v>45373</v>
      </c>
      <c r="C22" s="6">
        <v>12924540</v>
      </c>
      <c r="D22" s="7">
        <v>1001</v>
      </c>
      <c r="E22" s="7"/>
      <c r="F22" s="7">
        <v>225</v>
      </c>
      <c r="G22" s="7">
        <v>300</v>
      </c>
      <c r="H22" s="7">
        <v>120</v>
      </c>
      <c r="I22" s="7">
        <v>150</v>
      </c>
      <c r="J22" s="7"/>
      <c r="K22" s="7"/>
      <c r="L22" s="7"/>
      <c r="M22" s="7"/>
      <c r="N22" s="7"/>
      <c r="O22" s="7"/>
      <c r="P22" s="7"/>
    </row>
    <row r="23" spans="1:16">
      <c r="A23" s="2">
        <v>22</v>
      </c>
      <c r="B23" s="5">
        <v>45352</v>
      </c>
      <c r="C23" s="6">
        <v>12903363</v>
      </c>
      <c r="D23" s="7">
        <v>4645</v>
      </c>
      <c r="E23" s="7"/>
      <c r="F23" s="7">
        <v>315</v>
      </c>
      <c r="G23" s="7">
        <v>210</v>
      </c>
      <c r="H23" s="7">
        <v>72</v>
      </c>
      <c r="I23" s="7">
        <v>60</v>
      </c>
      <c r="J23" s="7"/>
      <c r="K23" s="7"/>
      <c r="L23" s="7"/>
      <c r="M23" s="7"/>
      <c r="N23" s="7"/>
      <c r="O23" s="7"/>
      <c r="P23" s="7"/>
    </row>
    <row r="24" spans="1:16">
      <c r="A24" s="2">
        <v>23</v>
      </c>
      <c r="B24" s="5">
        <v>45359</v>
      </c>
      <c r="C24" s="6">
        <v>12909618</v>
      </c>
      <c r="D24" s="7">
        <v>4645</v>
      </c>
      <c r="E24" s="7"/>
      <c r="F24" s="7">
        <v>315</v>
      </c>
      <c r="G24" s="7">
        <v>150</v>
      </c>
      <c r="H24" s="7">
        <v>96</v>
      </c>
      <c r="I24" s="7">
        <v>90</v>
      </c>
      <c r="J24" s="7"/>
      <c r="K24" s="7"/>
      <c r="L24" s="7"/>
      <c r="M24" s="7"/>
      <c r="N24" s="7"/>
      <c r="O24" s="7"/>
      <c r="P24" s="7"/>
    </row>
    <row r="25" spans="1:16">
      <c r="A25" s="2">
        <v>24</v>
      </c>
      <c r="B25" s="5">
        <v>45366</v>
      </c>
      <c r="C25" s="6">
        <v>12917603</v>
      </c>
      <c r="D25" s="7">
        <v>4645</v>
      </c>
      <c r="E25" s="7"/>
      <c r="F25" s="7">
        <v>315</v>
      </c>
      <c r="G25" s="7">
        <v>120</v>
      </c>
      <c r="H25" s="7">
        <v>24</v>
      </c>
      <c r="I25" s="7">
        <v>120</v>
      </c>
      <c r="J25" s="7"/>
      <c r="K25" s="7"/>
      <c r="L25" s="7"/>
      <c r="M25" s="7"/>
      <c r="N25" s="7"/>
      <c r="O25" s="7"/>
      <c r="P25" s="7"/>
    </row>
    <row r="26" spans="1:16">
      <c r="A26" s="2">
        <v>25</v>
      </c>
      <c r="B26" s="5">
        <v>45373</v>
      </c>
      <c r="C26" s="6">
        <v>12924577</v>
      </c>
      <c r="D26" s="7">
        <v>4645</v>
      </c>
      <c r="E26" s="7"/>
      <c r="F26" s="7">
        <v>720</v>
      </c>
      <c r="G26" s="7">
        <v>300</v>
      </c>
      <c r="H26" s="7">
        <v>120</v>
      </c>
      <c r="I26" s="7">
        <v>150</v>
      </c>
      <c r="J26" s="7"/>
      <c r="K26" s="7"/>
      <c r="L26" s="7"/>
      <c r="M26" s="7"/>
      <c r="N26" s="7"/>
      <c r="O26" s="7"/>
      <c r="P26" s="7"/>
    </row>
    <row r="27" spans="1:16">
      <c r="A27" s="2">
        <v>26</v>
      </c>
      <c r="B27" s="5">
        <v>45352</v>
      </c>
      <c r="C27" s="6">
        <v>12903536</v>
      </c>
      <c r="D27" s="7">
        <v>23595</v>
      </c>
      <c r="E27" s="7"/>
      <c r="F27" s="7"/>
      <c r="G27" s="7">
        <v>180</v>
      </c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2">
        <v>27</v>
      </c>
      <c r="B28" s="5">
        <v>45359</v>
      </c>
      <c r="C28" s="6">
        <v>12909621</v>
      </c>
      <c r="D28" s="7">
        <v>23595</v>
      </c>
      <c r="E28" s="7"/>
      <c r="F28" s="7"/>
      <c r="G28" s="7">
        <v>180</v>
      </c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2">
        <v>28</v>
      </c>
      <c r="B29" s="5">
        <v>45366</v>
      </c>
      <c r="C29" s="6">
        <v>12917693</v>
      </c>
      <c r="D29" s="7">
        <v>23595</v>
      </c>
      <c r="E29" s="7"/>
      <c r="F29" s="7"/>
      <c r="G29" s="7">
        <v>180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2">
        <v>29</v>
      </c>
      <c r="B30" s="5">
        <v>45373</v>
      </c>
      <c r="C30" s="6">
        <v>12924616</v>
      </c>
      <c r="D30" s="7">
        <v>23595</v>
      </c>
      <c r="E30" s="7"/>
      <c r="F30" s="7"/>
      <c r="G30" s="7">
        <v>150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2">
        <v>30</v>
      </c>
      <c r="B31" s="5">
        <v>45380</v>
      </c>
      <c r="C31" s="6">
        <v>12930288</v>
      </c>
      <c r="D31" s="7">
        <v>23595</v>
      </c>
      <c r="E31" s="7"/>
      <c r="F31" s="7"/>
      <c r="G31" s="7">
        <v>180</v>
      </c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2">
        <v>31</v>
      </c>
      <c r="B32" s="5">
        <v>45352</v>
      </c>
      <c r="C32" s="6">
        <v>12903322</v>
      </c>
      <c r="D32" s="7">
        <v>1024</v>
      </c>
      <c r="E32" s="7"/>
      <c r="F32" s="7"/>
      <c r="G32" s="7"/>
      <c r="H32" s="7"/>
      <c r="I32" s="7"/>
      <c r="J32" s="7"/>
      <c r="K32" s="7">
        <v>60</v>
      </c>
      <c r="L32" s="7"/>
      <c r="M32" s="7"/>
      <c r="N32" s="7"/>
      <c r="O32" s="7"/>
      <c r="P32" s="7"/>
    </row>
    <row r="33" spans="1:17">
      <c r="A33" s="2">
        <v>32</v>
      </c>
      <c r="B33" s="5">
        <v>45359</v>
      </c>
      <c r="C33" s="6">
        <v>12909615</v>
      </c>
      <c r="D33" s="7">
        <v>1024</v>
      </c>
      <c r="E33" s="7">
        <v>48</v>
      </c>
      <c r="F33" s="7"/>
      <c r="G33" s="7"/>
      <c r="H33" s="7"/>
      <c r="I33" s="7"/>
      <c r="J33" s="7"/>
      <c r="K33" s="7">
        <v>60</v>
      </c>
      <c r="L33" s="7"/>
      <c r="M33" s="7"/>
      <c r="N33" s="7"/>
      <c r="O33" s="7"/>
      <c r="P33" s="7"/>
    </row>
    <row r="34" spans="1:17">
      <c r="A34" s="2">
        <v>33</v>
      </c>
      <c r="B34" s="5">
        <v>45366</v>
      </c>
      <c r="C34" s="6">
        <v>12917554</v>
      </c>
      <c r="D34" s="7">
        <v>1024</v>
      </c>
      <c r="E34" s="7">
        <v>144</v>
      </c>
      <c r="F34" s="7"/>
      <c r="G34" s="7"/>
      <c r="H34" s="7"/>
      <c r="I34" s="7"/>
      <c r="J34" s="7"/>
      <c r="K34" s="7">
        <v>120</v>
      </c>
      <c r="L34" s="7"/>
      <c r="M34" s="7"/>
      <c r="N34" s="7"/>
      <c r="O34" s="7"/>
      <c r="P34" s="7"/>
    </row>
    <row r="35" spans="1:17">
      <c r="A35" s="2">
        <v>34</v>
      </c>
      <c r="B35" s="5">
        <v>45373</v>
      </c>
      <c r="C35" s="6">
        <v>12924560</v>
      </c>
      <c r="D35" s="7">
        <v>1024</v>
      </c>
      <c r="E35" s="7"/>
      <c r="F35" s="7"/>
      <c r="G35" s="7"/>
      <c r="H35" s="7"/>
      <c r="I35" s="7"/>
      <c r="J35" s="7"/>
      <c r="K35" s="7">
        <v>120</v>
      </c>
      <c r="L35" s="7"/>
      <c r="M35" s="7"/>
      <c r="N35" s="7"/>
      <c r="O35" s="7"/>
      <c r="P35" s="7"/>
    </row>
    <row r="36" spans="1:17">
      <c r="A36" s="2">
        <v>35</v>
      </c>
      <c r="B36" s="5">
        <v>45352</v>
      </c>
      <c r="C36" s="6">
        <v>12903443</v>
      </c>
      <c r="D36" s="7">
        <v>14489</v>
      </c>
      <c r="E36" s="7"/>
      <c r="F36" s="7"/>
      <c r="G36" s="7"/>
      <c r="H36" s="7"/>
      <c r="I36" s="7"/>
      <c r="J36" s="7"/>
      <c r="K36" s="7">
        <v>30</v>
      </c>
      <c r="L36" s="7"/>
      <c r="M36" s="7"/>
      <c r="N36" s="7"/>
      <c r="O36" s="7"/>
      <c r="P36" s="7"/>
    </row>
    <row r="37" spans="1:17">
      <c r="A37" s="2">
        <v>36</v>
      </c>
      <c r="B37" s="5">
        <v>45366</v>
      </c>
      <c r="C37" s="6">
        <v>12917645</v>
      </c>
      <c r="D37" s="7">
        <v>14489</v>
      </c>
      <c r="E37" s="7">
        <v>48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7">
      <c r="A38" s="2">
        <v>37</v>
      </c>
      <c r="B38" s="5">
        <v>45376</v>
      </c>
      <c r="C38" s="6">
        <v>12923780</v>
      </c>
      <c r="D38" s="7">
        <v>31971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36</v>
      </c>
    </row>
    <row r="39" spans="1:17">
      <c r="A39" s="2"/>
      <c r="B39" s="4"/>
      <c r="C39" s="4"/>
      <c r="D39" s="8" t="s">
        <v>17</v>
      </c>
      <c r="E39" s="9">
        <f>SUM(E2:E38)</f>
        <v>240</v>
      </c>
      <c r="F39" s="9">
        <f t="shared" ref="F39:P39" si="0">SUM(F2:F38)</f>
        <v>2340</v>
      </c>
      <c r="G39" s="9">
        <f t="shared" si="0"/>
        <v>2280</v>
      </c>
      <c r="H39" s="9">
        <f t="shared" si="0"/>
        <v>816</v>
      </c>
      <c r="I39" s="9">
        <f t="shared" si="0"/>
        <v>930</v>
      </c>
      <c r="J39" s="9">
        <f t="shared" si="0"/>
        <v>390</v>
      </c>
      <c r="K39" s="9">
        <f t="shared" si="0"/>
        <v>660</v>
      </c>
      <c r="L39" s="9">
        <f t="shared" si="0"/>
        <v>60</v>
      </c>
      <c r="M39" s="9">
        <f t="shared" si="0"/>
        <v>240</v>
      </c>
      <c r="N39" s="9">
        <f t="shared" si="0"/>
        <v>620</v>
      </c>
      <c r="O39" s="9">
        <f t="shared" si="0"/>
        <v>105</v>
      </c>
      <c r="P39" s="9">
        <f t="shared" si="0"/>
        <v>660</v>
      </c>
      <c r="Q39" s="44">
        <f>SUM(E39:P39)</f>
        <v>9341</v>
      </c>
    </row>
    <row r="40" spans="1:17" ht="20.100000000000001" customHeight="1">
      <c r="A40" s="10"/>
      <c r="B40" s="11"/>
      <c r="C40" s="12" t="s">
        <v>18</v>
      </c>
      <c r="D40" s="12" t="s">
        <v>19</v>
      </c>
      <c r="E40" s="12">
        <f>E39/48</f>
        <v>5</v>
      </c>
      <c r="F40" s="12">
        <f>F39/45</f>
        <v>52</v>
      </c>
      <c r="G40" s="12">
        <f>G39/30</f>
        <v>76</v>
      </c>
      <c r="H40" s="12">
        <f>H39/24</f>
        <v>34</v>
      </c>
      <c r="I40" s="12">
        <f>I39/30</f>
        <v>31</v>
      </c>
      <c r="J40" s="12">
        <f>J39/30</f>
        <v>13</v>
      </c>
      <c r="K40" s="12">
        <f>K39/30</f>
        <v>22</v>
      </c>
      <c r="L40" s="12">
        <f>L39/60</f>
        <v>1</v>
      </c>
      <c r="M40" s="12">
        <f>M39/40</f>
        <v>6</v>
      </c>
      <c r="N40" s="12">
        <f>N39/20</f>
        <v>31</v>
      </c>
      <c r="O40" s="12">
        <f>O39/15</f>
        <v>7</v>
      </c>
      <c r="P40" s="12">
        <f>P39/12</f>
        <v>55</v>
      </c>
      <c r="Q40" s="45"/>
    </row>
    <row r="41" spans="1:17" ht="20.100000000000001" customHeight="1">
      <c r="A41" s="10"/>
      <c r="B41" s="11"/>
      <c r="C41" s="12" t="s">
        <v>20</v>
      </c>
      <c r="D41" s="12"/>
      <c r="E41" s="12">
        <v>21</v>
      </c>
      <c r="F41" s="12">
        <v>16</v>
      </c>
      <c r="G41" s="12">
        <v>11</v>
      </c>
      <c r="H41" s="12">
        <v>14</v>
      </c>
      <c r="I41" s="12">
        <v>12</v>
      </c>
      <c r="J41" s="12">
        <v>11</v>
      </c>
      <c r="K41" s="12">
        <v>12</v>
      </c>
      <c r="L41" s="12">
        <v>18</v>
      </c>
      <c r="M41" s="12">
        <v>15</v>
      </c>
      <c r="N41" s="12">
        <v>9</v>
      </c>
      <c r="O41" s="12">
        <v>8</v>
      </c>
      <c r="P41" s="12">
        <v>8</v>
      </c>
      <c r="Q41" s="45"/>
    </row>
    <row r="42" spans="1:17" ht="20.100000000000001" customHeight="1">
      <c r="A42" s="10"/>
      <c r="B42" s="11"/>
      <c r="C42" s="12" t="s">
        <v>17</v>
      </c>
      <c r="D42" s="12"/>
      <c r="E42" s="12">
        <f t="shared" ref="E42:P42" si="1">E40*E41</f>
        <v>105</v>
      </c>
      <c r="F42" s="12">
        <f t="shared" si="1"/>
        <v>832</v>
      </c>
      <c r="G42" s="12">
        <f t="shared" si="1"/>
        <v>836</v>
      </c>
      <c r="H42" s="12">
        <f t="shared" si="1"/>
        <v>476</v>
      </c>
      <c r="I42" s="12">
        <f t="shared" si="1"/>
        <v>372</v>
      </c>
      <c r="J42" s="12">
        <f t="shared" si="1"/>
        <v>143</v>
      </c>
      <c r="K42" s="12">
        <f t="shared" si="1"/>
        <v>264</v>
      </c>
      <c r="L42" s="12">
        <f t="shared" si="1"/>
        <v>18</v>
      </c>
      <c r="M42" s="12">
        <f t="shared" si="1"/>
        <v>90</v>
      </c>
      <c r="N42" s="12">
        <f t="shared" si="1"/>
        <v>279</v>
      </c>
      <c r="O42" s="12">
        <f t="shared" si="1"/>
        <v>56</v>
      </c>
      <c r="P42" s="12">
        <f t="shared" si="1"/>
        <v>440</v>
      </c>
      <c r="Q42" s="12">
        <f>SUM(E42:P42)</f>
        <v>3911</v>
      </c>
    </row>
    <row r="43" spans="1:17" ht="42.75">
      <c r="A43" s="10"/>
      <c r="E43" s="3" t="s">
        <v>4</v>
      </c>
      <c r="F43" s="3" t="s">
        <v>5</v>
      </c>
      <c r="G43" s="3" t="s">
        <v>6</v>
      </c>
      <c r="H43" s="3" t="s">
        <v>7</v>
      </c>
      <c r="I43" s="3" t="s">
        <v>8</v>
      </c>
      <c r="J43" s="3" t="s">
        <v>9</v>
      </c>
      <c r="K43" s="3" t="s">
        <v>10</v>
      </c>
      <c r="L43" s="3" t="s">
        <v>11</v>
      </c>
      <c r="M43" s="3" t="s">
        <v>12</v>
      </c>
      <c r="N43" s="3" t="s">
        <v>13</v>
      </c>
      <c r="O43" s="3" t="s">
        <v>14</v>
      </c>
      <c r="P43" s="3" t="s">
        <v>15</v>
      </c>
    </row>
    <row r="44" spans="1:17">
      <c r="A44" s="10"/>
      <c r="E44" s="13">
        <f>SUM(E39:O39)</f>
        <v>8681</v>
      </c>
      <c r="F44" s="14"/>
      <c r="G44" s="14"/>
      <c r="L44" s="14"/>
      <c r="P44" s="41">
        <f>P39</f>
        <v>660</v>
      </c>
    </row>
    <row r="45" spans="1:17">
      <c r="A45" s="10"/>
      <c r="B45" s="15" t="s">
        <v>40</v>
      </c>
      <c r="C45" s="16"/>
      <c r="D45" s="16"/>
      <c r="E45" s="17">
        <v>1.03</v>
      </c>
      <c r="F45" s="17">
        <v>1.03</v>
      </c>
      <c r="G45" s="17">
        <v>1.03</v>
      </c>
      <c r="H45" s="17">
        <v>1.03</v>
      </c>
      <c r="I45" s="17">
        <v>1.03</v>
      </c>
      <c r="J45" s="17">
        <v>1.03</v>
      </c>
      <c r="K45" s="17">
        <v>1.03</v>
      </c>
      <c r="L45" s="17">
        <v>1.03</v>
      </c>
      <c r="M45" s="17">
        <v>1.03</v>
      </c>
      <c r="N45" s="17">
        <v>1.03</v>
      </c>
      <c r="O45" s="17">
        <v>1.03</v>
      </c>
      <c r="P45" s="17">
        <v>1.08</v>
      </c>
      <c r="Q45" s="27"/>
    </row>
    <row r="46" spans="1:17" ht="15.75">
      <c r="A46" s="10"/>
      <c r="B46" s="18" t="s">
        <v>22</v>
      </c>
      <c r="C46" s="16"/>
      <c r="D46" s="16"/>
      <c r="E46" s="19">
        <f t="shared" ref="E46:P46" si="2">E45*E39</f>
        <v>247.20000000000002</v>
      </c>
      <c r="F46" s="19">
        <f t="shared" si="2"/>
        <v>2410.2000000000003</v>
      </c>
      <c r="G46" s="19">
        <f t="shared" si="2"/>
        <v>2348.4</v>
      </c>
      <c r="H46" s="19">
        <f t="shared" si="2"/>
        <v>840.48</v>
      </c>
      <c r="I46" s="19">
        <f t="shared" si="2"/>
        <v>957.9</v>
      </c>
      <c r="J46" s="19">
        <f t="shared" si="2"/>
        <v>401.7</v>
      </c>
      <c r="K46" s="19">
        <f t="shared" si="2"/>
        <v>679.80000000000007</v>
      </c>
      <c r="L46" s="19">
        <f t="shared" si="2"/>
        <v>61.800000000000004</v>
      </c>
      <c r="M46" s="19">
        <f t="shared" si="2"/>
        <v>247.20000000000002</v>
      </c>
      <c r="N46" s="19">
        <f t="shared" si="2"/>
        <v>638.6</v>
      </c>
      <c r="O46" s="19">
        <f t="shared" si="2"/>
        <v>108.15</v>
      </c>
      <c r="P46" s="19">
        <f t="shared" si="2"/>
        <v>712.80000000000007</v>
      </c>
      <c r="Q46" s="46">
        <f>SUM(E46:P46)</f>
        <v>9654.23</v>
      </c>
    </row>
    <row r="47" spans="1:17" ht="15.75">
      <c r="A47" s="10"/>
      <c r="B47" s="18"/>
      <c r="C47" s="16"/>
      <c r="D47" s="16"/>
      <c r="E47" s="20">
        <f>E39+G39+H39+I39+J39+K39</f>
        <v>5316</v>
      </c>
      <c r="F47" s="21">
        <f>F39+N39</f>
        <v>2960</v>
      </c>
      <c r="G47" s="12"/>
      <c r="H47" s="12"/>
      <c r="I47" s="19"/>
      <c r="J47" s="19"/>
      <c r="K47" s="19"/>
      <c r="L47" s="42">
        <f>L39+M39</f>
        <v>300</v>
      </c>
      <c r="M47" s="19"/>
      <c r="N47" s="19"/>
      <c r="O47" s="43">
        <f>O39+P39</f>
        <v>765</v>
      </c>
      <c r="P47" s="19"/>
      <c r="Q47" s="46"/>
    </row>
    <row r="48" spans="1:17">
      <c r="A48" s="10"/>
      <c r="B48" s="15" t="s">
        <v>23</v>
      </c>
      <c r="C48" s="16"/>
      <c r="D48" s="16"/>
      <c r="E48" s="22">
        <v>0.12590000000000001</v>
      </c>
      <c r="F48" s="22">
        <v>8.8999999999999996E-2</v>
      </c>
      <c r="G48" s="22">
        <v>0.12590000000000001</v>
      </c>
      <c r="H48" s="22">
        <v>0.12590000000000001</v>
      </c>
      <c r="I48" s="22">
        <v>0.12590000000000001</v>
      </c>
      <c r="J48" s="22">
        <v>0.12590000000000001</v>
      </c>
      <c r="K48" s="22">
        <v>0.12590000000000001</v>
      </c>
      <c r="L48" s="22">
        <v>0.1079</v>
      </c>
      <c r="M48" s="22">
        <v>0.1079</v>
      </c>
      <c r="N48" s="22">
        <v>8.8999999999999996E-2</v>
      </c>
      <c r="O48" s="22">
        <v>0.129</v>
      </c>
      <c r="P48" s="22">
        <v>0.129</v>
      </c>
      <c r="Q48" s="46"/>
    </row>
    <row r="49" spans="1:17" ht="15.75">
      <c r="A49" s="10"/>
      <c r="B49" s="18" t="s">
        <v>24</v>
      </c>
      <c r="C49" s="16"/>
      <c r="D49" s="16"/>
      <c r="E49" s="19">
        <f>E48*E39</f>
        <v>30.216000000000001</v>
      </c>
      <c r="F49" s="19">
        <f t="shared" ref="F49:P49" si="3">F48*F39</f>
        <v>208.26</v>
      </c>
      <c r="G49" s="19">
        <f t="shared" si="3"/>
        <v>287.05200000000002</v>
      </c>
      <c r="H49" s="19">
        <f t="shared" si="3"/>
        <v>102.73440000000001</v>
      </c>
      <c r="I49" s="19">
        <f t="shared" si="3"/>
        <v>117.08700000000002</v>
      </c>
      <c r="J49" s="19">
        <f t="shared" si="3"/>
        <v>49.101000000000006</v>
      </c>
      <c r="K49" s="19">
        <f t="shared" si="3"/>
        <v>83.094000000000008</v>
      </c>
      <c r="L49" s="19">
        <f t="shared" si="3"/>
        <v>6.4740000000000002</v>
      </c>
      <c r="M49" s="19">
        <f t="shared" si="3"/>
        <v>25.896000000000001</v>
      </c>
      <c r="N49" s="19">
        <f t="shared" si="3"/>
        <v>55.18</v>
      </c>
      <c r="O49" s="19">
        <f t="shared" si="3"/>
        <v>13.545</v>
      </c>
      <c r="P49" s="19">
        <f t="shared" si="3"/>
        <v>85.14</v>
      </c>
      <c r="Q49" s="46">
        <f>SUM(E49:P49)</f>
        <v>1063.7794000000001</v>
      </c>
    </row>
    <row r="50" spans="1:17">
      <c r="A50" s="10"/>
      <c r="E50" s="14"/>
      <c r="F50" s="14"/>
      <c r="G50" s="14"/>
      <c r="L50" s="14"/>
    </row>
    <row r="51" spans="1:17">
      <c r="A51" s="10"/>
      <c r="Q51" s="47">
        <f>E44*E45+P44*P45+E47*E48+F47*F48+L47*L48+O47*O48</f>
        <v>10718.009400000001</v>
      </c>
    </row>
    <row r="52" spans="1:17">
      <c r="A52" s="10"/>
      <c r="B52" s="23" t="s">
        <v>27</v>
      </c>
      <c r="C52" s="23"/>
      <c r="D52" s="23"/>
      <c r="Q52" s="48"/>
    </row>
    <row r="53" spans="1:17" ht="15.75">
      <c r="A53" s="10"/>
      <c r="B53" s="23">
        <v>43</v>
      </c>
      <c r="C53" s="24">
        <v>37</v>
      </c>
      <c r="D53" s="25">
        <f>B53*C53</f>
        <v>1591</v>
      </c>
    </row>
    <row r="54" spans="1:17" ht="15.75">
      <c r="A54" s="10"/>
      <c r="B54" s="23"/>
      <c r="C54" s="24"/>
      <c r="D54" s="25"/>
    </row>
    <row r="55" spans="1:17" ht="15.75">
      <c r="A55" s="10"/>
      <c r="B55" s="23" t="s">
        <v>28</v>
      </c>
      <c r="C55" s="24"/>
      <c r="D55" s="25"/>
    </row>
    <row r="56" spans="1:17" ht="15.75">
      <c r="A56" s="10"/>
      <c r="B56" s="23">
        <v>55</v>
      </c>
      <c r="C56" s="26">
        <v>6</v>
      </c>
      <c r="D56" s="25">
        <f>B56*C56</f>
        <v>330</v>
      </c>
      <c r="E56" s="27" t="s">
        <v>77</v>
      </c>
    </row>
    <row r="57" spans="1:17">
      <c r="A57" s="10"/>
      <c r="B57" s="23"/>
      <c r="C57" s="23"/>
      <c r="D57" s="23"/>
    </row>
    <row r="58" spans="1:17">
      <c r="A58" s="10"/>
      <c r="B58" s="23" t="s">
        <v>30</v>
      </c>
      <c r="C58" s="23"/>
      <c r="D58" s="23"/>
    </row>
    <row r="59" spans="1:17" ht="15.75">
      <c r="A59" s="10"/>
      <c r="B59" s="25" t="s">
        <v>31</v>
      </c>
      <c r="C59" s="23"/>
      <c r="D59" s="28"/>
    </row>
    <row r="60" spans="1:17" ht="15.75">
      <c r="A60" s="10"/>
      <c r="B60" s="23"/>
      <c r="C60" s="23"/>
      <c r="D60" s="28"/>
    </row>
    <row r="61" spans="1:17" ht="15.75">
      <c r="A61" s="10"/>
      <c r="B61" s="23"/>
      <c r="C61" s="23"/>
      <c r="D61" s="28"/>
    </row>
    <row r="62" spans="1:17" ht="15.75">
      <c r="A62" s="10"/>
      <c r="B62" s="23" t="s">
        <v>17</v>
      </c>
      <c r="C62" s="23"/>
      <c r="D62" s="85">
        <f>Q46+Q49+D53+D56</f>
        <v>12639.009399999999</v>
      </c>
      <c r="E62" s="85"/>
    </row>
    <row r="63" spans="1:17" ht="15.75">
      <c r="A63" s="10"/>
      <c r="B63" s="23"/>
      <c r="C63" s="23"/>
      <c r="D63" s="29"/>
      <c r="E63" s="29"/>
    </row>
    <row r="64" spans="1:17" ht="42.75">
      <c r="A64" s="10"/>
      <c r="B64" s="30"/>
      <c r="C64" s="30"/>
      <c r="D64" s="31"/>
      <c r="E64" s="32" t="s">
        <v>4</v>
      </c>
      <c r="F64" s="33" t="s">
        <v>5</v>
      </c>
      <c r="G64" s="32" t="s">
        <v>6</v>
      </c>
      <c r="H64" s="34" t="s">
        <v>7</v>
      </c>
      <c r="I64" s="32" t="s">
        <v>8</v>
      </c>
      <c r="J64" s="32" t="s">
        <v>9</v>
      </c>
      <c r="K64" s="32" t="s">
        <v>10</v>
      </c>
      <c r="L64" s="33" t="s">
        <v>11</v>
      </c>
      <c r="M64" s="33" t="s">
        <v>12</v>
      </c>
      <c r="N64" s="33" t="s">
        <v>13</v>
      </c>
      <c r="O64" s="32" t="s">
        <v>14</v>
      </c>
      <c r="P64" s="34" t="s">
        <v>15</v>
      </c>
      <c r="Q64" s="49"/>
    </row>
    <row r="65" spans="1:17">
      <c r="A65" s="10"/>
      <c r="B65" s="35" t="s">
        <v>17</v>
      </c>
      <c r="C65" s="36"/>
      <c r="D65" s="36"/>
      <c r="E65" s="37">
        <f t="shared" ref="E65:P65" si="4">E39</f>
        <v>240</v>
      </c>
      <c r="F65" s="37">
        <f t="shared" si="4"/>
        <v>2340</v>
      </c>
      <c r="G65" s="37">
        <f t="shared" si="4"/>
        <v>2280</v>
      </c>
      <c r="H65" s="37">
        <f t="shared" si="4"/>
        <v>816</v>
      </c>
      <c r="I65" s="37">
        <f t="shared" si="4"/>
        <v>930</v>
      </c>
      <c r="J65" s="37">
        <f t="shared" si="4"/>
        <v>390</v>
      </c>
      <c r="K65" s="37">
        <f t="shared" si="4"/>
        <v>660</v>
      </c>
      <c r="L65" s="37">
        <f t="shared" si="4"/>
        <v>60</v>
      </c>
      <c r="M65" s="37">
        <f t="shared" si="4"/>
        <v>240</v>
      </c>
      <c r="N65" s="37">
        <f t="shared" si="4"/>
        <v>620</v>
      </c>
      <c r="O65" s="37">
        <f t="shared" si="4"/>
        <v>105</v>
      </c>
      <c r="P65" s="37">
        <f t="shared" si="4"/>
        <v>660</v>
      </c>
      <c r="Q65" s="49"/>
    </row>
    <row r="66" spans="1:17">
      <c r="A66" s="10"/>
      <c r="B66" s="38" t="s">
        <v>32</v>
      </c>
      <c r="C66" s="39"/>
      <c r="D66" s="39"/>
      <c r="E66" s="40">
        <v>0.49</v>
      </c>
      <c r="F66" s="40">
        <v>0.49</v>
      </c>
      <c r="G66" s="40">
        <v>0.49</v>
      </c>
      <c r="H66" s="40">
        <v>0.49</v>
      </c>
      <c r="I66" s="40">
        <v>0.49</v>
      </c>
      <c r="J66" s="40">
        <v>0.49</v>
      </c>
      <c r="K66" s="40">
        <v>0.49</v>
      </c>
      <c r="L66" s="40">
        <v>0.49</v>
      </c>
      <c r="M66" s="40">
        <v>0.49</v>
      </c>
      <c r="N66" s="40">
        <v>0.49</v>
      </c>
      <c r="O66" s="40">
        <v>0.49</v>
      </c>
      <c r="P66" s="40">
        <v>0.49</v>
      </c>
      <c r="Q66" s="36"/>
    </row>
    <row r="67" spans="1:17">
      <c r="A67" s="10"/>
      <c r="B67" s="50" t="s">
        <v>33</v>
      </c>
      <c r="C67" s="39"/>
      <c r="D67" s="39"/>
      <c r="E67" s="51">
        <f t="shared" ref="E67:P67" si="5">E66*E39</f>
        <v>117.6</v>
      </c>
      <c r="F67" s="51">
        <f t="shared" si="5"/>
        <v>1146.5999999999999</v>
      </c>
      <c r="G67" s="51">
        <f t="shared" si="5"/>
        <v>1117.2</v>
      </c>
      <c r="H67" s="51">
        <f t="shared" si="5"/>
        <v>399.84</v>
      </c>
      <c r="I67" s="51">
        <f t="shared" si="5"/>
        <v>455.7</v>
      </c>
      <c r="J67" s="51">
        <f t="shared" si="5"/>
        <v>191.1</v>
      </c>
      <c r="K67" s="51">
        <f t="shared" si="5"/>
        <v>323.39999999999998</v>
      </c>
      <c r="L67" s="51">
        <f t="shared" si="5"/>
        <v>29.4</v>
      </c>
      <c r="M67" s="51">
        <f t="shared" si="5"/>
        <v>117.6</v>
      </c>
      <c r="N67" s="51">
        <f t="shared" si="5"/>
        <v>303.8</v>
      </c>
      <c r="O67" s="51">
        <f t="shared" si="5"/>
        <v>51.449999999999996</v>
      </c>
      <c r="P67" s="51">
        <f t="shared" si="5"/>
        <v>323.39999999999998</v>
      </c>
      <c r="Q67" s="51">
        <f>SUM(E67:P67)</f>
        <v>4577.0899999999992</v>
      </c>
    </row>
    <row r="68" spans="1:17">
      <c r="A68" s="10"/>
      <c r="B68" s="36"/>
      <c r="C68" s="36"/>
      <c r="D68" s="36"/>
      <c r="E68" s="52">
        <f>Q39</f>
        <v>9341</v>
      </c>
      <c r="F68" s="53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</row>
    <row r="69" spans="1:17">
      <c r="A69" s="10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</row>
    <row r="70" spans="1:17">
      <c r="A70" s="10"/>
    </row>
    <row r="71" spans="1:17">
      <c r="A71" s="10"/>
      <c r="B71" s="54" t="s">
        <v>34</v>
      </c>
      <c r="C71" s="55"/>
      <c r="D71" s="55"/>
      <c r="E71" s="56"/>
    </row>
    <row r="72" spans="1:17">
      <c r="A72" s="10"/>
      <c r="B72" s="54"/>
      <c r="C72" s="57" t="s">
        <v>35</v>
      </c>
      <c r="D72" s="55"/>
      <c r="E72" s="56"/>
    </row>
    <row r="73" spans="1:17" s="1" customFormat="1" ht="18.75">
      <c r="A73" s="58"/>
      <c r="B73" s="59"/>
      <c r="C73" s="59"/>
      <c r="D73" s="60">
        <v>0.01</v>
      </c>
      <c r="E73" s="61">
        <f t="shared" ref="E73:P73" si="6">0.01*E39</f>
        <v>2.4</v>
      </c>
      <c r="F73" s="61">
        <f t="shared" si="6"/>
        <v>23.400000000000002</v>
      </c>
      <c r="G73" s="61">
        <f t="shared" si="6"/>
        <v>22.8</v>
      </c>
      <c r="H73" s="61">
        <f t="shared" si="6"/>
        <v>8.16</v>
      </c>
      <c r="I73" s="61">
        <f t="shared" si="6"/>
        <v>9.3000000000000007</v>
      </c>
      <c r="J73" s="61">
        <f t="shared" si="6"/>
        <v>3.9</v>
      </c>
      <c r="K73" s="61">
        <f t="shared" si="6"/>
        <v>6.6000000000000005</v>
      </c>
      <c r="L73" s="61">
        <f t="shared" si="6"/>
        <v>0.6</v>
      </c>
      <c r="M73" s="61">
        <f t="shared" si="6"/>
        <v>2.4</v>
      </c>
      <c r="N73" s="61">
        <f t="shared" si="6"/>
        <v>6.2</v>
      </c>
      <c r="O73" s="61">
        <f t="shared" si="6"/>
        <v>1.05</v>
      </c>
      <c r="P73" s="61">
        <f t="shared" si="6"/>
        <v>6.6000000000000005</v>
      </c>
    </row>
    <row r="74" spans="1:17" ht="18.75">
      <c r="A74" s="10"/>
      <c r="B74" s="23"/>
      <c r="C74" s="62" t="s">
        <v>36</v>
      </c>
      <c r="E74">
        <v>0</v>
      </c>
      <c r="F74">
        <v>4</v>
      </c>
      <c r="G74">
        <v>12</v>
      </c>
      <c r="H74">
        <v>17</v>
      </c>
      <c r="I74">
        <v>15</v>
      </c>
      <c r="J74">
        <v>4</v>
      </c>
      <c r="K74">
        <v>18</v>
      </c>
      <c r="L74">
        <v>0</v>
      </c>
      <c r="M74">
        <v>9</v>
      </c>
      <c r="N74">
        <v>1</v>
      </c>
      <c r="O74">
        <v>0</v>
      </c>
      <c r="P74">
        <v>14</v>
      </c>
      <c r="Q74" s="1">
        <f t="shared" ref="Q74:Q78" si="7">SUM(E74:P74)</f>
        <v>94</v>
      </c>
    </row>
    <row r="75" spans="1:17" ht="18.75">
      <c r="A75" s="10"/>
      <c r="D75" s="1" t="s">
        <v>37</v>
      </c>
      <c r="E75" s="63">
        <f>E76*1.73</f>
        <v>0</v>
      </c>
      <c r="F75" s="63">
        <f t="shared" ref="F75:P75" si="8">F76*1.73</f>
        <v>0</v>
      </c>
      <c r="G75" s="63">
        <f t="shared" si="8"/>
        <v>0</v>
      </c>
      <c r="H75" s="63">
        <f t="shared" si="8"/>
        <v>15.57</v>
      </c>
      <c r="I75" s="72">
        <f t="shared" si="8"/>
        <v>10.379999999999999</v>
      </c>
      <c r="J75" s="72">
        <f t="shared" si="8"/>
        <v>0</v>
      </c>
      <c r="K75" s="72">
        <f t="shared" si="8"/>
        <v>19.03</v>
      </c>
      <c r="L75" s="72">
        <f t="shared" si="8"/>
        <v>0</v>
      </c>
      <c r="M75" s="72">
        <f t="shared" si="8"/>
        <v>12.11</v>
      </c>
      <c r="N75" s="72">
        <f t="shared" si="8"/>
        <v>0</v>
      </c>
      <c r="O75" s="72">
        <f t="shared" si="8"/>
        <v>0</v>
      </c>
      <c r="P75" s="72">
        <f t="shared" si="8"/>
        <v>12.11</v>
      </c>
      <c r="Q75" s="74">
        <f t="shared" si="7"/>
        <v>69.2</v>
      </c>
    </row>
    <row r="76" spans="1:17" ht="18.75">
      <c r="A76" s="10"/>
      <c r="D76" s="1" t="s">
        <v>38</v>
      </c>
      <c r="E76" s="1"/>
      <c r="F76" s="1"/>
      <c r="G76" s="1"/>
      <c r="H76" s="1">
        <v>9</v>
      </c>
      <c r="I76" s="1">
        <v>6</v>
      </c>
      <c r="J76" s="1">
        <v>0</v>
      </c>
      <c r="K76" s="1">
        <v>11</v>
      </c>
      <c r="L76" s="1">
        <v>0</v>
      </c>
      <c r="M76" s="1">
        <v>7</v>
      </c>
      <c r="N76" s="1">
        <v>0</v>
      </c>
      <c r="O76" s="1">
        <v>0</v>
      </c>
      <c r="P76" s="1">
        <v>7</v>
      </c>
      <c r="Q76" s="74">
        <f t="shared" si="7"/>
        <v>40</v>
      </c>
    </row>
    <row r="77" spans="1:17" ht="18.75">
      <c r="D77" s="1" t="s">
        <v>39</v>
      </c>
      <c r="E77" s="63">
        <f>E78*0.97</f>
        <v>0</v>
      </c>
      <c r="F77" s="63">
        <f t="shared" ref="F77:P77" si="9">F78*0.97</f>
        <v>3.88</v>
      </c>
      <c r="G77" s="63">
        <f t="shared" si="9"/>
        <v>11.64</v>
      </c>
      <c r="H77" s="63">
        <f t="shared" si="9"/>
        <v>7.76</v>
      </c>
      <c r="I77" s="63">
        <f t="shared" si="9"/>
        <v>8.73</v>
      </c>
      <c r="J77" s="63">
        <f t="shared" si="9"/>
        <v>3.88</v>
      </c>
      <c r="K77" s="63">
        <f t="shared" si="9"/>
        <v>6.79</v>
      </c>
      <c r="L77" s="63">
        <f t="shared" si="9"/>
        <v>0</v>
      </c>
      <c r="M77" s="63">
        <f t="shared" si="9"/>
        <v>1.94</v>
      </c>
      <c r="N77" s="63">
        <f t="shared" si="9"/>
        <v>0.97</v>
      </c>
      <c r="O77" s="63">
        <f t="shared" si="9"/>
        <v>0</v>
      </c>
      <c r="P77" s="63">
        <f t="shared" si="9"/>
        <v>6.79</v>
      </c>
      <c r="Q77" s="74">
        <f t="shared" si="7"/>
        <v>52.38</v>
      </c>
    </row>
    <row r="78" spans="1:17" ht="18.75">
      <c r="D78" s="1" t="s">
        <v>38</v>
      </c>
      <c r="E78" s="1">
        <v>0</v>
      </c>
      <c r="F78" s="1">
        <v>4</v>
      </c>
      <c r="G78" s="1">
        <v>12</v>
      </c>
      <c r="H78" s="1">
        <v>8</v>
      </c>
      <c r="I78" s="1">
        <v>9</v>
      </c>
      <c r="J78" s="1">
        <v>4</v>
      </c>
      <c r="K78" s="1">
        <v>7</v>
      </c>
      <c r="L78" s="1">
        <v>0</v>
      </c>
      <c r="M78" s="1">
        <v>2</v>
      </c>
      <c r="N78" s="1">
        <v>1</v>
      </c>
      <c r="O78" s="1">
        <v>0</v>
      </c>
      <c r="P78" s="1">
        <v>7</v>
      </c>
      <c r="Q78" s="74">
        <f t="shared" si="7"/>
        <v>54</v>
      </c>
    </row>
    <row r="79" spans="1:17" ht="18.75">
      <c r="D79" s="1" t="s">
        <v>17</v>
      </c>
      <c r="E79" s="1">
        <f>E77+E75</f>
        <v>0</v>
      </c>
      <c r="F79" s="1">
        <f t="shared" ref="F79:P79" si="10">F77+F75</f>
        <v>3.88</v>
      </c>
      <c r="G79" s="1">
        <f t="shared" si="10"/>
        <v>11.64</v>
      </c>
      <c r="H79" s="1">
        <f t="shared" si="10"/>
        <v>23.33</v>
      </c>
      <c r="I79" s="1">
        <f t="shared" si="10"/>
        <v>19.11</v>
      </c>
      <c r="J79" s="1">
        <f t="shared" si="10"/>
        <v>3.88</v>
      </c>
      <c r="K79" s="1">
        <f t="shared" si="10"/>
        <v>25.82</v>
      </c>
      <c r="L79" s="1">
        <f t="shared" si="10"/>
        <v>0</v>
      </c>
      <c r="M79" s="1">
        <f t="shared" si="10"/>
        <v>14.049999999999999</v>
      </c>
      <c r="N79" s="1">
        <f t="shared" si="10"/>
        <v>0.97</v>
      </c>
      <c r="O79" s="1">
        <f t="shared" si="10"/>
        <v>0</v>
      </c>
      <c r="P79" s="1">
        <f t="shared" si="10"/>
        <v>18.899999999999999</v>
      </c>
      <c r="Q79" s="74">
        <f>Q75+Q77</f>
        <v>121.58000000000001</v>
      </c>
    </row>
    <row r="80" spans="1:17" ht="18.75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74"/>
    </row>
    <row r="82" spans="2:11" ht="15.75">
      <c r="B82" s="64" t="s">
        <v>17</v>
      </c>
      <c r="C82" s="65"/>
      <c r="D82" s="66">
        <f>Q67+Q79</f>
        <v>4698.6699999999992</v>
      </c>
    </row>
    <row r="87" spans="2:11" ht="42">
      <c r="B87" s="67" t="s">
        <v>78</v>
      </c>
      <c r="C87" s="67" t="s">
        <v>52</v>
      </c>
      <c r="D87" s="68">
        <v>108</v>
      </c>
      <c r="E87" s="67" t="s">
        <v>53</v>
      </c>
      <c r="F87" s="69">
        <v>45366.399525462999</v>
      </c>
      <c r="G87" s="70" t="s">
        <v>79</v>
      </c>
      <c r="H87" s="70" t="s">
        <v>80</v>
      </c>
      <c r="I87" s="67" t="s">
        <v>56</v>
      </c>
      <c r="J87" s="70" t="s">
        <v>81</v>
      </c>
      <c r="K87" s="73" t="s">
        <v>82</v>
      </c>
    </row>
    <row r="88" spans="2:11" ht="42">
      <c r="B88" s="67" t="s">
        <v>78</v>
      </c>
      <c r="C88" s="67" t="s">
        <v>52</v>
      </c>
      <c r="D88" s="68">
        <v>72</v>
      </c>
      <c r="E88" s="67" t="s">
        <v>53</v>
      </c>
      <c r="F88" s="69">
        <v>45366.399525462999</v>
      </c>
      <c r="G88" s="70" t="s">
        <v>79</v>
      </c>
      <c r="H88" s="70" t="s">
        <v>83</v>
      </c>
      <c r="I88" s="67" t="s">
        <v>56</v>
      </c>
      <c r="J88" s="70" t="s">
        <v>81</v>
      </c>
    </row>
    <row r="91" spans="2:11">
      <c r="B91" s="71" t="s">
        <v>42</v>
      </c>
      <c r="C91" s="71" t="s">
        <v>43</v>
      </c>
      <c r="D91" s="71" t="s">
        <v>44</v>
      </c>
      <c r="E91" s="71" t="s">
        <v>45</v>
      </c>
      <c r="F91" s="71" t="s">
        <v>46</v>
      </c>
      <c r="G91" s="71" t="s">
        <v>47</v>
      </c>
      <c r="H91" s="71" t="s">
        <v>48</v>
      </c>
      <c r="I91" s="71" t="s">
        <v>49</v>
      </c>
      <c r="J91" s="71" t="s">
        <v>50</v>
      </c>
    </row>
    <row r="92" spans="2:11" ht="42">
      <c r="B92" s="67" t="s">
        <v>84</v>
      </c>
      <c r="C92" s="67" t="s">
        <v>52</v>
      </c>
      <c r="D92" s="68">
        <v>30</v>
      </c>
      <c r="E92" s="67" t="s">
        <v>53</v>
      </c>
      <c r="F92" s="69">
        <v>45366.432893518497</v>
      </c>
      <c r="G92" s="70" t="s">
        <v>85</v>
      </c>
      <c r="H92" s="70" t="s">
        <v>86</v>
      </c>
      <c r="I92" s="67" t="s">
        <v>56</v>
      </c>
      <c r="J92" s="70" t="s">
        <v>87</v>
      </c>
      <c r="K92" s="73" t="s">
        <v>88</v>
      </c>
    </row>
    <row r="93" spans="2:11" ht="42">
      <c r="B93" s="67" t="s">
        <v>84</v>
      </c>
      <c r="C93" s="67" t="s">
        <v>52</v>
      </c>
      <c r="D93" s="68">
        <v>10</v>
      </c>
      <c r="E93" s="67" t="s">
        <v>53</v>
      </c>
      <c r="F93" s="69">
        <v>45366.432893518497</v>
      </c>
      <c r="G93" s="70" t="s">
        <v>85</v>
      </c>
      <c r="H93" s="70" t="s">
        <v>89</v>
      </c>
      <c r="I93" s="67" t="s">
        <v>56</v>
      </c>
      <c r="J93" s="70" t="s">
        <v>87</v>
      </c>
    </row>
    <row r="94" spans="2:11" ht="42">
      <c r="B94" s="67" t="s">
        <v>84</v>
      </c>
      <c r="C94" s="67" t="s">
        <v>52</v>
      </c>
      <c r="D94" s="68">
        <v>60</v>
      </c>
      <c r="E94" s="67" t="s">
        <v>53</v>
      </c>
      <c r="F94" s="69">
        <v>45359.587951388901</v>
      </c>
      <c r="G94" s="70" t="s">
        <v>90</v>
      </c>
      <c r="H94" s="70" t="s">
        <v>91</v>
      </c>
      <c r="I94" s="67" t="s">
        <v>56</v>
      </c>
      <c r="J94" s="70" t="s">
        <v>92</v>
      </c>
      <c r="K94" s="73" t="s">
        <v>93</v>
      </c>
    </row>
  </sheetData>
  <mergeCells count="1">
    <mergeCell ref="D62:E62"/>
  </mergeCells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92"/>
  <sheetViews>
    <sheetView topLeftCell="A31" workbookViewId="0">
      <selection activeCell="E73" sqref="E73"/>
    </sheetView>
  </sheetViews>
  <sheetFormatPr baseColWidth="10" defaultColWidth="11.42578125" defaultRowHeight="15"/>
  <cols>
    <col min="2" max="4" width="12.7109375" customWidth="1"/>
    <col min="5" max="16" width="13.7109375" customWidth="1"/>
    <col min="17" max="17" width="13" customWidth="1"/>
  </cols>
  <sheetData>
    <row r="1" spans="1:16" ht="42.7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1</v>
      </c>
      <c r="B2" s="5">
        <v>45385</v>
      </c>
      <c r="C2" s="6">
        <v>12933754</v>
      </c>
      <c r="D2" s="7">
        <v>35884</v>
      </c>
      <c r="E2" s="7"/>
      <c r="F2" s="7"/>
      <c r="G2" s="7"/>
      <c r="H2" s="7"/>
      <c r="I2" s="7"/>
      <c r="J2" s="7">
        <v>30</v>
      </c>
      <c r="K2" s="7">
        <v>30</v>
      </c>
      <c r="L2" s="7"/>
      <c r="M2" s="7">
        <v>40</v>
      </c>
      <c r="N2" s="7"/>
      <c r="O2" s="7"/>
      <c r="P2" s="7"/>
    </row>
    <row r="3" spans="1:16">
      <c r="A3" s="2">
        <v>2</v>
      </c>
      <c r="B3" s="5">
        <v>45387</v>
      </c>
      <c r="C3" s="6">
        <v>12934375</v>
      </c>
      <c r="D3" s="7">
        <v>35884</v>
      </c>
      <c r="E3" s="7"/>
      <c r="F3" s="7"/>
      <c r="G3" s="7"/>
      <c r="H3" s="7"/>
      <c r="I3" s="7"/>
      <c r="J3" s="7">
        <v>60</v>
      </c>
      <c r="K3" s="7">
        <v>30</v>
      </c>
      <c r="L3" s="7"/>
      <c r="M3" s="7">
        <v>40</v>
      </c>
      <c r="N3" s="7"/>
      <c r="O3" s="7"/>
      <c r="P3" s="7"/>
    </row>
    <row r="4" spans="1:16">
      <c r="A4" s="2">
        <v>3</v>
      </c>
      <c r="B4" s="5">
        <v>45392</v>
      </c>
      <c r="C4" s="6">
        <v>12939050</v>
      </c>
      <c r="D4" s="7">
        <v>35884</v>
      </c>
      <c r="E4" s="7"/>
      <c r="F4" s="7"/>
      <c r="G4" s="7"/>
      <c r="H4" s="7"/>
      <c r="I4" s="7"/>
      <c r="J4" s="7">
        <v>30</v>
      </c>
      <c r="K4" s="7">
        <v>30</v>
      </c>
      <c r="L4" s="7"/>
      <c r="M4" s="7">
        <v>40</v>
      </c>
      <c r="N4" s="7"/>
      <c r="O4" s="7"/>
      <c r="P4" s="7"/>
    </row>
    <row r="5" spans="1:16">
      <c r="A5" s="2">
        <v>4</v>
      </c>
      <c r="B5" s="5">
        <v>45394</v>
      </c>
      <c r="C5" s="6">
        <v>12941091</v>
      </c>
      <c r="D5" s="7">
        <v>35884</v>
      </c>
      <c r="E5" s="7"/>
      <c r="F5" s="7"/>
      <c r="G5" s="7"/>
      <c r="H5" s="7"/>
      <c r="I5" s="7"/>
      <c r="J5" s="7">
        <v>30</v>
      </c>
      <c r="K5" s="7">
        <v>30</v>
      </c>
      <c r="L5" s="7"/>
      <c r="M5" s="7"/>
      <c r="N5" s="7"/>
      <c r="O5" s="7"/>
      <c r="P5" s="7"/>
    </row>
    <row r="6" spans="1:16">
      <c r="A6" s="2">
        <v>5</v>
      </c>
      <c r="B6" s="5">
        <v>45399</v>
      </c>
      <c r="C6" s="6">
        <v>12944517</v>
      </c>
      <c r="D6" s="7">
        <v>35884</v>
      </c>
      <c r="E6" s="7"/>
      <c r="F6" s="7"/>
      <c r="G6" s="7"/>
      <c r="H6" s="7"/>
      <c r="I6" s="7"/>
      <c r="J6" s="7">
        <v>30</v>
      </c>
      <c r="K6" s="7"/>
      <c r="L6" s="7"/>
      <c r="M6" s="7">
        <v>40</v>
      </c>
      <c r="N6" s="7"/>
      <c r="O6" s="7"/>
      <c r="P6" s="7"/>
    </row>
    <row r="7" spans="1:16">
      <c r="A7" s="2">
        <v>6</v>
      </c>
      <c r="B7" s="5">
        <v>45401</v>
      </c>
      <c r="C7" s="6">
        <v>12945774</v>
      </c>
      <c r="D7" s="7">
        <v>35884</v>
      </c>
      <c r="E7" s="7"/>
      <c r="F7" s="7"/>
      <c r="G7" s="7"/>
      <c r="H7" s="7"/>
      <c r="I7" s="7"/>
      <c r="J7" s="7">
        <v>60</v>
      </c>
      <c r="K7" s="7">
        <v>60</v>
      </c>
      <c r="L7" s="7">
        <v>60</v>
      </c>
      <c r="M7" s="7">
        <v>40</v>
      </c>
      <c r="N7" s="7"/>
      <c r="O7" s="7"/>
      <c r="P7" s="7"/>
    </row>
    <row r="8" spans="1:16">
      <c r="A8" s="2">
        <v>7</v>
      </c>
      <c r="B8" s="5">
        <v>45406</v>
      </c>
      <c r="C8" s="6">
        <v>12950496</v>
      </c>
      <c r="D8" s="7">
        <v>35884</v>
      </c>
      <c r="E8" s="7"/>
      <c r="F8" s="7"/>
      <c r="G8" s="7"/>
      <c r="H8" s="7"/>
      <c r="I8" s="7"/>
      <c r="J8" s="7">
        <v>30</v>
      </c>
      <c r="K8" s="7">
        <v>30</v>
      </c>
      <c r="L8" s="7"/>
      <c r="M8" s="7">
        <v>40</v>
      </c>
      <c r="N8" s="7"/>
      <c r="O8" s="7"/>
      <c r="P8" s="7"/>
    </row>
    <row r="9" spans="1:16">
      <c r="A9" s="2">
        <v>8</v>
      </c>
      <c r="B9" s="5">
        <v>45406</v>
      </c>
      <c r="C9" s="6">
        <v>12950507</v>
      </c>
      <c r="D9" s="7">
        <v>35884</v>
      </c>
      <c r="E9" s="7"/>
      <c r="F9" s="7"/>
      <c r="G9" s="7">
        <v>30</v>
      </c>
      <c r="H9" s="7"/>
      <c r="I9" s="7"/>
      <c r="J9" s="7"/>
      <c r="K9" s="7"/>
      <c r="L9" s="7"/>
      <c r="M9" s="7"/>
      <c r="N9" s="7"/>
      <c r="O9" s="7"/>
      <c r="P9" s="7"/>
    </row>
    <row r="10" spans="1:16">
      <c r="A10" s="2">
        <v>9</v>
      </c>
      <c r="B10" s="5">
        <v>45408</v>
      </c>
      <c r="C10" s="6">
        <v>12952738</v>
      </c>
      <c r="D10" s="7">
        <v>35884</v>
      </c>
      <c r="E10" s="7"/>
      <c r="F10" s="7"/>
      <c r="G10" s="7"/>
      <c r="H10" s="7"/>
      <c r="I10" s="7"/>
      <c r="J10" s="7">
        <v>30</v>
      </c>
      <c r="K10" s="7">
        <v>60</v>
      </c>
      <c r="L10" s="7"/>
      <c r="M10" s="7">
        <v>40</v>
      </c>
      <c r="N10" s="7"/>
      <c r="O10" s="7"/>
      <c r="P10" s="7"/>
    </row>
    <row r="11" spans="1:16">
      <c r="A11" s="2">
        <v>10</v>
      </c>
      <c r="B11" s="5">
        <v>45385</v>
      </c>
      <c r="C11" s="6">
        <v>12933746</v>
      </c>
      <c r="D11" s="7">
        <v>31968</v>
      </c>
      <c r="E11" s="7"/>
      <c r="F11" s="7"/>
      <c r="G11" s="7"/>
      <c r="H11" s="7"/>
      <c r="I11" s="7"/>
      <c r="J11" s="7"/>
      <c r="K11" s="7"/>
      <c r="L11" s="7"/>
      <c r="M11" s="7"/>
      <c r="N11" s="7">
        <v>80</v>
      </c>
      <c r="O11" s="7"/>
      <c r="P11" s="7">
        <v>48</v>
      </c>
    </row>
    <row r="12" spans="1:16">
      <c r="A12" s="2">
        <v>11</v>
      </c>
      <c r="B12" s="5">
        <v>45387</v>
      </c>
      <c r="C12" s="6">
        <v>12934373</v>
      </c>
      <c r="D12" s="7">
        <v>31968</v>
      </c>
      <c r="E12" s="7"/>
      <c r="F12" s="7"/>
      <c r="G12" s="7"/>
      <c r="H12" s="7"/>
      <c r="I12" s="7"/>
      <c r="J12" s="7"/>
      <c r="K12" s="7"/>
      <c r="L12" s="7"/>
      <c r="M12" s="7"/>
      <c r="N12" s="7">
        <v>120</v>
      </c>
      <c r="O12" s="7">
        <v>30</v>
      </c>
      <c r="P12" s="7">
        <v>72</v>
      </c>
    </row>
    <row r="13" spans="1:16" ht="15" customHeight="1">
      <c r="A13" s="2">
        <v>12</v>
      </c>
      <c r="B13" s="5">
        <v>45392</v>
      </c>
      <c r="C13" s="6">
        <v>12938997</v>
      </c>
      <c r="D13" s="7">
        <v>31968</v>
      </c>
      <c r="E13" s="7"/>
      <c r="F13" s="7"/>
      <c r="G13" s="7"/>
      <c r="H13" s="7"/>
      <c r="I13" s="7"/>
      <c r="J13" s="7"/>
      <c r="K13" s="7"/>
      <c r="L13" s="7"/>
      <c r="M13" s="7"/>
      <c r="N13" s="7">
        <v>60</v>
      </c>
      <c r="O13" s="7"/>
      <c r="P13" s="7">
        <v>48</v>
      </c>
    </row>
    <row r="14" spans="1:16">
      <c r="A14" s="2">
        <v>13</v>
      </c>
      <c r="B14" s="5">
        <v>45394</v>
      </c>
      <c r="C14" s="6">
        <v>12941218</v>
      </c>
      <c r="D14" s="7">
        <v>31968</v>
      </c>
      <c r="E14" s="7"/>
      <c r="F14" s="7"/>
      <c r="G14" s="7"/>
      <c r="H14" s="7"/>
      <c r="I14" s="7"/>
      <c r="J14" s="7"/>
      <c r="K14" s="7"/>
      <c r="L14" s="7"/>
      <c r="M14" s="7"/>
      <c r="N14" s="7">
        <v>80</v>
      </c>
      <c r="O14" s="7">
        <v>15</v>
      </c>
      <c r="P14" s="7">
        <v>84</v>
      </c>
    </row>
    <row r="15" spans="1:16">
      <c r="A15" s="2">
        <v>14</v>
      </c>
      <c r="B15" s="5">
        <v>45399</v>
      </c>
      <c r="C15" s="6">
        <v>12944524</v>
      </c>
      <c r="D15" s="7">
        <v>31968</v>
      </c>
      <c r="E15" s="7"/>
      <c r="F15" s="7"/>
      <c r="G15" s="7"/>
      <c r="H15" s="7"/>
      <c r="I15" s="7"/>
      <c r="J15" s="7"/>
      <c r="K15" s="7"/>
      <c r="L15" s="7"/>
      <c r="M15" s="7"/>
      <c r="N15" s="7">
        <v>60</v>
      </c>
      <c r="O15" s="7">
        <v>15</v>
      </c>
      <c r="P15" s="7">
        <v>72</v>
      </c>
    </row>
    <row r="16" spans="1:16">
      <c r="A16" s="2">
        <v>15</v>
      </c>
      <c r="B16" s="5">
        <v>45401</v>
      </c>
      <c r="C16" s="6">
        <v>12945773</v>
      </c>
      <c r="D16" s="7">
        <v>31968</v>
      </c>
      <c r="E16" s="7"/>
      <c r="F16" s="7"/>
      <c r="G16" s="7"/>
      <c r="H16" s="7"/>
      <c r="I16" s="7"/>
      <c r="J16" s="7"/>
      <c r="K16" s="7"/>
      <c r="L16" s="7"/>
      <c r="M16" s="7"/>
      <c r="N16" s="7">
        <v>100</v>
      </c>
      <c r="O16" s="7">
        <v>15</v>
      </c>
      <c r="P16" s="7">
        <v>120</v>
      </c>
    </row>
    <row r="17" spans="1:16">
      <c r="A17" s="2">
        <v>16</v>
      </c>
      <c r="B17" s="5">
        <v>45406</v>
      </c>
      <c r="C17" s="6">
        <v>12950503</v>
      </c>
      <c r="D17" s="7">
        <v>31968</v>
      </c>
      <c r="E17" s="7"/>
      <c r="F17" s="7"/>
      <c r="G17" s="7"/>
      <c r="H17" s="7"/>
      <c r="I17" s="7"/>
      <c r="J17" s="7"/>
      <c r="K17" s="7"/>
      <c r="L17" s="7"/>
      <c r="M17" s="7"/>
      <c r="N17" s="7">
        <v>60</v>
      </c>
      <c r="O17" s="7">
        <v>15</v>
      </c>
      <c r="P17" s="7">
        <v>84</v>
      </c>
    </row>
    <row r="18" spans="1:16">
      <c r="A18" s="2">
        <v>17</v>
      </c>
      <c r="B18" s="5">
        <v>45408</v>
      </c>
      <c r="C18" s="6">
        <v>12952720</v>
      </c>
      <c r="D18" s="7">
        <v>31968</v>
      </c>
      <c r="E18" s="7"/>
      <c r="F18" s="7"/>
      <c r="G18" s="7"/>
      <c r="H18" s="7"/>
      <c r="I18" s="7"/>
      <c r="J18" s="7"/>
      <c r="K18" s="7"/>
      <c r="L18" s="7"/>
      <c r="M18" s="7"/>
      <c r="N18" s="7">
        <v>100</v>
      </c>
      <c r="O18" s="7">
        <v>45</v>
      </c>
      <c r="P18" s="7">
        <v>108</v>
      </c>
    </row>
    <row r="19" spans="1:16">
      <c r="A19" s="2">
        <v>18</v>
      </c>
      <c r="B19" s="5">
        <v>45387</v>
      </c>
      <c r="C19" s="6">
        <v>12934358</v>
      </c>
      <c r="D19" s="7">
        <v>1001</v>
      </c>
      <c r="E19" s="7"/>
      <c r="F19" s="7">
        <v>225</v>
      </c>
      <c r="G19" s="7">
        <v>60</v>
      </c>
      <c r="H19" s="7">
        <v>168</v>
      </c>
      <c r="I19" s="7">
        <v>150</v>
      </c>
      <c r="J19" s="7"/>
      <c r="K19" s="7"/>
      <c r="L19" s="7"/>
      <c r="M19" s="7"/>
      <c r="N19" s="7"/>
      <c r="O19" s="7"/>
      <c r="P19" s="7"/>
    </row>
    <row r="20" spans="1:16">
      <c r="A20" s="2">
        <v>19</v>
      </c>
      <c r="B20" s="5">
        <v>45394</v>
      </c>
      <c r="C20" s="6">
        <v>12940933</v>
      </c>
      <c r="D20" s="7">
        <v>1001</v>
      </c>
      <c r="E20" s="7"/>
      <c r="F20" s="7">
        <v>135</v>
      </c>
      <c r="G20" s="7">
        <v>90</v>
      </c>
      <c r="H20" s="7">
        <v>96</v>
      </c>
      <c r="I20" s="7">
        <v>60</v>
      </c>
      <c r="J20" s="7"/>
      <c r="K20" s="7"/>
      <c r="L20" s="7"/>
      <c r="M20" s="7"/>
      <c r="N20" s="7"/>
      <c r="O20" s="7"/>
      <c r="P20" s="7"/>
    </row>
    <row r="21" spans="1:16">
      <c r="A21" s="2">
        <v>20</v>
      </c>
      <c r="B21" s="5">
        <v>45401</v>
      </c>
      <c r="C21" s="6">
        <v>12945750</v>
      </c>
      <c r="D21" s="7">
        <v>1001</v>
      </c>
      <c r="E21" s="7"/>
      <c r="F21" s="7">
        <v>135</v>
      </c>
      <c r="G21" s="7">
        <v>120</v>
      </c>
      <c r="H21" s="7">
        <v>120</v>
      </c>
      <c r="I21" s="7">
        <v>120</v>
      </c>
      <c r="J21" s="7"/>
      <c r="K21" s="7"/>
      <c r="L21" s="7"/>
      <c r="M21" s="7"/>
      <c r="N21" s="7"/>
      <c r="O21" s="7"/>
      <c r="P21" s="7"/>
    </row>
    <row r="22" spans="1:16">
      <c r="A22" s="2">
        <v>21</v>
      </c>
      <c r="B22" s="5">
        <v>45408</v>
      </c>
      <c r="C22" s="6">
        <v>12952605</v>
      </c>
      <c r="D22" s="7">
        <v>1001</v>
      </c>
      <c r="E22" s="7"/>
      <c r="F22" s="7">
        <v>90</v>
      </c>
      <c r="G22" s="7">
        <v>30</v>
      </c>
      <c r="H22" s="7">
        <v>24</v>
      </c>
      <c r="I22" s="7">
        <v>90</v>
      </c>
      <c r="J22" s="7"/>
      <c r="K22" s="7"/>
      <c r="L22" s="7"/>
      <c r="M22" s="7"/>
      <c r="N22" s="7"/>
      <c r="O22" s="7"/>
      <c r="P22" s="7"/>
    </row>
    <row r="23" spans="1:16" ht="15.75" customHeight="1">
      <c r="A23" s="2">
        <v>22</v>
      </c>
      <c r="B23" s="5">
        <v>45387</v>
      </c>
      <c r="C23" s="6">
        <v>12934364</v>
      </c>
      <c r="D23" s="7">
        <v>4645</v>
      </c>
      <c r="E23" s="7"/>
      <c r="F23" s="7">
        <v>360</v>
      </c>
      <c r="G23" s="7">
        <v>150</v>
      </c>
      <c r="H23" s="7">
        <v>72</v>
      </c>
      <c r="I23" s="7">
        <v>60</v>
      </c>
      <c r="J23" s="7"/>
      <c r="K23" s="7"/>
      <c r="L23" s="7"/>
      <c r="M23" s="7"/>
      <c r="N23" s="7"/>
      <c r="O23" s="7"/>
      <c r="P23" s="7"/>
    </row>
    <row r="24" spans="1:16">
      <c r="A24" s="2">
        <v>23</v>
      </c>
      <c r="B24" s="5">
        <v>45394</v>
      </c>
      <c r="C24" s="6">
        <v>12940990</v>
      </c>
      <c r="D24" s="7">
        <v>4645</v>
      </c>
      <c r="E24" s="7"/>
      <c r="F24" s="7">
        <v>360</v>
      </c>
      <c r="G24" s="7">
        <v>150</v>
      </c>
      <c r="H24" s="7">
        <v>48</v>
      </c>
      <c r="I24" s="7">
        <v>60</v>
      </c>
      <c r="J24" s="7"/>
      <c r="K24" s="7"/>
      <c r="L24" s="7"/>
      <c r="M24" s="7"/>
      <c r="N24" s="7"/>
      <c r="O24" s="7"/>
      <c r="P24" s="7"/>
    </row>
    <row r="25" spans="1:16">
      <c r="A25" s="2">
        <v>24</v>
      </c>
      <c r="B25" s="5">
        <v>45401</v>
      </c>
      <c r="C25" s="6">
        <v>12945760</v>
      </c>
      <c r="D25" s="7">
        <v>4645</v>
      </c>
      <c r="E25" s="7"/>
      <c r="F25" s="7">
        <v>585</v>
      </c>
      <c r="G25" s="7">
        <v>180</v>
      </c>
      <c r="H25" s="7">
        <v>72</v>
      </c>
      <c r="I25" s="7">
        <v>90</v>
      </c>
      <c r="J25" s="7"/>
      <c r="K25" s="7"/>
      <c r="L25" s="7"/>
      <c r="M25" s="7"/>
      <c r="N25" s="7"/>
      <c r="O25" s="7"/>
      <c r="P25" s="7"/>
    </row>
    <row r="26" spans="1:16">
      <c r="A26" s="2">
        <v>25</v>
      </c>
      <c r="B26" s="5">
        <v>45387</v>
      </c>
      <c r="C26" s="6">
        <v>12934370</v>
      </c>
      <c r="D26" s="7">
        <v>23595</v>
      </c>
      <c r="E26" s="7"/>
      <c r="F26" s="7"/>
      <c r="G26" s="7">
        <v>150</v>
      </c>
      <c r="H26" s="7"/>
      <c r="I26" s="7"/>
      <c r="J26" s="7"/>
      <c r="K26" s="7"/>
      <c r="L26" s="7"/>
      <c r="M26" s="7"/>
      <c r="N26" s="7"/>
      <c r="O26" s="7"/>
      <c r="P26" s="7"/>
    </row>
    <row r="27" spans="1:16">
      <c r="A27" s="2">
        <v>26</v>
      </c>
      <c r="B27" s="5">
        <v>45394</v>
      </c>
      <c r="C27" s="6">
        <v>12941079</v>
      </c>
      <c r="D27" s="7">
        <v>23595</v>
      </c>
      <c r="E27" s="7"/>
      <c r="F27" s="7"/>
      <c r="G27" s="7">
        <v>180</v>
      </c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2">
        <v>27</v>
      </c>
      <c r="B28" s="5">
        <v>45394</v>
      </c>
      <c r="C28" s="6">
        <v>12941042</v>
      </c>
      <c r="D28" s="7">
        <v>23595</v>
      </c>
      <c r="E28" s="7"/>
      <c r="F28" s="7"/>
      <c r="G28" s="7"/>
      <c r="H28" s="7"/>
      <c r="I28" s="7"/>
      <c r="J28" s="7"/>
      <c r="K28" s="7">
        <v>30</v>
      </c>
      <c r="L28" s="7"/>
      <c r="M28" s="7"/>
      <c r="N28" s="7"/>
      <c r="O28" s="7"/>
      <c r="P28" s="7"/>
    </row>
    <row r="29" spans="1:16">
      <c r="A29" s="2">
        <v>28</v>
      </c>
      <c r="B29" s="5">
        <v>45401</v>
      </c>
      <c r="C29" s="6">
        <v>12945769</v>
      </c>
      <c r="D29" s="7">
        <v>23595</v>
      </c>
      <c r="E29" s="7"/>
      <c r="F29" s="7"/>
      <c r="G29" s="7">
        <v>90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2">
        <v>29</v>
      </c>
      <c r="B30" s="5">
        <v>45408</v>
      </c>
      <c r="C30" s="6">
        <v>12952698</v>
      </c>
      <c r="D30" s="7">
        <v>23595</v>
      </c>
      <c r="E30" s="7"/>
      <c r="F30" s="7"/>
      <c r="G30" s="7">
        <v>180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2">
        <v>30</v>
      </c>
      <c r="B31" s="5">
        <v>45387</v>
      </c>
      <c r="C31" s="6">
        <v>12934360</v>
      </c>
      <c r="D31" s="7">
        <v>1024</v>
      </c>
      <c r="E31" s="7">
        <v>48</v>
      </c>
      <c r="F31" s="7"/>
      <c r="G31" s="7"/>
      <c r="H31" s="7"/>
      <c r="I31" s="7"/>
      <c r="J31" s="7"/>
      <c r="K31" s="7">
        <v>150</v>
      </c>
      <c r="L31" s="7"/>
      <c r="M31" s="7"/>
      <c r="N31" s="7"/>
      <c r="O31" s="7"/>
      <c r="P31" s="7"/>
    </row>
    <row r="32" spans="1:16">
      <c r="A32" s="2">
        <v>31</v>
      </c>
      <c r="B32" s="5">
        <v>45394</v>
      </c>
      <c r="C32" s="6">
        <v>12940975</v>
      </c>
      <c r="D32" s="7">
        <v>1024</v>
      </c>
      <c r="E32" s="7">
        <v>96</v>
      </c>
      <c r="F32" s="7"/>
      <c r="G32" s="7"/>
      <c r="H32" s="7"/>
      <c r="I32" s="7"/>
      <c r="J32" s="7"/>
      <c r="K32" s="7">
        <v>120</v>
      </c>
      <c r="L32" s="7"/>
      <c r="M32" s="7"/>
      <c r="N32" s="7"/>
      <c r="O32" s="7"/>
      <c r="P32" s="7"/>
    </row>
    <row r="33" spans="1:17">
      <c r="A33" s="2">
        <v>32</v>
      </c>
      <c r="B33" s="5">
        <v>45401</v>
      </c>
      <c r="C33" s="6">
        <v>12917554</v>
      </c>
      <c r="D33" s="7">
        <v>1024</v>
      </c>
      <c r="E33" s="7">
        <v>48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7">
      <c r="A34" s="2">
        <v>33</v>
      </c>
      <c r="B34" s="5">
        <v>45408</v>
      </c>
      <c r="C34" s="6">
        <v>12952642</v>
      </c>
      <c r="D34" s="7">
        <v>1024</v>
      </c>
      <c r="E34" s="7"/>
      <c r="F34" s="7"/>
      <c r="G34" s="7"/>
      <c r="H34" s="7"/>
      <c r="I34" s="7"/>
      <c r="J34" s="7"/>
      <c r="K34" s="7">
        <v>90</v>
      </c>
      <c r="L34" s="7"/>
      <c r="M34" s="7"/>
      <c r="N34" s="7"/>
      <c r="O34" s="7"/>
      <c r="P34" s="7"/>
    </row>
    <row r="35" spans="1:17">
      <c r="A35" s="2">
        <v>34</v>
      </c>
      <c r="B35" s="5">
        <v>45404</v>
      </c>
      <c r="C35" s="6">
        <v>12947077</v>
      </c>
      <c r="D35" s="7">
        <v>31971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>
        <v>15</v>
      </c>
      <c r="P35" s="7"/>
    </row>
    <row r="36" spans="1:17">
      <c r="A36" s="2">
        <v>35</v>
      </c>
      <c r="B36" s="5">
        <v>45404</v>
      </c>
      <c r="C36" s="6">
        <v>12947921</v>
      </c>
      <c r="D36" s="7">
        <v>31971</v>
      </c>
      <c r="E36" s="7"/>
      <c r="F36" s="7"/>
      <c r="G36" s="7"/>
      <c r="H36" s="7"/>
      <c r="I36" s="7"/>
      <c r="J36" s="7"/>
      <c r="K36" s="7"/>
      <c r="L36" s="7"/>
      <c r="M36" s="7"/>
      <c r="N36" s="7">
        <v>40</v>
      </c>
      <c r="O36" s="7"/>
      <c r="P36" s="7"/>
    </row>
    <row r="37" spans="1:17">
      <c r="A37" s="2"/>
      <c r="B37" s="4"/>
      <c r="C37" s="4"/>
      <c r="D37" s="8" t="s">
        <v>17</v>
      </c>
      <c r="E37" s="9">
        <f>SUM(E2:E36)</f>
        <v>192</v>
      </c>
      <c r="F37" s="9">
        <f t="shared" ref="F37:P37" si="0">SUM(F2:F36)</f>
        <v>1890</v>
      </c>
      <c r="G37" s="9">
        <f t="shared" si="0"/>
        <v>1410</v>
      </c>
      <c r="H37" s="9">
        <f t="shared" si="0"/>
        <v>600</v>
      </c>
      <c r="I37" s="9">
        <f t="shared" si="0"/>
        <v>630</v>
      </c>
      <c r="J37" s="9">
        <f t="shared" si="0"/>
        <v>300</v>
      </c>
      <c r="K37" s="9">
        <f t="shared" si="0"/>
        <v>660</v>
      </c>
      <c r="L37" s="9">
        <f t="shared" si="0"/>
        <v>60</v>
      </c>
      <c r="M37" s="9">
        <f t="shared" si="0"/>
        <v>280</v>
      </c>
      <c r="N37" s="9">
        <f t="shared" si="0"/>
        <v>700</v>
      </c>
      <c r="O37" s="9">
        <f t="shared" si="0"/>
        <v>150</v>
      </c>
      <c r="P37" s="9">
        <f t="shared" si="0"/>
        <v>636</v>
      </c>
      <c r="Q37" s="44">
        <f>SUM(E37:P37)</f>
        <v>7508</v>
      </c>
    </row>
    <row r="38" spans="1:17" ht="20.100000000000001" customHeight="1">
      <c r="A38" s="10"/>
      <c r="B38" s="11"/>
      <c r="C38" s="12" t="s">
        <v>18</v>
      </c>
      <c r="D38" s="12" t="s">
        <v>19</v>
      </c>
      <c r="E38" s="12">
        <f>E37/48</f>
        <v>4</v>
      </c>
      <c r="F38" s="12">
        <f>F37/45</f>
        <v>42</v>
      </c>
      <c r="G38" s="12">
        <f>G37/30</f>
        <v>47</v>
      </c>
      <c r="H38" s="12">
        <f>H37/24</f>
        <v>25</v>
      </c>
      <c r="I38" s="12">
        <f>I37/30</f>
        <v>21</v>
      </c>
      <c r="J38" s="12">
        <f>J37/30</f>
        <v>10</v>
      </c>
      <c r="K38" s="12">
        <f>K37/30</f>
        <v>22</v>
      </c>
      <c r="L38" s="12">
        <f>L37/60</f>
        <v>1</v>
      </c>
      <c r="M38" s="12">
        <f>M37/40</f>
        <v>7</v>
      </c>
      <c r="N38" s="12">
        <f>N37/20</f>
        <v>35</v>
      </c>
      <c r="O38" s="12">
        <f>O37/15</f>
        <v>10</v>
      </c>
      <c r="P38" s="12">
        <f>P37/12</f>
        <v>53</v>
      </c>
      <c r="Q38" s="45"/>
    </row>
    <row r="39" spans="1:17" ht="20.100000000000001" customHeight="1">
      <c r="A39" s="10"/>
      <c r="B39" s="11"/>
      <c r="C39" s="12" t="s">
        <v>20</v>
      </c>
      <c r="D39" s="12"/>
      <c r="E39" s="12">
        <v>21</v>
      </c>
      <c r="F39" s="12">
        <v>16</v>
      </c>
      <c r="G39" s="12">
        <v>11</v>
      </c>
      <c r="H39" s="12">
        <v>14</v>
      </c>
      <c r="I39" s="12">
        <v>12</v>
      </c>
      <c r="J39" s="12">
        <v>11</v>
      </c>
      <c r="K39" s="12">
        <v>12</v>
      </c>
      <c r="L39" s="12">
        <v>18</v>
      </c>
      <c r="M39" s="12">
        <v>15</v>
      </c>
      <c r="N39" s="12">
        <v>9</v>
      </c>
      <c r="O39" s="12">
        <v>8</v>
      </c>
      <c r="P39" s="12">
        <v>8</v>
      </c>
      <c r="Q39" s="45"/>
    </row>
    <row r="40" spans="1:17" ht="20.100000000000001" customHeight="1">
      <c r="A40" s="10"/>
      <c r="B40" s="11"/>
      <c r="C40" s="12" t="s">
        <v>17</v>
      </c>
      <c r="D40" s="12"/>
      <c r="E40" s="12">
        <f t="shared" ref="E40:P40" si="1">E38*E39</f>
        <v>84</v>
      </c>
      <c r="F40" s="12">
        <f t="shared" si="1"/>
        <v>672</v>
      </c>
      <c r="G40" s="12">
        <f t="shared" si="1"/>
        <v>517</v>
      </c>
      <c r="H40" s="12">
        <f t="shared" si="1"/>
        <v>350</v>
      </c>
      <c r="I40" s="12">
        <f t="shared" si="1"/>
        <v>252</v>
      </c>
      <c r="J40" s="12">
        <f t="shared" si="1"/>
        <v>110</v>
      </c>
      <c r="K40" s="12">
        <f t="shared" si="1"/>
        <v>264</v>
      </c>
      <c r="L40" s="12">
        <f t="shared" si="1"/>
        <v>18</v>
      </c>
      <c r="M40" s="12">
        <f t="shared" si="1"/>
        <v>105</v>
      </c>
      <c r="N40" s="12">
        <f t="shared" si="1"/>
        <v>315</v>
      </c>
      <c r="O40" s="12">
        <f t="shared" si="1"/>
        <v>80</v>
      </c>
      <c r="P40" s="12">
        <f t="shared" si="1"/>
        <v>424</v>
      </c>
      <c r="Q40" s="12">
        <f>SUM(E40:P40)</f>
        <v>3191</v>
      </c>
    </row>
    <row r="41" spans="1:17" ht="42.75">
      <c r="A41" s="10"/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</row>
    <row r="42" spans="1:17">
      <c r="A42" s="10"/>
      <c r="E42" s="13">
        <f>SUM(E37:O37)</f>
        <v>6872</v>
      </c>
      <c r="F42" s="14"/>
      <c r="G42" s="14"/>
      <c r="L42" s="14"/>
      <c r="P42" s="41">
        <f>P37</f>
        <v>636</v>
      </c>
    </row>
    <row r="43" spans="1:17">
      <c r="A43" s="10"/>
      <c r="B43" s="15" t="s">
        <v>40</v>
      </c>
      <c r="C43" s="16"/>
      <c r="D43" s="16"/>
      <c r="E43" s="17">
        <v>1.03</v>
      </c>
      <c r="F43" s="17">
        <v>1.03</v>
      </c>
      <c r="G43" s="17">
        <v>1.03</v>
      </c>
      <c r="H43" s="17">
        <v>1.03</v>
      </c>
      <c r="I43" s="17">
        <v>1.03</v>
      </c>
      <c r="J43" s="17">
        <v>1.03</v>
      </c>
      <c r="K43" s="17">
        <v>1.03</v>
      </c>
      <c r="L43" s="17">
        <v>1.03</v>
      </c>
      <c r="M43" s="17">
        <v>1.03</v>
      </c>
      <c r="N43" s="17">
        <v>1.03</v>
      </c>
      <c r="O43" s="17">
        <v>1.03</v>
      </c>
      <c r="P43" s="17">
        <v>1.08</v>
      </c>
      <c r="Q43" s="27"/>
    </row>
    <row r="44" spans="1:17" ht="15.75">
      <c r="A44" s="10"/>
      <c r="B44" s="18" t="s">
        <v>22</v>
      </c>
      <c r="C44" s="16"/>
      <c r="D44" s="16"/>
      <c r="E44" s="19">
        <f t="shared" ref="E44:P44" si="2">E43*E37</f>
        <v>197.76</v>
      </c>
      <c r="F44" s="19">
        <f t="shared" si="2"/>
        <v>1946.7</v>
      </c>
      <c r="G44" s="19">
        <f t="shared" si="2"/>
        <v>1452.3</v>
      </c>
      <c r="H44" s="19">
        <f t="shared" si="2"/>
        <v>618</v>
      </c>
      <c r="I44" s="19">
        <f t="shared" si="2"/>
        <v>648.9</v>
      </c>
      <c r="J44" s="19">
        <f t="shared" si="2"/>
        <v>309</v>
      </c>
      <c r="K44" s="19">
        <f t="shared" si="2"/>
        <v>679.80000000000007</v>
      </c>
      <c r="L44" s="19">
        <f t="shared" si="2"/>
        <v>61.800000000000004</v>
      </c>
      <c r="M44" s="19">
        <f t="shared" si="2"/>
        <v>288.40000000000003</v>
      </c>
      <c r="N44" s="19">
        <f t="shared" si="2"/>
        <v>721</v>
      </c>
      <c r="O44" s="19">
        <f t="shared" si="2"/>
        <v>154.5</v>
      </c>
      <c r="P44" s="19">
        <f t="shared" si="2"/>
        <v>686.88</v>
      </c>
      <c r="Q44" s="46">
        <f>SUM(E44:P44)</f>
        <v>7765.04</v>
      </c>
    </row>
    <row r="45" spans="1:17" ht="15.75">
      <c r="A45" s="10"/>
      <c r="B45" s="18"/>
      <c r="C45" s="16"/>
      <c r="D45" s="16"/>
      <c r="E45" s="20">
        <f>E37+G37+H37+I37+J37+K37</f>
        <v>3792</v>
      </c>
      <c r="F45" s="21">
        <f>F37+N37</f>
        <v>2590</v>
      </c>
      <c r="G45" s="12"/>
      <c r="H45" s="12"/>
      <c r="I45" s="19"/>
      <c r="J45" s="19"/>
      <c r="K45" s="19"/>
      <c r="L45" s="42">
        <f>L37+M37</f>
        <v>340</v>
      </c>
      <c r="M45" s="19"/>
      <c r="N45" s="19"/>
      <c r="O45" s="43">
        <f>O37+P37</f>
        <v>786</v>
      </c>
      <c r="P45" s="19"/>
      <c r="Q45" s="46"/>
    </row>
    <row r="46" spans="1:17">
      <c r="A46" s="10"/>
      <c r="B46" s="15" t="s">
        <v>23</v>
      </c>
      <c r="C46" s="16"/>
      <c r="D46" s="16"/>
      <c r="E46" s="22">
        <v>0.12590000000000001</v>
      </c>
      <c r="F46" s="22">
        <v>8.8999999999999996E-2</v>
      </c>
      <c r="G46" s="22">
        <v>0.12590000000000001</v>
      </c>
      <c r="H46" s="22">
        <v>0.12590000000000001</v>
      </c>
      <c r="I46" s="22">
        <v>0.12590000000000001</v>
      </c>
      <c r="J46" s="22">
        <v>0.12590000000000001</v>
      </c>
      <c r="K46" s="22">
        <v>0.12590000000000001</v>
      </c>
      <c r="L46" s="22">
        <v>0.1079</v>
      </c>
      <c r="M46" s="22">
        <v>0.1079</v>
      </c>
      <c r="N46" s="22">
        <v>8.8999999999999996E-2</v>
      </c>
      <c r="O46" s="22">
        <v>0.129</v>
      </c>
      <c r="P46" s="22">
        <v>0.129</v>
      </c>
      <c r="Q46" s="46"/>
    </row>
    <row r="47" spans="1:17" ht="15.75">
      <c r="A47" s="10"/>
      <c r="B47" s="18" t="s">
        <v>24</v>
      </c>
      <c r="C47" s="16"/>
      <c r="D47" s="16"/>
      <c r="E47" s="19">
        <f>E46*E37</f>
        <v>24.172800000000002</v>
      </c>
      <c r="F47" s="19">
        <f t="shared" ref="F47:P47" si="3">F46*F37</f>
        <v>168.20999999999998</v>
      </c>
      <c r="G47" s="19">
        <f t="shared" si="3"/>
        <v>177.51900000000001</v>
      </c>
      <c r="H47" s="19">
        <f t="shared" si="3"/>
        <v>75.540000000000006</v>
      </c>
      <c r="I47" s="19">
        <f t="shared" si="3"/>
        <v>79.317000000000007</v>
      </c>
      <c r="J47" s="19">
        <f t="shared" si="3"/>
        <v>37.770000000000003</v>
      </c>
      <c r="K47" s="19">
        <f t="shared" si="3"/>
        <v>83.094000000000008</v>
      </c>
      <c r="L47" s="19">
        <f t="shared" si="3"/>
        <v>6.4740000000000002</v>
      </c>
      <c r="M47" s="19">
        <f t="shared" si="3"/>
        <v>30.212</v>
      </c>
      <c r="N47" s="19">
        <f t="shared" si="3"/>
        <v>62.3</v>
      </c>
      <c r="O47" s="19">
        <f t="shared" si="3"/>
        <v>19.350000000000001</v>
      </c>
      <c r="P47" s="19">
        <f t="shared" si="3"/>
        <v>82.043999999999997</v>
      </c>
      <c r="Q47" s="46">
        <f>SUM(E47:P47)</f>
        <v>846.00280000000009</v>
      </c>
    </row>
    <row r="48" spans="1:17">
      <c r="A48" s="10"/>
      <c r="E48" s="14"/>
      <c r="F48" s="14"/>
      <c r="G48" s="14"/>
      <c r="L48" s="14"/>
    </row>
    <row r="49" spans="1:17">
      <c r="A49" s="10"/>
      <c r="Q49" s="47">
        <f>E42*E43+P42*P43+E45*E46+F45*F46+L45*L46+O45*O46</f>
        <v>8611.0427999999993</v>
      </c>
    </row>
    <row r="50" spans="1:17">
      <c r="A50" s="10"/>
      <c r="B50" s="23" t="s">
        <v>27</v>
      </c>
      <c r="C50" s="23"/>
      <c r="D50" s="23"/>
      <c r="Q50" s="48"/>
    </row>
    <row r="51" spans="1:17" ht="15.75">
      <c r="A51" s="10"/>
      <c r="B51" s="23">
        <v>43</v>
      </c>
      <c r="C51" s="24">
        <v>35</v>
      </c>
      <c r="D51" s="25">
        <f>B51*C51</f>
        <v>1505</v>
      </c>
    </row>
    <row r="52" spans="1:17" ht="15.75">
      <c r="A52" s="10"/>
      <c r="B52" s="23"/>
      <c r="C52" s="24"/>
      <c r="D52" s="25"/>
    </row>
    <row r="53" spans="1:17" ht="15.75">
      <c r="A53" s="10"/>
      <c r="B53" s="23" t="s">
        <v>28</v>
      </c>
      <c r="C53" s="24"/>
      <c r="D53" s="25"/>
    </row>
    <row r="54" spans="1:17" ht="15.75">
      <c r="A54" s="10"/>
      <c r="B54" s="23">
        <v>55</v>
      </c>
      <c r="C54" s="26">
        <v>4</v>
      </c>
      <c r="D54" s="25">
        <f>B54*C54</f>
        <v>220</v>
      </c>
      <c r="E54" s="27" t="s">
        <v>94</v>
      </c>
    </row>
    <row r="55" spans="1:17">
      <c r="A55" s="10"/>
      <c r="B55" s="23"/>
      <c r="C55" s="23"/>
      <c r="D55" s="23"/>
    </row>
    <row r="56" spans="1:17">
      <c r="A56" s="10"/>
      <c r="B56" s="23" t="s">
        <v>30</v>
      </c>
      <c r="C56" s="23"/>
      <c r="D56" s="23"/>
    </row>
    <row r="57" spans="1:17" ht="15.75">
      <c r="A57" s="10"/>
      <c r="B57" s="25" t="s">
        <v>31</v>
      </c>
      <c r="C57" s="23"/>
      <c r="D57" s="28"/>
    </row>
    <row r="58" spans="1:17" ht="15.75">
      <c r="A58" s="10"/>
      <c r="B58" s="23"/>
      <c r="C58" s="23"/>
      <c r="D58" s="28"/>
    </row>
    <row r="59" spans="1:17" ht="15.75">
      <c r="A59" s="10"/>
      <c r="B59" s="23"/>
      <c r="C59" s="23"/>
      <c r="D59" s="28"/>
    </row>
    <row r="60" spans="1:17" ht="15.75">
      <c r="A60" s="10"/>
      <c r="B60" s="23" t="s">
        <v>17</v>
      </c>
      <c r="C60" s="23"/>
      <c r="D60" s="85">
        <f>Q44+Q47+D51+D54</f>
        <v>10336.042799999999</v>
      </c>
      <c r="E60" s="85"/>
    </row>
    <row r="61" spans="1:17" ht="15.75">
      <c r="A61" s="10"/>
      <c r="B61" s="23"/>
      <c r="C61" s="23"/>
      <c r="D61" s="29"/>
      <c r="E61" s="29"/>
    </row>
    <row r="62" spans="1:17" ht="42.75">
      <c r="A62" s="10"/>
      <c r="B62" s="30"/>
      <c r="C62" s="30"/>
      <c r="D62" s="31"/>
      <c r="E62" s="32" t="s">
        <v>4</v>
      </c>
      <c r="F62" s="33" t="s">
        <v>5</v>
      </c>
      <c r="G62" s="32" t="s">
        <v>6</v>
      </c>
      <c r="H62" s="34" t="s">
        <v>7</v>
      </c>
      <c r="I62" s="32" t="s">
        <v>8</v>
      </c>
      <c r="J62" s="32" t="s">
        <v>9</v>
      </c>
      <c r="K62" s="32" t="s">
        <v>10</v>
      </c>
      <c r="L62" s="33" t="s">
        <v>11</v>
      </c>
      <c r="M62" s="33" t="s">
        <v>12</v>
      </c>
      <c r="N62" s="33" t="s">
        <v>13</v>
      </c>
      <c r="O62" s="32" t="s">
        <v>14</v>
      </c>
      <c r="P62" s="34" t="s">
        <v>15</v>
      </c>
      <c r="Q62" s="49"/>
    </row>
    <row r="63" spans="1:17">
      <c r="A63" s="10"/>
      <c r="B63" s="35" t="s">
        <v>17</v>
      </c>
      <c r="C63" s="36"/>
      <c r="D63" s="36"/>
      <c r="E63" s="37">
        <f t="shared" ref="E63:P63" si="4">E37</f>
        <v>192</v>
      </c>
      <c r="F63" s="37">
        <f t="shared" si="4"/>
        <v>1890</v>
      </c>
      <c r="G63" s="37">
        <f t="shared" si="4"/>
        <v>1410</v>
      </c>
      <c r="H63" s="37">
        <f t="shared" si="4"/>
        <v>600</v>
      </c>
      <c r="I63" s="37">
        <f t="shared" si="4"/>
        <v>630</v>
      </c>
      <c r="J63" s="37">
        <f t="shared" si="4"/>
        <v>300</v>
      </c>
      <c r="K63" s="37">
        <f t="shared" si="4"/>
        <v>660</v>
      </c>
      <c r="L63" s="37">
        <f t="shared" si="4"/>
        <v>60</v>
      </c>
      <c r="M63" s="37">
        <f t="shared" si="4"/>
        <v>280</v>
      </c>
      <c r="N63" s="37">
        <f t="shared" si="4"/>
        <v>700</v>
      </c>
      <c r="O63" s="37">
        <f t="shared" si="4"/>
        <v>150</v>
      </c>
      <c r="P63" s="37">
        <f t="shared" si="4"/>
        <v>636</v>
      </c>
      <c r="Q63" s="49"/>
    </row>
    <row r="64" spans="1:17">
      <c r="A64" s="10"/>
      <c r="B64" s="38" t="s">
        <v>32</v>
      </c>
      <c r="C64" s="39"/>
      <c r="D64" s="39"/>
      <c r="E64" s="40">
        <v>0.49</v>
      </c>
      <c r="F64" s="40">
        <v>0.49</v>
      </c>
      <c r="G64" s="40">
        <v>0.49</v>
      </c>
      <c r="H64" s="40">
        <v>0.49</v>
      </c>
      <c r="I64" s="40">
        <v>0.49</v>
      </c>
      <c r="J64" s="40">
        <v>0.49</v>
      </c>
      <c r="K64" s="40">
        <v>0.49</v>
      </c>
      <c r="L64" s="40">
        <v>0.49</v>
      </c>
      <c r="M64" s="40">
        <v>0.49</v>
      </c>
      <c r="N64" s="40">
        <v>0.49</v>
      </c>
      <c r="O64" s="40">
        <v>0.49</v>
      </c>
      <c r="P64" s="40">
        <v>0.49</v>
      </c>
      <c r="Q64" s="36"/>
    </row>
    <row r="65" spans="1:17">
      <c r="A65" s="10"/>
      <c r="B65" s="50" t="s">
        <v>33</v>
      </c>
      <c r="C65" s="39"/>
      <c r="D65" s="39"/>
      <c r="E65" s="51">
        <f t="shared" ref="E65:P65" si="5">E64*E37</f>
        <v>94.08</v>
      </c>
      <c r="F65" s="51">
        <f t="shared" si="5"/>
        <v>926.1</v>
      </c>
      <c r="G65" s="51">
        <f t="shared" si="5"/>
        <v>690.9</v>
      </c>
      <c r="H65" s="51">
        <f t="shared" si="5"/>
        <v>294</v>
      </c>
      <c r="I65" s="51">
        <f t="shared" si="5"/>
        <v>308.7</v>
      </c>
      <c r="J65" s="51">
        <f t="shared" si="5"/>
        <v>147</v>
      </c>
      <c r="K65" s="51">
        <f t="shared" si="5"/>
        <v>323.39999999999998</v>
      </c>
      <c r="L65" s="51">
        <f t="shared" si="5"/>
        <v>29.4</v>
      </c>
      <c r="M65" s="51">
        <f t="shared" si="5"/>
        <v>137.19999999999999</v>
      </c>
      <c r="N65" s="51">
        <f t="shared" si="5"/>
        <v>343</v>
      </c>
      <c r="O65" s="51">
        <f t="shared" si="5"/>
        <v>73.5</v>
      </c>
      <c r="P65" s="51">
        <f t="shared" si="5"/>
        <v>311.64</v>
      </c>
      <c r="Q65" s="51">
        <f>SUM(E65:P65)</f>
        <v>3678.9199999999996</v>
      </c>
    </row>
    <row r="66" spans="1:17">
      <c r="A66" s="10"/>
      <c r="B66" s="36"/>
      <c r="C66" s="36"/>
      <c r="D66" s="36"/>
      <c r="E66" s="52">
        <f>Q37</f>
        <v>7508</v>
      </c>
      <c r="F66" s="53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</row>
    <row r="67" spans="1:17">
      <c r="A67" s="10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</row>
    <row r="68" spans="1:17">
      <c r="A68" s="10"/>
    </row>
    <row r="69" spans="1:17">
      <c r="A69" s="10"/>
      <c r="B69" s="54" t="s">
        <v>34</v>
      </c>
      <c r="C69" s="55"/>
      <c r="D69" s="55"/>
      <c r="E69" s="56"/>
    </row>
    <row r="70" spans="1:17">
      <c r="A70" s="10"/>
      <c r="B70" s="54"/>
      <c r="C70" s="57" t="s">
        <v>35</v>
      </c>
      <c r="D70" s="55"/>
      <c r="E70" s="56"/>
    </row>
    <row r="71" spans="1:17" s="1" customFormat="1" ht="18.75">
      <c r="A71" s="58"/>
      <c r="B71" s="59"/>
      <c r="C71" s="59"/>
      <c r="D71" s="60">
        <v>0.01</v>
      </c>
      <c r="E71" s="61">
        <f t="shared" ref="E71:P71" si="6">0.01*E37</f>
        <v>1.92</v>
      </c>
      <c r="F71" s="61">
        <f t="shared" si="6"/>
        <v>18.900000000000002</v>
      </c>
      <c r="G71" s="61">
        <f t="shared" si="6"/>
        <v>14.1</v>
      </c>
      <c r="H71" s="61">
        <f t="shared" si="6"/>
        <v>6</v>
      </c>
      <c r="I71" s="61">
        <f t="shared" si="6"/>
        <v>6.3</v>
      </c>
      <c r="J71" s="61">
        <f t="shared" si="6"/>
        <v>3</v>
      </c>
      <c r="K71" s="61">
        <f t="shared" si="6"/>
        <v>6.6000000000000005</v>
      </c>
      <c r="L71" s="61">
        <f t="shared" si="6"/>
        <v>0.6</v>
      </c>
      <c r="M71" s="61">
        <f t="shared" si="6"/>
        <v>2.8000000000000003</v>
      </c>
      <c r="N71" s="61">
        <f t="shared" si="6"/>
        <v>7</v>
      </c>
      <c r="O71" s="61">
        <f t="shared" si="6"/>
        <v>1.5</v>
      </c>
      <c r="P71" s="61">
        <f t="shared" si="6"/>
        <v>6.36</v>
      </c>
    </row>
    <row r="72" spans="1:17" ht="18.75">
      <c r="A72" s="10"/>
      <c r="B72" s="23"/>
      <c r="C72" s="62" t="s">
        <v>36</v>
      </c>
      <c r="E72">
        <v>8</v>
      </c>
      <c r="F72">
        <v>13</v>
      </c>
      <c r="G72">
        <v>19</v>
      </c>
      <c r="H72">
        <v>21</v>
      </c>
      <c r="I72">
        <v>0</v>
      </c>
      <c r="J72">
        <v>3</v>
      </c>
      <c r="K72">
        <v>10</v>
      </c>
      <c r="L72">
        <v>1</v>
      </c>
      <c r="M72">
        <v>8</v>
      </c>
      <c r="N72">
        <v>6</v>
      </c>
      <c r="O72">
        <v>1</v>
      </c>
      <c r="P72">
        <v>6</v>
      </c>
      <c r="Q72" s="1">
        <f t="shared" ref="Q72:Q76" si="7">SUM(E72:P72)</f>
        <v>96</v>
      </c>
    </row>
    <row r="73" spans="1:17" ht="18.75">
      <c r="A73" s="10"/>
      <c r="D73" s="1" t="s">
        <v>37</v>
      </c>
      <c r="E73" s="63">
        <f>E74*1.73</f>
        <v>10.379999999999999</v>
      </c>
      <c r="F73" s="63">
        <f t="shared" ref="F73:P73" si="8">F74*1.73</f>
        <v>0</v>
      </c>
      <c r="G73" s="63">
        <f t="shared" si="8"/>
        <v>8.65</v>
      </c>
      <c r="H73" s="63">
        <f t="shared" si="8"/>
        <v>25.95</v>
      </c>
      <c r="I73" s="72">
        <f t="shared" si="8"/>
        <v>0</v>
      </c>
      <c r="J73" s="72">
        <f t="shared" si="8"/>
        <v>0</v>
      </c>
      <c r="K73" s="72">
        <f t="shared" si="8"/>
        <v>5.1899999999999995</v>
      </c>
      <c r="L73" s="72">
        <f t="shared" si="8"/>
        <v>0</v>
      </c>
      <c r="M73" s="72">
        <f t="shared" si="8"/>
        <v>8.65</v>
      </c>
      <c r="N73" s="72">
        <f t="shared" si="8"/>
        <v>0</v>
      </c>
      <c r="O73" s="72">
        <f t="shared" si="8"/>
        <v>0</v>
      </c>
      <c r="P73" s="72">
        <f t="shared" si="8"/>
        <v>0</v>
      </c>
      <c r="Q73" s="74">
        <f t="shared" si="7"/>
        <v>58.82</v>
      </c>
    </row>
    <row r="74" spans="1:17" ht="18.75">
      <c r="A74" s="10"/>
      <c r="D74" s="1" t="s">
        <v>38</v>
      </c>
      <c r="E74" s="1">
        <v>6</v>
      </c>
      <c r="F74" s="1"/>
      <c r="G74" s="1">
        <v>5</v>
      </c>
      <c r="H74" s="1">
        <v>15</v>
      </c>
      <c r="I74" s="1">
        <v>0</v>
      </c>
      <c r="J74" s="1">
        <v>0</v>
      </c>
      <c r="K74" s="1">
        <v>3</v>
      </c>
      <c r="L74" s="1">
        <v>0</v>
      </c>
      <c r="M74" s="1">
        <v>5</v>
      </c>
      <c r="N74" s="1">
        <v>0</v>
      </c>
      <c r="O74" s="1">
        <v>0</v>
      </c>
      <c r="P74" s="1">
        <v>0</v>
      </c>
      <c r="Q74" s="74">
        <f t="shared" si="7"/>
        <v>34</v>
      </c>
    </row>
    <row r="75" spans="1:17" ht="18.75">
      <c r="D75" s="1" t="s">
        <v>39</v>
      </c>
      <c r="E75" s="63">
        <f>E76*0.97</f>
        <v>1.94</v>
      </c>
      <c r="F75" s="63">
        <f t="shared" ref="F75:P75" si="9">F76*0.97</f>
        <v>12.61</v>
      </c>
      <c r="G75" s="63">
        <f t="shared" si="9"/>
        <v>13.58</v>
      </c>
      <c r="H75" s="63">
        <f t="shared" si="9"/>
        <v>5.82</v>
      </c>
      <c r="I75" s="63">
        <f t="shared" si="9"/>
        <v>0</v>
      </c>
      <c r="J75" s="63">
        <f t="shared" si="9"/>
        <v>2.91</v>
      </c>
      <c r="K75" s="63">
        <f t="shared" si="9"/>
        <v>6.79</v>
      </c>
      <c r="L75" s="63">
        <f t="shared" si="9"/>
        <v>0.97</v>
      </c>
      <c r="M75" s="63">
        <f t="shared" si="9"/>
        <v>2.91</v>
      </c>
      <c r="N75" s="63">
        <f t="shared" si="9"/>
        <v>5.82</v>
      </c>
      <c r="O75" s="63">
        <f t="shared" si="9"/>
        <v>0.97</v>
      </c>
      <c r="P75" s="63">
        <f t="shared" si="9"/>
        <v>5.82</v>
      </c>
      <c r="Q75" s="74">
        <f t="shared" si="7"/>
        <v>60.14</v>
      </c>
    </row>
    <row r="76" spans="1:17" ht="18.75">
      <c r="D76" s="1" t="s">
        <v>38</v>
      </c>
      <c r="E76" s="1">
        <v>2</v>
      </c>
      <c r="F76" s="1">
        <v>13</v>
      </c>
      <c r="G76" s="1">
        <v>14</v>
      </c>
      <c r="H76" s="1">
        <v>6</v>
      </c>
      <c r="I76" s="1">
        <v>0</v>
      </c>
      <c r="J76" s="1">
        <v>3</v>
      </c>
      <c r="K76" s="1">
        <v>7</v>
      </c>
      <c r="L76" s="1">
        <v>1</v>
      </c>
      <c r="M76" s="1">
        <v>3</v>
      </c>
      <c r="N76" s="1">
        <v>6</v>
      </c>
      <c r="O76" s="1">
        <v>1</v>
      </c>
      <c r="P76" s="1">
        <v>6</v>
      </c>
      <c r="Q76" s="74">
        <f t="shared" si="7"/>
        <v>62</v>
      </c>
    </row>
    <row r="77" spans="1:17" ht="18.75">
      <c r="D77" s="1" t="s">
        <v>17</v>
      </c>
      <c r="E77" s="1">
        <f>E75+E73</f>
        <v>12.319999999999999</v>
      </c>
      <c r="F77" s="1">
        <f t="shared" ref="F77:P77" si="10">F75+F73</f>
        <v>12.61</v>
      </c>
      <c r="G77" s="1">
        <f t="shared" si="10"/>
        <v>22.23</v>
      </c>
      <c r="H77" s="1">
        <f t="shared" si="10"/>
        <v>31.77</v>
      </c>
      <c r="I77" s="1">
        <f t="shared" si="10"/>
        <v>0</v>
      </c>
      <c r="J77" s="1">
        <f t="shared" si="10"/>
        <v>2.91</v>
      </c>
      <c r="K77" s="1">
        <f t="shared" si="10"/>
        <v>11.98</v>
      </c>
      <c r="L77" s="1">
        <f t="shared" si="10"/>
        <v>0.97</v>
      </c>
      <c r="M77" s="1">
        <f t="shared" si="10"/>
        <v>11.56</v>
      </c>
      <c r="N77" s="1">
        <f t="shared" si="10"/>
        <v>5.82</v>
      </c>
      <c r="O77" s="1">
        <f t="shared" si="10"/>
        <v>0.97</v>
      </c>
      <c r="P77" s="1">
        <f t="shared" si="10"/>
        <v>5.82</v>
      </c>
      <c r="Q77" s="74">
        <f>Q73+Q75</f>
        <v>118.96000000000001</v>
      </c>
    </row>
    <row r="78" spans="1:17" ht="18.7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74"/>
    </row>
    <row r="80" spans="1:17" ht="15.75">
      <c r="B80" s="64" t="s">
        <v>17</v>
      </c>
      <c r="C80" s="65"/>
      <c r="D80" s="66">
        <f>Q65+Q77</f>
        <v>3797.8799999999997</v>
      </c>
    </row>
    <row r="85" spans="2:11" ht="42">
      <c r="B85" s="67" t="s">
        <v>78</v>
      </c>
      <c r="C85" s="67" t="s">
        <v>52</v>
      </c>
      <c r="D85" s="68">
        <v>108</v>
      </c>
      <c r="E85" s="67" t="s">
        <v>53</v>
      </c>
      <c r="F85" s="69">
        <v>45366.399525462999</v>
      </c>
      <c r="G85" s="70" t="s">
        <v>79</v>
      </c>
      <c r="H85" s="70" t="s">
        <v>80</v>
      </c>
      <c r="I85" s="67" t="s">
        <v>56</v>
      </c>
      <c r="J85" s="70" t="s">
        <v>81</v>
      </c>
      <c r="K85" s="73" t="s">
        <v>82</v>
      </c>
    </row>
    <row r="86" spans="2:11" ht="42">
      <c r="B86" s="67" t="s">
        <v>78</v>
      </c>
      <c r="C86" s="67" t="s">
        <v>52</v>
      </c>
      <c r="D86" s="68">
        <v>72</v>
      </c>
      <c r="E86" s="67" t="s">
        <v>53</v>
      </c>
      <c r="F86" s="69">
        <v>45366.399525462999</v>
      </c>
      <c r="G86" s="70" t="s">
        <v>79</v>
      </c>
      <c r="H86" s="70" t="s">
        <v>83</v>
      </c>
      <c r="I86" s="67" t="s">
        <v>56</v>
      </c>
      <c r="J86" s="70" t="s">
        <v>81</v>
      </c>
    </row>
    <row r="89" spans="2:11">
      <c r="B89" s="71" t="s">
        <v>42</v>
      </c>
      <c r="C89" s="71" t="s">
        <v>43</v>
      </c>
      <c r="D89" s="71" t="s">
        <v>44</v>
      </c>
      <c r="E89" s="71" t="s">
        <v>45</v>
      </c>
      <c r="F89" s="71" t="s">
        <v>46</v>
      </c>
      <c r="G89" s="71" t="s">
        <v>47</v>
      </c>
      <c r="H89" s="71" t="s">
        <v>48</v>
      </c>
      <c r="I89" s="71" t="s">
        <v>49</v>
      </c>
      <c r="J89" s="71" t="s">
        <v>50</v>
      </c>
    </row>
    <row r="90" spans="2:11" ht="42">
      <c r="B90" s="67" t="s">
        <v>84</v>
      </c>
      <c r="C90" s="67" t="s">
        <v>52</v>
      </c>
      <c r="D90" s="68">
        <v>30</v>
      </c>
      <c r="E90" s="67" t="s">
        <v>53</v>
      </c>
      <c r="F90" s="69">
        <v>45366.432893518497</v>
      </c>
      <c r="G90" s="70" t="s">
        <v>85</v>
      </c>
      <c r="H90" s="70" t="s">
        <v>86</v>
      </c>
      <c r="I90" s="67" t="s">
        <v>56</v>
      </c>
      <c r="J90" s="70" t="s">
        <v>87</v>
      </c>
      <c r="K90" s="73" t="s">
        <v>88</v>
      </c>
    </row>
    <row r="91" spans="2:11" ht="42">
      <c r="B91" s="67" t="s">
        <v>84</v>
      </c>
      <c r="C91" s="67" t="s">
        <v>52</v>
      </c>
      <c r="D91" s="68">
        <v>10</v>
      </c>
      <c r="E91" s="67" t="s">
        <v>53</v>
      </c>
      <c r="F91" s="69">
        <v>45366.432893518497</v>
      </c>
      <c r="G91" s="70" t="s">
        <v>85</v>
      </c>
      <c r="H91" s="70" t="s">
        <v>89</v>
      </c>
      <c r="I91" s="67" t="s">
        <v>56</v>
      </c>
      <c r="J91" s="70" t="s">
        <v>87</v>
      </c>
    </row>
    <row r="92" spans="2:11" ht="42">
      <c r="B92" s="67" t="s">
        <v>84</v>
      </c>
      <c r="C92" s="67" t="s">
        <v>52</v>
      </c>
      <c r="D92" s="68">
        <v>60</v>
      </c>
      <c r="E92" s="67" t="s">
        <v>53</v>
      </c>
      <c r="F92" s="69">
        <v>45359.587951388901</v>
      </c>
      <c r="G92" s="70" t="s">
        <v>90</v>
      </c>
      <c r="H92" s="70" t="s">
        <v>91</v>
      </c>
      <c r="I92" s="67" t="s">
        <v>56</v>
      </c>
      <c r="J92" s="70" t="s">
        <v>92</v>
      </c>
      <c r="K92" s="73" t="s">
        <v>93</v>
      </c>
    </row>
  </sheetData>
  <mergeCells count="1">
    <mergeCell ref="D60:E6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0293-06D8-46F7-B2BA-FC91A9FA2497}">
  <dimension ref="A1:Q92"/>
  <sheetViews>
    <sheetView tabSelected="1" zoomScaleNormal="100" workbookViewId="0">
      <selection activeCell="L21" sqref="L21"/>
    </sheetView>
  </sheetViews>
  <sheetFormatPr baseColWidth="10" defaultColWidth="11.42578125" defaultRowHeight="15"/>
  <cols>
    <col min="2" max="4" width="12.7109375" customWidth="1"/>
    <col min="5" max="16" width="13.7109375" customWidth="1"/>
    <col min="17" max="17" width="13" customWidth="1"/>
  </cols>
  <sheetData>
    <row r="1" spans="1:16" ht="42.7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1</v>
      </c>
      <c r="B2" s="5">
        <v>45415</v>
      </c>
      <c r="C2" s="6">
        <v>12955756</v>
      </c>
      <c r="D2" s="7">
        <v>35884</v>
      </c>
      <c r="E2" s="7"/>
      <c r="F2" s="7"/>
      <c r="G2" s="7"/>
      <c r="H2" s="7"/>
      <c r="I2" s="7"/>
      <c r="J2" s="7">
        <v>90</v>
      </c>
      <c r="K2" s="7">
        <v>30</v>
      </c>
      <c r="L2" s="7"/>
      <c r="M2" s="7">
        <v>40</v>
      </c>
      <c r="N2" s="7"/>
      <c r="O2" s="7"/>
      <c r="P2" s="7"/>
    </row>
    <row r="3" spans="1:16">
      <c r="A3" s="2">
        <v>2</v>
      </c>
      <c r="B3" s="5">
        <v>45427</v>
      </c>
      <c r="C3" s="6">
        <v>12965642</v>
      </c>
      <c r="D3" s="7">
        <v>35884</v>
      </c>
      <c r="E3" s="7"/>
      <c r="F3" s="7"/>
      <c r="G3" s="7"/>
      <c r="H3" s="7"/>
      <c r="I3" s="7"/>
      <c r="J3" s="7">
        <v>30</v>
      </c>
      <c r="K3" s="7">
        <v>30</v>
      </c>
      <c r="L3" s="7"/>
      <c r="M3" s="7">
        <v>40</v>
      </c>
      <c r="N3" s="7"/>
      <c r="O3" s="7"/>
      <c r="P3" s="7"/>
    </row>
    <row r="4" spans="1:16">
      <c r="A4" s="2">
        <v>3</v>
      </c>
      <c r="B4" s="5">
        <v>45429</v>
      </c>
      <c r="C4" s="6">
        <v>12967938</v>
      </c>
      <c r="D4" s="7">
        <v>35884</v>
      </c>
      <c r="E4" s="7"/>
      <c r="F4" s="7"/>
      <c r="G4" s="7"/>
      <c r="H4" s="7"/>
      <c r="I4" s="7"/>
      <c r="J4" s="7">
        <v>30</v>
      </c>
      <c r="K4" s="7">
        <v>30</v>
      </c>
      <c r="L4" s="7"/>
      <c r="M4" s="7">
        <v>40</v>
      </c>
      <c r="N4" s="7"/>
      <c r="O4" s="7"/>
      <c r="P4" s="7"/>
    </row>
    <row r="5" spans="1:16">
      <c r="A5" s="2">
        <v>4</v>
      </c>
      <c r="B5" s="5">
        <v>45434</v>
      </c>
      <c r="C5" s="6">
        <v>12972132</v>
      </c>
      <c r="D5" s="7">
        <v>35884</v>
      </c>
      <c r="E5" s="7"/>
      <c r="F5" s="7"/>
      <c r="G5" s="7"/>
      <c r="H5" s="7"/>
      <c r="I5" s="7"/>
      <c r="J5" s="7">
        <v>30</v>
      </c>
      <c r="K5" s="7">
        <v>30</v>
      </c>
      <c r="L5" s="7">
        <v>60</v>
      </c>
      <c r="M5" s="7"/>
      <c r="N5" s="7"/>
      <c r="O5" s="7"/>
      <c r="P5" s="7"/>
    </row>
    <row r="6" spans="1:16">
      <c r="A6" s="2">
        <v>5</v>
      </c>
      <c r="B6" s="5">
        <v>45436</v>
      </c>
      <c r="C6" s="6">
        <v>12973551</v>
      </c>
      <c r="D6" s="7">
        <v>35884</v>
      </c>
      <c r="E6" s="7"/>
      <c r="F6" s="7"/>
      <c r="G6" s="7"/>
      <c r="H6" s="7"/>
      <c r="I6" s="7"/>
      <c r="J6" s="7">
        <v>90</v>
      </c>
      <c r="K6" s="7">
        <v>90</v>
      </c>
      <c r="L6" s="7"/>
      <c r="M6" s="7">
        <v>80</v>
      </c>
      <c r="N6" s="7"/>
      <c r="O6" s="7"/>
      <c r="P6" s="7"/>
    </row>
    <row r="7" spans="1:16">
      <c r="A7" s="2">
        <v>6</v>
      </c>
      <c r="B7" s="5">
        <v>45436</v>
      </c>
      <c r="C7" s="6">
        <v>12973537</v>
      </c>
      <c r="D7" s="7">
        <v>35884</v>
      </c>
      <c r="E7" s="7"/>
      <c r="F7" s="7"/>
      <c r="G7" s="7">
        <v>30</v>
      </c>
      <c r="H7" s="7"/>
      <c r="I7" s="7"/>
      <c r="J7" s="7"/>
      <c r="K7" s="7"/>
      <c r="L7" s="7"/>
      <c r="M7" s="7"/>
      <c r="N7" s="7"/>
      <c r="O7" s="7"/>
      <c r="P7" s="7"/>
    </row>
    <row r="8" spans="1:16">
      <c r="A8" s="2">
        <v>7</v>
      </c>
      <c r="B8" s="5">
        <v>45441</v>
      </c>
      <c r="C8" s="6">
        <v>12976951</v>
      </c>
      <c r="D8" s="7">
        <v>35884</v>
      </c>
      <c r="E8" s="7"/>
      <c r="F8" s="7"/>
      <c r="G8" s="7"/>
      <c r="H8" s="7"/>
      <c r="I8" s="7"/>
      <c r="J8" s="7">
        <v>30</v>
      </c>
      <c r="K8" s="7"/>
      <c r="L8" s="7"/>
      <c r="M8" s="7">
        <v>40</v>
      </c>
      <c r="N8" s="7"/>
      <c r="O8" s="7"/>
      <c r="P8" s="7"/>
    </row>
    <row r="9" spans="1:16">
      <c r="A9" s="2">
        <v>8</v>
      </c>
      <c r="B9" s="5">
        <v>45415</v>
      </c>
      <c r="C9" s="6">
        <v>12955744</v>
      </c>
      <c r="D9" s="7">
        <v>31968</v>
      </c>
      <c r="E9" s="7"/>
      <c r="F9" s="7"/>
      <c r="G9" s="7"/>
      <c r="H9" s="7"/>
      <c r="I9" s="7"/>
      <c r="J9" s="7"/>
      <c r="K9" s="7"/>
      <c r="L9" s="7"/>
      <c r="M9" s="7"/>
      <c r="N9" s="7">
        <v>160</v>
      </c>
      <c r="O9" s="7">
        <v>30</v>
      </c>
      <c r="P9" s="7">
        <v>156</v>
      </c>
    </row>
    <row r="10" spans="1:16">
      <c r="A10" s="2">
        <v>9</v>
      </c>
      <c r="B10" s="5">
        <v>45427</v>
      </c>
      <c r="C10" s="6">
        <v>12965630</v>
      </c>
      <c r="D10" s="7">
        <v>31968</v>
      </c>
      <c r="E10" s="7"/>
      <c r="F10" s="7"/>
      <c r="G10" s="7"/>
      <c r="H10" s="7"/>
      <c r="I10" s="7"/>
      <c r="J10" s="7"/>
      <c r="K10" s="7"/>
      <c r="L10" s="7"/>
      <c r="M10" s="7"/>
      <c r="N10" s="7">
        <v>20</v>
      </c>
      <c r="O10" s="7">
        <v>15</v>
      </c>
      <c r="P10" s="7">
        <v>48</v>
      </c>
    </row>
    <row r="11" spans="1:16" ht="15" customHeight="1">
      <c r="A11" s="2">
        <v>10</v>
      </c>
      <c r="B11" s="5">
        <v>45429</v>
      </c>
      <c r="C11" s="6">
        <v>12967913</v>
      </c>
      <c r="D11" s="7">
        <v>31968</v>
      </c>
      <c r="E11" s="7"/>
      <c r="F11" s="7"/>
      <c r="G11" s="7"/>
      <c r="H11" s="7"/>
      <c r="I11" s="7"/>
      <c r="J11" s="7"/>
      <c r="K11" s="7"/>
      <c r="L11" s="7"/>
      <c r="M11" s="7"/>
      <c r="N11" s="7">
        <v>80</v>
      </c>
      <c r="O11" s="7">
        <v>15</v>
      </c>
      <c r="P11" s="7">
        <v>72</v>
      </c>
    </row>
    <row r="12" spans="1:16">
      <c r="A12" s="2">
        <v>11</v>
      </c>
      <c r="B12" s="5">
        <v>45434</v>
      </c>
      <c r="C12" s="6">
        <v>12972128</v>
      </c>
      <c r="D12" s="7">
        <v>31968</v>
      </c>
      <c r="E12" s="7"/>
      <c r="F12" s="7"/>
      <c r="G12" s="7"/>
      <c r="H12" s="7"/>
      <c r="I12" s="7"/>
      <c r="J12" s="7"/>
      <c r="K12" s="7"/>
      <c r="L12" s="7"/>
      <c r="M12" s="7"/>
      <c r="N12" s="7">
        <v>100</v>
      </c>
      <c r="O12" s="7">
        <v>15</v>
      </c>
      <c r="P12" s="7">
        <v>96</v>
      </c>
    </row>
    <row r="13" spans="1:16">
      <c r="A13" s="2">
        <v>12</v>
      </c>
      <c r="B13" s="5">
        <v>45436</v>
      </c>
      <c r="C13" s="6">
        <v>12973526</v>
      </c>
      <c r="D13" s="7">
        <v>31968</v>
      </c>
      <c r="E13" s="7"/>
      <c r="F13" s="7"/>
      <c r="G13" s="7"/>
      <c r="H13" s="7"/>
      <c r="I13" s="7"/>
      <c r="J13" s="7"/>
      <c r="K13" s="7"/>
      <c r="L13" s="7"/>
      <c r="M13" s="7"/>
      <c r="N13" s="7">
        <v>180</v>
      </c>
      <c r="O13" s="7">
        <v>15</v>
      </c>
      <c r="P13" s="7">
        <v>120</v>
      </c>
    </row>
    <row r="14" spans="1:16">
      <c r="A14" s="2">
        <v>13</v>
      </c>
      <c r="B14" s="5">
        <v>45441</v>
      </c>
      <c r="C14" s="6">
        <v>12976947</v>
      </c>
      <c r="D14" s="7">
        <v>31968</v>
      </c>
      <c r="E14" s="7"/>
      <c r="F14" s="7"/>
      <c r="G14" s="7"/>
      <c r="H14" s="7"/>
      <c r="I14" s="7"/>
      <c r="J14" s="7"/>
      <c r="K14" s="7"/>
      <c r="L14" s="7"/>
      <c r="M14" s="7"/>
      <c r="N14" s="7">
        <v>100</v>
      </c>
      <c r="O14" s="7">
        <v>15</v>
      </c>
      <c r="P14" s="7">
        <v>60</v>
      </c>
    </row>
    <row r="15" spans="1:16">
      <c r="A15" s="2">
        <v>14</v>
      </c>
      <c r="B15" s="5">
        <v>45415</v>
      </c>
      <c r="C15" s="6">
        <v>12955731</v>
      </c>
      <c r="D15" s="7">
        <v>1001</v>
      </c>
      <c r="E15" s="7"/>
      <c r="F15" s="7">
        <v>135</v>
      </c>
      <c r="G15" s="7">
        <v>30</v>
      </c>
      <c r="H15" s="7">
        <v>72</v>
      </c>
      <c r="I15" s="7">
        <v>60</v>
      </c>
      <c r="J15" s="7"/>
      <c r="K15" s="7"/>
      <c r="L15" s="7"/>
      <c r="M15" s="7"/>
      <c r="N15" s="7"/>
      <c r="O15" s="7"/>
      <c r="P15" s="7"/>
    </row>
    <row r="16" spans="1:16">
      <c r="A16" s="2">
        <v>15</v>
      </c>
      <c r="B16" s="5">
        <v>45422</v>
      </c>
      <c r="C16" s="6">
        <v>12960652</v>
      </c>
      <c r="D16" s="7">
        <v>1001</v>
      </c>
      <c r="E16" s="7"/>
      <c r="F16" s="7">
        <v>135</v>
      </c>
      <c r="G16" s="7">
        <v>60</v>
      </c>
      <c r="H16" s="7">
        <v>168</v>
      </c>
      <c r="I16" s="7">
        <v>150</v>
      </c>
      <c r="J16" s="7"/>
      <c r="K16" s="7"/>
      <c r="L16" s="7"/>
      <c r="M16" s="7"/>
      <c r="N16" s="7"/>
      <c r="O16" s="7"/>
      <c r="P16" s="7"/>
    </row>
    <row r="17" spans="1:16">
      <c r="A17" s="2">
        <v>16</v>
      </c>
      <c r="B17" s="5">
        <v>45429</v>
      </c>
      <c r="C17" s="6">
        <v>12967832</v>
      </c>
      <c r="D17" s="7">
        <v>1001</v>
      </c>
      <c r="E17" s="7"/>
      <c r="F17" s="7">
        <v>135</v>
      </c>
      <c r="G17" s="7">
        <v>60</v>
      </c>
      <c r="H17" s="7">
        <v>72</v>
      </c>
      <c r="I17" s="7">
        <v>60</v>
      </c>
      <c r="J17" s="7"/>
      <c r="K17" s="7"/>
      <c r="L17" s="7"/>
      <c r="M17" s="7"/>
      <c r="N17" s="7"/>
      <c r="O17" s="7"/>
      <c r="P17" s="7"/>
    </row>
    <row r="18" spans="1:16">
      <c r="A18" s="2">
        <v>17</v>
      </c>
      <c r="B18" s="5">
        <v>45436</v>
      </c>
      <c r="C18" s="6">
        <v>12973434</v>
      </c>
      <c r="D18" s="7">
        <v>1001</v>
      </c>
      <c r="E18" s="7"/>
      <c r="F18" s="7">
        <v>180</v>
      </c>
      <c r="G18" s="7">
        <v>90</v>
      </c>
      <c r="H18" s="7">
        <v>120</v>
      </c>
      <c r="I18" s="7">
        <v>90</v>
      </c>
      <c r="J18" s="7"/>
      <c r="K18" s="7"/>
      <c r="L18" s="7"/>
      <c r="M18" s="7"/>
      <c r="N18" s="7"/>
      <c r="O18" s="7"/>
      <c r="P18" s="7"/>
    </row>
    <row r="19" spans="1:16">
      <c r="A19" s="2">
        <v>18</v>
      </c>
      <c r="B19" s="5">
        <v>45443</v>
      </c>
      <c r="C19" s="6">
        <v>12979157</v>
      </c>
      <c r="D19" s="7">
        <v>1001</v>
      </c>
      <c r="E19" s="7"/>
      <c r="F19" s="7">
        <v>45</v>
      </c>
      <c r="G19" s="7">
        <v>60</v>
      </c>
      <c r="H19" s="7">
        <v>120</v>
      </c>
      <c r="I19" s="7">
        <v>120</v>
      </c>
      <c r="J19" s="7"/>
      <c r="K19" s="7"/>
      <c r="L19" s="7"/>
      <c r="M19" s="7"/>
      <c r="N19" s="7"/>
      <c r="O19" s="7"/>
      <c r="P19" s="7"/>
    </row>
    <row r="20" spans="1:16" ht="15.75" customHeight="1">
      <c r="A20" s="2">
        <v>19</v>
      </c>
      <c r="B20" s="5">
        <v>45415</v>
      </c>
      <c r="C20" s="6">
        <v>12955733</v>
      </c>
      <c r="D20" s="7">
        <v>4645</v>
      </c>
      <c r="E20" s="7"/>
      <c r="F20" s="7">
        <v>450</v>
      </c>
      <c r="G20" s="7">
        <v>180</v>
      </c>
      <c r="H20" s="7">
        <v>48</v>
      </c>
      <c r="I20" s="7">
        <v>90</v>
      </c>
      <c r="J20" s="7"/>
      <c r="K20" s="7"/>
      <c r="L20" s="7"/>
      <c r="M20" s="7"/>
      <c r="N20" s="7"/>
      <c r="O20" s="7"/>
      <c r="P20" s="7"/>
    </row>
    <row r="21" spans="1:16">
      <c r="A21" s="2">
        <v>20</v>
      </c>
      <c r="B21" s="5">
        <v>45422</v>
      </c>
      <c r="C21" s="6">
        <v>12960665</v>
      </c>
      <c r="D21" s="7">
        <v>4645</v>
      </c>
      <c r="E21" s="7"/>
      <c r="F21" s="7">
        <v>270</v>
      </c>
      <c r="G21" s="7">
        <v>120</v>
      </c>
      <c r="H21" s="7">
        <v>48</v>
      </c>
      <c r="I21" s="7">
        <v>90</v>
      </c>
      <c r="J21" s="7"/>
      <c r="K21" s="7"/>
      <c r="L21" s="7"/>
      <c r="M21" s="7"/>
      <c r="N21" s="7"/>
      <c r="O21" s="7"/>
      <c r="P21" s="7"/>
    </row>
    <row r="22" spans="1:16">
      <c r="A22" s="2">
        <v>21</v>
      </c>
      <c r="B22" s="5">
        <v>45429</v>
      </c>
      <c r="C22" s="6">
        <v>12967865</v>
      </c>
      <c r="D22" s="7">
        <v>4645</v>
      </c>
      <c r="E22" s="7"/>
      <c r="F22" s="7">
        <v>450</v>
      </c>
      <c r="G22" s="7">
        <v>120</v>
      </c>
      <c r="H22" s="7">
        <v>48</v>
      </c>
      <c r="I22" s="7">
        <v>90</v>
      </c>
      <c r="J22" s="7"/>
      <c r="K22" s="7"/>
      <c r="L22" s="7"/>
      <c r="M22" s="7"/>
      <c r="N22" s="7"/>
      <c r="O22" s="7"/>
      <c r="P22" s="7"/>
    </row>
    <row r="23" spans="1:16">
      <c r="A23" s="2">
        <v>22</v>
      </c>
      <c r="B23" s="5">
        <v>45436</v>
      </c>
      <c r="C23" s="6">
        <v>12973480</v>
      </c>
      <c r="D23" s="7">
        <v>4645</v>
      </c>
      <c r="E23" s="7"/>
      <c r="F23" s="7">
        <v>315</v>
      </c>
      <c r="G23" s="7">
        <v>150</v>
      </c>
      <c r="H23" s="7">
        <v>48</v>
      </c>
      <c r="I23" s="7">
        <v>60</v>
      </c>
      <c r="J23" s="7"/>
      <c r="K23" s="7"/>
      <c r="L23" s="7"/>
      <c r="M23" s="7"/>
      <c r="N23" s="7"/>
      <c r="O23" s="7"/>
      <c r="P23" s="7"/>
    </row>
    <row r="24" spans="1:16">
      <c r="A24" s="2">
        <v>23</v>
      </c>
      <c r="B24" s="5">
        <v>45443</v>
      </c>
      <c r="C24" s="6">
        <v>12979181</v>
      </c>
      <c r="D24" s="7">
        <v>4645</v>
      </c>
      <c r="E24" s="7"/>
      <c r="F24" s="7">
        <v>360</v>
      </c>
      <c r="G24" s="7">
        <v>270</v>
      </c>
      <c r="H24" s="7">
        <v>72</v>
      </c>
      <c r="I24" s="7">
        <v>90</v>
      </c>
      <c r="J24" s="7"/>
      <c r="K24" s="7"/>
      <c r="L24" s="7"/>
      <c r="M24" s="7"/>
      <c r="N24" s="7"/>
      <c r="O24" s="7"/>
      <c r="P24" s="7"/>
    </row>
    <row r="25" spans="1:16">
      <c r="A25" s="2">
        <v>24</v>
      </c>
      <c r="B25" s="5">
        <v>45415</v>
      </c>
      <c r="C25" s="6">
        <v>12955739</v>
      </c>
      <c r="D25" s="7">
        <v>23595</v>
      </c>
      <c r="E25" s="7"/>
      <c r="F25" s="7"/>
      <c r="G25" s="7">
        <v>180</v>
      </c>
      <c r="H25" s="7"/>
      <c r="I25" s="7"/>
      <c r="J25" s="7"/>
      <c r="K25" s="7"/>
      <c r="L25" s="7"/>
      <c r="M25" s="7"/>
      <c r="N25" s="7"/>
      <c r="O25" s="7"/>
      <c r="P25" s="7"/>
    </row>
    <row r="26" spans="1:16">
      <c r="A26" s="2">
        <v>25</v>
      </c>
      <c r="B26" s="5">
        <v>45415</v>
      </c>
      <c r="C26" s="6">
        <v>12955738</v>
      </c>
      <c r="D26" s="7">
        <v>23595</v>
      </c>
      <c r="E26" s="7"/>
      <c r="F26" s="7"/>
      <c r="G26" s="7"/>
      <c r="H26" s="7"/>
      <c r="I26" s="7"/>
      <c r="J26" s="7"/>
      <c r="K26" s="7">
        <v>30</v>
      </c>
      <c r="L26" s="7"/>
      <c r="M26" s="7"/>
      <c r="N26" s="7"/>
      <c r="O26" s="7"/>
      <c r="P26" s="7"/>
    </row>
    <row r="27" spans="1:16">
      <c r="A27" s="2">
        <v>26</v>
      </c>
      <c r="B27" s="5">
        <v>45422</v>
      </c>
      <c r="C27" s="6">
        <v>12960670</v>
      </c>
      <c r="D27" s="7">
        <v>23595</v>
      </c>
      <c r="E27" s="7"/>
      <c r="F27" s="7"/>
      <c r="G27" s="7">
        <v>180</v>
      </c>
      <c r="H27" s="7"/>
      <c r="I27" s="7"/>
      <c r="J27" s="7"/>
      <c r="K27" s="7"/>
      <c r="L27" s="7"/>
      <c r="M27" s="7"/>
      <c r="N27" s="7"/>
      <c r="O27" s="7"/>
      <c r="P27" s="7"/>
    </row>
    <row r="28" spans="1:16">
      <c r="A28" s="2">
        <v>27</v>
      </c>
      <c r="B28" s="5">
        <v>45429</v>
      </c>
      <c r="C28" s="6">
        <v>12967877</v>
      </c>
      <c r="D28" s="7">
        <v>23595</v>
      </c>
      <c r="E28" s="7"/>
      <c r="F28" s="7"/>
      <c r="G28" s="7"/>
      <c r="H28" s="7"/>
      <c r="I28" s="7"/>
      <c r="J28" s="7"/>
      <c r="K28" s="7">
        <v>30</v>
      </c>
      <c r="L28" s="7"/>
      <c r="M28" s="7"/>
      <c r="N28" s="7"/>
      <c r="O28" s="7"/>
      <c r="P28" s="7"/>
    </row>
    <row r="29" spans="1:16">
      <c r="A29" s="2">
        <v>28</v>
      </c>
      <c r="B29" s="5">
        <v>45429</v>
      </c>
      <c r="C29" s="6">
        <v>12967894</v>
      </c>
      <c r="D29" s="7">
        <v>23595</v>
      </c>
      <c r="E29" s="7"/>
      <c r="F29" s="7"/>
      <c r="G29" s="7">
        <v>180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>
      <c r="A30" s="2">
        <v>29</v>
      </c>
      <c r="B30" s="5">
        <v>45436</v>
      </c>
      <c r="C30" s="6">
        <v>12973506</v>
      </c>
      <c r="D30" s="7">
        <v>23595</v>
      </c>
      <c r="E30" s="7"/>
      <c r="F30" s="7"/>
      <c r="G30" s="7">
        <v>180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2">
        <v>30</v>
      </c>
      <c r="B31" s="5">
        <v>45443</v>
      </c>
      <c r="C31" s="6">
        <v>12979214</v>
      </c>
      <c r="D31" s="7">
        <v>23595</v>
      </c>
      <c r="E31" s="7"/>
      <c r="F31" s="7"/>
      <c r="G31" s="7">
        <v>210</v>
      </c>
      <c r="H31" s="7"/>
      <c r="I31" s="7"/>
      <c r="J31" s="7"/>
      <c r="K31" s="7"/>
      <c r="L31" s="7"/>
      <c r="M31" s="7"/>
      <c r="N31" s="7"/>
      <c r="O31" s="7"/>
      <c r="P31" s="7"/>
    </row>
    <row r="32" spans="1:16">
      <c r="A32" s="2">
        <v>31</v>
      </c>
      <c r="B32" s="5">
        <v>45429</v>
      </c>
      <c r="C32" s="6">
        <v>12967854</v>
      </c>
      <c r="D32" s="7">
        <v>1024</v>
      </c>
      <c r="E32" s="7">
        <v>96</v>
      </c>
      <c r="F32" s="7"/>
      <c r="G32" s="7"/>
      <c r="H32" s="7"/>
      <c r="I32" s="7"/>
      <c r="J32" s="7"/>
      <c r="K32" s="7">
        <v>90</v>
      </c>
      <c r="L32" s="7"/>
      <c r="M32" s="7"/>
      <c r="N32" s="7"/>
      <c r="O32" s="7"/>
      <c r="P32" s="7"/>
    </row>
    <row r="33" spans="1:17">
      <c r="A33" s="2">
        <v>32</v>
      </c>
      <c r="B33" s="5">
        <v>45436</v>
      </c>
      <c r="C33" s="6">
        <v>12973458</v>
      </c>
      <c r="D33" s="7">
        <v>1024</v>
      </c>
      <c r="E33" s="7"/>
      <c r="F33" s="7"/>
      <c r="G33" s="7"/>
      <c r="H33" s="7"/>
      <c r="I33" s="7"/>
      <c r="J33" s="7"/>
      <c r="K33" s="7">
        <v>90</v>
      </c>
      <c r="L33" s="7"/>
      <c r="M33" s="7"/>
      <c r="N33" s="7"/>
      <c r="O33" s="7"/>
      <c r="P33" s="7"/>
    </row>
    <row r="34" spans="1:17">
      <c r="A34" s="2">
        <v>33</v>
      </c>
      <c r="B34" s="5">
        <v>45443</v>
      </c>
      <c r="C34" s="6">
        <v>12979173</v>
      </c>
      <c r="D34" s="7">
        <v>1024</v>
      </c>
      <c r="E34" s="7">
        <v>48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7">
      <c r="A35" s="2">
        <v>34</v>
      </c>
      <c r="B35" s="5">
        <v>45425</v>
      </c>
      <c r="C35" s="6">
        <v>12963079</v>
      </c>
      <c r="D35" s="7">
        <v>31971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>
        <v>36</v>
      </c>
    </row>
    <row r="36" spans="1:17">
      <c r="A36" s="2">
        <v>35</v>
      </c>
      <c r="B36" s="5">
        <v>45432</v>
      </c>
      <c r="C36" s="6">
        <v>12967923</v>
      </c>
      <c r="D36" s="7">
        <v>31971</v>
      </c>
      <c r="E36" s="7"/>
      <c r="F36" s="7"/>
      <c r="G36" s="7"/>
      <c r="H36" s="7"/>
      <c r="I36" s="7"/>
      <c r="J36" s="7"/>
      <c r="K36" s="7"/>
      <c r="L36" s="7"/>
      <c r="M36" s="7"/>
      <c r="N36" s="7">
        <v>40</v>
      </c>
      <c r="O36" s="7"/>
      <c r="P36" s="7"/>
    </row>
    <row r="37" spans="1:17">
      <c r="A37" s="2"/>
      <c r="B37" s="4"/>
      <c r="C37" s="4"/>
      <c r="D37" s="8" t="s">
        <v>17</v>
      </c>
      <c r="E37" s="9">
        <f>SUM(E2:E36)</f>
        <v>144</v>
      </c>
      <c r="F37" s="9">
        <f t="shared" ref="F37:P37" si="0">SUM(F2:F36)</f>
        <v>2475</v>
      </c>
      <c r="G37" s="9">
        <f t="shared" si="0"/>
        <v>2100</v>
      </c>
      <c r="H37" s="9">
        <f t="shared" si="0"/>
        <v>816</v>
      </c>
      <c r="I37" s="9">
        <f t="shared" si="0"/>
        <v>900</v>
      </c>
      <c r="J37" s="9">
        <f t="shared" si="0"/>
        <v>300</v>
      </c>
      <c r="K37" s="9">
        <f t="shared" si="0"/>
        <v>450</v>
      </c>
      <c r="L37" s="9">
        <f t="shared" si="0"/>
        <v>60</v>
      </c>
      <c r="M37" s="9">
        <f t="shared" si="0"/>
        <v>240</v>
      </c>
      <c r="N37" s="9">
        <f t="shared" si="0"/>
        <v>680</v>
      </c>
      <c r="O37" s="9">
        <f t="shared" si="0"/>
        <v>105</v>
      </c>
      <c r="P37" s="9">
        <f t="shared" si="0"/>
        <v>588</v>
      </c>
      <c r="Q37" s="44">
        <f>SUM(E37:P37)</f>
        <v>8858</v>
      </c>
    </row>
    <row r="38" spans="1:17" ht="20.100000000000001" customHeight="1">
      <c r="A38" s="10"/>
      <c r="B38" s="11"/>
      <c r="C38" s="12" t="s">
        <v>18</v>
      </c>
      <c r="D38" s="12" t="s">
        <v>19</v>
      </c>
      <c r="E38" s="12">
        <f>E37/48</f>
        <v>3</v>
      </c>
      <c r="F38" s="12">
        <f>F37/45</f>
        <v>55</v>
      </c>
      <c r="G38" s="12">
        <f>G37/30</f>
        <v>70</v>
      </c>
      <c r="H38" s="12">
        <f>H37/24</f>
        <v>34</v>
      </c>
      <c r="I38" s="12">
        <f>I37/30</f>
        <v>30</v>
      </c>
      <c r="J38" s="12">
        <f>J37/30</f>
        <v>10</v>
      </c>
      <c r="K38" s="12">
        <f>K37/30</f>
        <v>15</v>
      </c>
      <c r="L38" s="12">
        <f>L37/60</f>
        <v>1</v>
      </c>
      <c r="M38" s="12">
        <f>M37/40</f>
        <v>6</v>
      </c>
      <c r="N38" s="12">
        <f>N37/20</f>
        <v>34</v>
      </c>
      <c r="O38" s="12">
        <f>O37/15</f>
        <v>7</v>
      </c>
      <c r="P38" s="12">
        <f>P37/12</f>
        <v>49</v>
      </c>
      <c r="Q38" s="45"/>
    </row>
    <row r="39" spans="1:17" ht="20.100000000000001" customHeight="1">
      <c r="A39" s="10"/>
      <c r="B39" s="11"/>
      <c r="C39" s="12" t="s">
        <v>20</v>
      </c>
      <c r="D39" s="12"/>
      <c r="E39" s="12">
        <v>21</v>
      </c>
      <c r="F39" s="12">
        <v>16</v>
      </c>
      <c r="G39" s="12">
        <v>11</v>
      </c>
      <c r="H39" s="12">
        <v>14</v>
      </c>
      <c r="I39" s="12">
        <v>12</v>
      </c>
      <c r="J39" s="12">
        <v>11</v>
      </c>
      <c r="K39" s="12">
        <v>12</v>
      </c>
      <c r="L39" s="12">
        <v>18</v>
      </c>
      <c r="M39" s="12">
        <v>15</v>
      </c>
      <c r="N39" s="12">
        <v>9</v>
      </c>
      <c r="O39" s="12">
        <v>8</v>
      </c>
      <c r="P39" s="12">
        <v>8</v>
      </c>
      <c r="Q39" s="45"/>
    </row>
    <row r="40" spans="1:17" ht="20.100000000000001" customHeight="1">
      <c r="A40" s="10"/>
      <c r="B40" s="11"/>
      <c r="C40" s="12" t="s">
        <v>17</v>
      </c>
      <c r="D40" s="12"/>
      <c r="E40" s="12">
        <f t="shared" ref="E40:P40" si="1">E38*E39</f>
        <v>63</v>
      </c>
      <c r="F40" s="12">
        <f t="shared" si="1"/>
        <v>880</v>
      </c>
      <c r="G40" s="12">
        <f t="shared" si="1"/>
        <v>770</v>
      </c>
      <c r="H40" s="12">
        <f t="shared" si="1"/>
        <v>476</v>
      </c>
      <c r="I40" s="12">
        <f t="shared" si="1"/>
        <v>360</v>
      </c>
      <c r="J40" s="12">
        <f t="shared" si="1"/>
        <v>110</v>
      </c>
      <c r="K40" s="12">
        <f t="shared" si="1"/>
        <v>180</v>
      </c>
      <c r="L40" s="12">
        <f t="shared" si="1"/>
        <v>18</v>
      </c>
      <c r="M40" s="12">
        <f t="shared" si="1"/>
        <v>90</v>
      </c>
      <c r="N40" s="12">
        <f t="shared" si="1"/>
        <v>306</v>
      </c>
      <c r="O40" s="12">
        <f t="shared" si="1"/>
        <v>56</v>
      </c>
      <c r="P40" s="12">
        <f t="shared" si="1"/>
        <v>392</v>
      </c>
      <c r="Q40" s="12">
        <f>SUM(E40:P40)</f>
        <v>3701</v>
      </c>
    </row>
    <row r="41" spans="1:17" ht="42.75">
      <c r="A41" s="10"/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</row>
    <row r="42" spans="1:17">
      <c r="A42" s="10"/>
      <c r="E42" s="13">
        <f>SUM(E37:O37)</f>
        <v>8270</v>
      </c>
      <c r="F42" s="14"/>
      <c r="G42" s="14"/>
      <c r="L42" s="14"/>
      <c r="P42" s="41">
        <f>P37</f>
        <v>588</v>
      </c>
    </row>
    <row r="43" spans="1:17">
      <c r="A43" s="10"/>
      <c r="B43" s="15" t="s">
        <v>40</v>
      </c>
      <c r="C43" s="16"/>
      <c r="D43" s="16"/>
      <c r="E43" s="17">
        <v>1.03</v>
      </c>
      <c r="F43" s="17">
        <v>1.03</v>
      </c>
      <c r="G43" s="17">
        <v>1.03</v>
      </c>
      <c r="H43" s="17">
        <v>1.03</v>
      </c>
      <c r="I43" s="17">
        <v>1.03</v>
      </c>
      <c r="J43" s="17">
        <v>1.03</v>
      </c>
      <c r="K43" s="17">
        <v>1.03</v>
      </c>
      <c r="L43" s="17">
        <v>1.03</v>
      </c>
      <c r="M43" s="17">
        <v>1.03</v>
      </c>
      <c r="N43" s="17">
        <v>1.03</v>
      </c>
      <c r="O43" s="17">
        <v>1.03</v>
      </c>
      <c r="P43" s="17">
        <v>1.08</v>
      </c>
      <c r="Q43" s="27"/>
    </row>
    <row r="44" spans="1:17" ht="15.75">
      <c r="A44" s="10"/>
      <c r="B44" s="18" t="s">
        <v>22</v>
      </c>
      <c r="C44" s="16"/>
      <c r="D44" s="16"/>
      <c r="E44" s="19">
        <f t="shared" ref="E44:P44" si="2">E43*E37</f>
        <v>148.32</v>
      </c>
      <c r="F44" s="19">
        <f t="shared" si="2"/>
        <v>2549.25</v>
      </c>
      <c r="G44" s="19">
        <f t="shared" si="2"/>
        <v>2163</v>
      </c>
      <c r="H44" s="19">
        <f t="shared" si="2"/>
        <v>840.48</v>
      </c>
      <c r="I44" s="19">
        <f t="shared" si="2"/>
        <v>927</v>
      </c>
      <c r="J44" s="19">
        <f t="shared" si="2"/>
        <v>309</v>
      </c>
      <c r="K44" s="19">
        <f t="shared" si="2"/>
        <v>463.5</v>
      </c>
      <c r="L44" s="19">
        <f t="shared" si="2"/>
        <v>61.800000000000004</v>
      </c>
      <c r="M44" s="19">
        <f t="shared" si="2"/>
        <v>247.20000000000002</v>
      </c>
      <c r="N44" s="19">
        <f t="shared" si="2"/>
        <v>700.4</v>
      </c>
      <c r="O44" s="19">
        <f t="shared" si="2"/>
        <v>108.15</v>
      </c>
      <c r="P44" s="19">
        <f t="shared" si="2"/>
        <v>635.04000000000008</v>
      </c>
      <c r="Q44" s="46">
        <f>SUM(E44:P44)</f>
        <v>9153.14</v>
      </c>
    </row>
    <row r="45" spans="1:17" ht="15.75">
      <c r="A45" s="10"/>
      <c r="B45" s="18"/>
      <c r="C45" s="16"/>
      <c r="D45" s="16"/>
      <c r="E45" s="20">
        <f>E37+G37+H37+I37+J37+K37</f>
        <v>4710</v>
      </c>
      <c r="F45" s="21">
        <f>F37+N37</f>
        <v>3155</v>
      </c>
      <c r="G45" s="12"/>
      <c r="H45" s="12"/>
      <c r="I45" s="19"/>
      <c r="J45" s="19"/>
      <c r="K45" s="19"/>
      <c r="L45" s="42">
        <f>L37+M37</f>
        <v>300</v>
      </c>
      <c r="M45" s="19"/>
      <c r="N45" s="19"/>
      <c r="O45" s="43">
        <f>O37+P37</f>
        <v>693</v>
      </c>
      <c r="P45" s="19"/>
      <c r="Q45" s="46"/>
    </row>
    <row r="46" spans="1:17">
      <c r="A46" s="10"/>
      <c r="B46" s="15" t="s">
        <v>23</v>
      </c>
      <c r="C46" s="16"/>
      <c r="D46" s="16"/>
      <c r="E46" s="22">
        <v>0.12590000000000001</v>
      </c>
      <c r="F46" s="22">
        <v>8.8999999999999996E-2</v>
      </c>
      <c r="G46" s="22">
        <v>0.12590000000000001</v>
      </c>
      <c r="H46" s="22">
        <v>0.12590000000000001</v>
      </c>
      <c r="I46" s="22">
        <v>0.12590000000000001</v>
      </c>
      <c r="J46" s="22">
        <v>0.12590000000000001</v>
      </c>
      <c r="K46" s="22">
        <v>0.12590000000000001</v>
      </c>
      <c r="L46" s="22">
        <v>0.1079</v>
      </c>
      <c r="M46" s="22">
        <v>0.1079</v>
      </c>
      <c r="N46" s="22">
        <v>8.8999999999999996E-2</v>
      </c>
      <c r="O46" s="22">
        <v>0.129</v>
      </c>
      <c r="P46" s="22">
        <v>0.129</v>
      </c>
      <c r="Q46" s="46"/>
    </row>
    <row r="47" spans="1:17" ht="15.75">
      <c r="A47" s="10"/>
      <c r="B47" s="18" t="s">
        <v>24</v>
      </c>
      <c r="C47" s="16"/>
      <c r="D47" s="16"/>
      <c r="E47" s="19">
        <f>E46*E37</f>
        <v>18.129600000000003</v>
      </c>
      <c r="F47" s="19">
        <f t="shared" ref="F47:P47" si="3">F46*F37</f>
        <v>220.27499999999998</v>
      </c>
      <c r="G47" s="19">
        <f t="shared" si="3"/>
        <v>264.39000000000004</v>
      </c>
      <c r="H47" s="19">
        <f t="shared" si="3"/>
        <v>102.73440000000001</v>
      </c>
      <c r="I47" s="19">
        <f t="shared" si="3"/>
        <v>113.31000000000002</v>
      </c>
      <c r="J47" s="19">
        <f t="shared" si="3"/>
        <v>37.770000000000003</v>
      </c>
      <c r="K47" s="19">
        <f t="shared" si="3"/>
        <v>56.655000000000008</v>
      </c>
      <c r="L47" s="19">
        <f t="shared" si="3"/>
        <v>6.4740000000000002</v>
      </c>
      <c r="M47" s="19">
        <f t="shared" si="3"/>
        <v>25.896000000000001</v>
      </c>
      <c r="N47" s="19">
        <f t="shared" si="3"/>
        <v>60.519999999999996</v>
      </c>
      <c r="O47" s="19">
        <f t="shared" si="3"/>
        <v>13.545</v>
      </c>
      <c r="P47" s="19">
        <f t="shared" si="3"/>
        <v>75.852000000000004</v>
      </c>
      <c r="Q47" s="46">
        <f>SUM(E47:P47)</f>
        <v>995.55100000000004</v>
      </c>
    </row>
    <row r="48" spans="1:17">
      <c r="A48" s="10"/>
      <c r="E48" s="14"/>
      <c r="F48" s="14"/>
      <c r="G48" s="14"/>
      <c r="L48" s="14"/>
    </row>
    <row r="49" spans="1:17">
      <c r="A49" s="10"/>
      <c r="Q49" s="47">
        <f>E42*E43+P42*P43+E45*E46+F45*F46+L45*L46+O45*O46</f>
        <v>10148.691000000003</v>
      </c>
    </row>
    <row r="50" spans="1:17">
      <c r="A50" s="10"/>
      <c r="B50" s="23" t="s">
        <v>27</v>
      </c>
      <c r="C50" s="23"/>
      <c r="D50" s="23"/>
      <c r="Q50" s="48"/>
    </row>
    <row r="51" spans="1:17" ht="15.75">
      <c r="A51" s="10"/>
      <c r="B51" s="23">
        <v>43</v>
      </c>
      <c r="C51" s="24">
        <v>35</v>
      </c>
      <c r="D51" s="25">
        <f>B51*C51</f>
        <v>1505</v>
      </c>
    </row>
    <row r="52" spans="1:17" ht="15.75">
      <c r="A52" s="10"/>
      <c r="B52" s="23"/>
      <c r="C52" s="24"/>
      <c r="D52" s="25"/>
    </row>
    <row r="53" spans="1:17" ht="15.75">
      <c r="A53" s="10"/>
      <c r="B53" s="23" t="s">
        <v>28</v>
      </c>
      <c r="C53" s="24"/>
      <c r="D53" s="25"/>
    </row>
    <row r="54" spans="1:17" ht="15.75">
      <c r="A54" s="10"/>
      <c r="B54" s="23">
        <v>55</v>
      </c>
      <c r="C54" s="26">
        <v>2</v>
      </c>
      <c r="D54" s="25">
        <f>B54*C54</f>
        <v>110</v>
      </c>
      <c r="E54" s="27" t="s">
        <v>95</v>
      </c>
    </row>
    <row r="55" spans="1:17">
      <c r="A55" s="10"/>
      <c r="B55" s="23"/>
      <c r="C55" s="23"/>
      <c r="D55" s="23"/>
    </row>
    <row r="56" spans="1:17">
      <c r="A56" s="10"/>
      <c r="B56" s="23" t="s">
        <v>30</v>
      </c>
      <c r="C56" s="23"/>
      <c r="D56" s="23"/>
    </row>
    <row r="57" spans="1:17" ht="15.75">
      <c r="A57" s="10"/>
      <c r="B57" s="25" t="s">
        <v>31</v>
      </c>
      <c r="C57" s="23"/>
      <c r="D57" s="28"/>
    </row>
    <row r="58" spans="1:17" ht="15.75">
      <c r="A58" s="10"/>
      <c r="B58" s="23"/>
      <c r="C58" s="23"/>
      <c r="D58" s="28"/>
    </row>
    <row r="59" spans="1:17" ht="15.75">
      <c r="A59" s="10"/>
      <c r="B59" s="23"/>
      <c r="C59" s="23"/>
      <c r="D59" s="28"/>
    </row>
    <row r="60" spans="1:17" ht="15.75">
      <c r="A60" s="10"/>
      <c r="B60" s="23" t="s">
        <v>17</v>
      </c>
      <c r="C60" s="23"/>
      <c r="D60" s="85">
        <f>Q44+Q47+D51+D54</f>
        <v>11763.690999999999</v>
      </c>
      <c r="E60" s="85"/>
    </row>
    <row r="61" spans="1:17" ht="15.75">
      <c r="A61" s="10"/>
      <c r="B61" s="23"/>
      <c r="C61" s="23"/>
      <c r="D61" s="84"/>
      <c r="E61" s="84"/>
    </row>
    <row r="62" spans="1:17" ht="42.75">
      <c r="A62" s="10"/>
      <c r="B62" s="30"/>
      <c r="C62" s="30"/>
      <c r="D62" s="31"/>
      <c r="E62" s="32" t="s">
        <v>4</v>
      </c>
      <c r="F62" s="33" t="s">
        <v>5</v>
      </c>
      <c r="G62" s="32" t="s">
        <v>6</v>
      </c>
      <c r="H62" s="34" t="s">
        <v>7</v>
      </c>
      <c r="I62" s="32" t="s">
        <v>8</v>
      </c>
      <c r="J62" s="32" t="s">
        <v>9</v>
      </c>
      <c r="K62" s="32" t="s">
        <v>10</v>
      </c>
      <c r="L62" s="33" t="s">
        <v>11</v>
      </c>
      <c r="M62" s="33" t="s">
        <v>12</v>
      </c>
      <c r="N62" s="33" t="s">
        <v>13</v>
      </c>
      <c r="O62" s="32" t="s">
        <v>14</v>
      </c>
      <c r="P62" s="34" t="s">
        <v>15</v>
      </c>
      <c r="Q62" s="49"/>
    </row>
    <row r="63" spans="1:17">
      <c r="A63" s="10"/>
      <c r="B63" s="35" t="s">
        <v>17</v>
      </c>
      <c r="C63" s="36"/>
      <c r="D63" s="36"/>
      <c r="E63" s="37">
        <f t="shared" ref="E63:P63" si="4">E37</f>
        <v>144</v>
      </c>
      <c r="F63" s="37">
        <f t="shared" si="4"/>
        <v>2475</v>
      </c>
      <c r="G63" s="37">
        <f t="shared" si="4"/>
        <v>2100</v>
      </c>
      <c r="H63" s="37">
        <f t="shared" si="4"/>
        <v>816</v>
      </c>
      <c r="I63" s="37">
        <f t="shared" si="4"/>
        <v>900</v>
      </c>
      <c r="J63" s="37">
        <f t="shared" si="4"/>
        <v>300</v>
      </c>
      <c r="K63" s="37">
        <f t="shared" si="4"/>
        <v>450</v>
      </c>
      <c r="L63" s="37">
        <f t="shared" si="4"/>
        <v>60</v>
      </c>
      <c r="M63" s="37">
        <f t="shared" si="4"/>
        <v>240</v>
      </c>
      <c r="N63" s="37">
        <f t="shared" si="4"/>
        <v>680</v>
      </c>
      <c r="O63" s="37">
        <f t="shared" si="4"/>
        <v>105</v>
      </c>
      <c r="P63" s="37">
        <f t="shared" si="4"/>
        <v>588</v>
      </c>
      <c r="Q63" s="49"/>
    </row>
    <row r="64" spans="1:17">
      <c r="A64" s="10"/>
      <c r="B64" s="38" t="s">
        <v>32</v>
      </c>
      <c r="C64" s="39"/>
      <c r="D64" s="39"/>
      <c r="E64" s="40">
        <v>0.49</v>
      </c>
      <c r="F64" s="40">
        <v>0.49</v>
      </c>
      <c r="G64" s="40">
        <v>0.49</v>
      </c>
      <c r="H64" s="40">
        <v>0.49</v>
      </c>
      <c r="I64" s="40">
        <v>0.49</v>
      </c>
      <c r="J64" s="40">
        <v>0.49</v>
      </c>
      <c r="K64" s="40">
        <v>0.49</v>
      </c>
      <c r="L64" s="40">
        <v>0.49</v>
      </c>
      <c r="M64" s="40">
        <v>0.49</v>
      </c>
      <c r="N64" s="40">
        <v>0.49</v>
      </c>
      <c r="O64" s="40">
        <v>0.49</v>
      </c>
      <c r="P64" s="40">
        <v>0.49</v>
      </c>
      <c r="Q64" s="36"/>
    </row>
    <row r="65" spans="1:17">
      <c r="A65" s="10"/>
      <c r="B65" s="50" t="s">
        <v>33</v>
      </c>
      <c r="C65" s="39"/>
      <c r="D65" s="39"/>
      <c r="E65" s="51">
        <f t="shared" ref="E65:P65" si="5">E64*E37</f>
        <v>70.56</v>
      </c>
      <c r="F65" s="51">
        <f t="shared" si="5"/>
        <v>1212.75</v>
      </c>
      <c r="G65" s="51">
        <f t="shared" si="5"/>
        <v>1029</v>
      </c>
      <c r="H65" s="51">
        <f t="shared" si="5"/>
        <v>399.84</v>
      </c>
      <c r="I65" s="51">
        <f t="shared" si="5"/>
        <v>441</v>
      </c>
      <c r="J65" s="51">
        <f t="shared" si="5"/>
        <v>147</v>
      </c>
      <c r="K65" s="51">
        <f t="shared" si="5"/>
        <v>220.5</v>
      </c>
      <c r="L65" s="51">
        <f t="shared" si="5"/>
        <v>29.4</v>
      </c>
      <c r="M65" s="51">
        <f t="shared" si="5"/>
        <v>117.6</v>
      </c>
      <c r="N65" s="51">
        <f t="shared" si="5"/>
        <v>333.2</v>
      </c>
      <c r="O65" s="51">
        <f t="shared" si="5"/>
        <v>51.449999999999996</v>
      </c>
      <c r="P65" s="51">
        <f t="shared" si="5"/>
        <v>288.12</v>
      </c>
      <c r="Q65" s="51">
        <f>SUM(E65:P65)</f>
        <v>4340.42</v>
      </c>
    </row>
    <row r="66" spans="1:17">
      <c r="A66" s="10"/>
      <c r="B66" s="36"/>
      <c r="C66" s="36"/>
      <c r="D66" s="36"/>
      <c r="E66" s="52">
        <f>Q37</f>
        <v>8858</v>
      </c>
      <c r="F66" s="53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</row>
    <row r="67" spans="1:17">
      <c r="A67" s="10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</row>
    <row r="68" spans="1:17">
      <c r="A68" s="10"/>
    </row>
    <row r="69" spans="1:17">
      <c r="A69" s="10"/>
      <c r="B69" s="54" t="s">
        <v>34</v>
      </c>
      <c r="C69" s="55"/>
      <c r="D69" s="55"/>
      <c r="E69" s="56"/>
    </row>
    <row r="70" spans="1:17">
      <c r="A70" s="10"/>
      <c r="B70" s="54"/>
      <c r="C70" s="57" t="s">
        <v>35</v>
      </c>
      <c r="D70" s="55"/>
      <c r="E70" s="56"/>
    </row>
    <row r="71" spans="1:17" s="1" customFormat="1" ht="18.75">
      <c r="A71" s="58"/>
      <c r="B71" s="59"/>
      <c r="C71" s="59"/>
      <c r="D71" s="60">
        <v>0.01</v>
      </c>
      <c r="E71" s="61">
        <f t="shared" ref="E71:P71" si="6">0.01*E37</f>
        <v>1.44</v>
      </c>
      <c r="F71" s="61">
        <f t="shared" si="6"/>
        <v>24.75</v>
      </c>
      <c r="G71" s="61">
        <f t="shared" si="6"/>
        <v>21</v>
      </c>
      <c r="H71" s="61">
        <f t="shared" si="6"/>
        <v>8.16</v>
      </c>
      <c r="I71" s="61">
        <f t="shared" si="6"/>
        <v>9</v>
      </c>
      <c r="J71" s="61">
        <f t="shared" si="6"/>
        <v>3</v>
      </c>
      <c r="K71" s="61">
        <f t="shared" si="6"/>
        <v>4.5</v>
      </c>
      <c r="L71" s="61">
        <f t="shared" si="6"/>
        <v>0.6</v>
      </c>
      <c r="M71" s="61">
        <f t="shared" si="6"/>
        <v>2.4</v>
      </c>
      <c r="N71" s="61">
        <f t="shared" si="6"/>
        <v>6.8</v>
      </c>
      <c r="O71" s="61">
        <f t="shared" si="6"/>
        <v>1.05</v>
      </c>
      <c r="P71" s="61">
        <f t="shared" si="6"/>
        <v>5.88</v>
      </c>
    </row>
    <row r="72" spans="1:17" ht="18.75">
      <c r="A72" s="10"/>
      <c r="B72" s="23"/>
      <c r="C72" s="62" t="s">
        <v>36</v>
      </c>
      <c r="E72">
        <v>8</v>
      </c>
      <c r="F72">
        <v>13</v>
      </c>
      <c r="G72">
        <v>19</v>
      </c>
      <c r="H72">
        <v>21</v>
      </c>
      <c r="I72">
        <v>0</v>
      </c>
      <c r="J72">
        <v>3</v>
      </c>
      <c r="K72">
        <v>10</v>
      </c>
      <c r="L72">
        <v>1</v>
      </c>
      <c r="M72">
        <v>8</v>
      </c>
      <c r="N72">
        <v>6</v>
      </c>
      <c r="O72">
        <v>1</v>
      </c>
      <c r="P72">
        <v>6</v>
      </c>
      <c r="Q72" s="1">
        <f t="shared" ref="Q72:Q76" si="7">SUM(E72:P72)</f>
        <v>96</v>
      </c>
    </row>
    <row r="73" spans="1:17" ht="18.75">
      <c r="A73" s="10"/>
      <c r="D73" s="1" t="s">
        <v>37</v>
      </c>
      <c r="E73" s="63">
        <f>E74*1.73</f>
        <v>10.379999999999999</v>
      </c>
      <c r="F73" s="63">
        <f t="shared" ref="F73:P73" si="8">F74*1.73</f>
        <v>0</v>
      </c>
      <c r="G73" s="63">
        <f t="shared" si="8"/>
        <v>8.65</v>
      </c>
      <c r="H73" s="63">
        <f t="shared" si="8"/>
        <v>25.95</v>
      </c>
      <c r="I73" s="72">
        <f t="shared" si="8"/>
        <v>0</v>
      </c>
      <c r="J73" s="72">
        <f t="shared" si="8"/>
        <v>0</v>
      </c>
      <c r="K73" s="72">
        <f t="shared" si="8"/>
        <v>5.1899999999999995</v>
      </c>
      <c r="L73" s="72">
        <f t="shared" si="8"/>
        <v>0</v>
      </c>
      <c r="M73" s="72">
        <f t="shared" si="8"/>
        <v>8.65</v>
      </c>
      <c r="N73" s="72">
        <f t="shared" si="8"/>
        <v>0</v>
      </c>
      <c r="O73" s="72">
        <f t="shared" si="8"/>
        <v>0</v>
      </c>
      <c r="P73" s="72">
        <f t="shared" si="8"/>
        <v>0</v>
      </c>
      <c r="Q73" s="74">
        <f t="shared" si="7"/>
        <v>58.82</v>
      </c>
    </row>
    <row r="74" spans="1:17" ht="18.75">
      <c r="A74" s="10"/>
      <c r="D74" s="1" t="s">
        <v>38</v>
      </c>
      <c r="E74" s="1">
        <v>6</v>
      </c>
      <c r="F74" s="1"/>
      <c r="G74" s="1">
        <v>5</v>
      </c>
      <c r="H74" s="1">
        <v>15</v>
      </c>
      <c r="I74" s="1">
        <v>0</v>
      </c>
      <c r="J74" s="1">
        <v>0</v>
      </c>
      <c r="K74" s="1">
        <v>3</v>
      </c>
      <c r="L74" s="1">
        <v>0</v>
      </c>
      <c r="M74" s="1">
        <v>5</v>
      </c>
      <c r="N74" s="1">
        <v>0</v>
      </c>
      <c r="O74" s="1">
        <v>0</v>
      </c>
      <c r="P74" s="1">
        <v>0</v>
      </c>
      <c r="Q74" s="74">
        <f t="shared" si="7"/>
        <v>34</v>
      </c>
    </row>
    <row r="75" spans="1:17" ht="18.75">
      <c r="D75" s="1" t="s">
        <v>39</v>
      </c>
      <c r="E75" s="63">
        <f>E76*0.97</f>
        <v>1.94</v>
      </c>
      <c r="F75" s="63">
        <f t="shared" ref="F75:P75" si="9">F76*0.97</f>
        <v>12.61</v>
      </c>
      <c r="G75" s="63">
        <f t="shared" si="9"/>
        <v>13.58</v>
      </c>
      <c r="H75" s="63">
        <f t="shared" si="9"/>
        <v>5.82</v>
      </c>
      <c r="I75" s="63">
        <f t="shared" si="9"/>
        <v>0</v>
      </c>
      <c r="J75" s="63">
        <f t="shared" si="9"/>
        <v>2.91</v>
      </c>
      <c r="K75" s="63">
        <f t="shared" si="9"/>
        <v>6.79</v>
      </c>
      <c r="L75" s="63">
        <f t="shared" si="9"/>
        <v>0.97</v>
      </c>
      <c r="M75" s="63">
        <f t="shared" si="9"/>
        <v>2.91</v>
      </c>
      <c r="N75" s="63">
        <f t="shared" si="9"/>
        <v>5.82</v>
      </c>
      <c r="O75" s="63">
        <f t="shared" si="9"/>
        <v>0.97</v>
      </c>
      <c r="P75" s="63">
        <f t="shared" si="9"/>
        <v>5.82</v>
      </c>
      <c r="Q75" s="74">
        <f t="shared" si="7"/>
        <v>60.14</v>
      </c>
    </row>
    <row r="76" spans="1:17" ht="18.75">
      <c r="D76" s="1" t="s">
        <v>38</v>
      </c>
      <c r="E76" s="1">
        <v>2</v>
      </c>
      <c r="F76" s="1">
        <v>13</v>
      </c>
      <c r="G76" s="1">
        <v>14</v>
      </c>
      <c r="H76" s="1">
        <v>6</v>
      </c>
      <c r="I76" s="1">
        <v>0</v>
      </c>
      <c r="J76" s="1">
        <v>3</v>
      </c>
      <c r="K76" s="1">
        <v>7</v>
      </c>
      <c r="L76" s="1">
        <v>1</v>
      </c>
      <c r="M76" s="1">
        <v>3</v>
      </c>
      <c r="N76" s="1">
        <v>6</v>
      </c>
      <c r="O76" s="1">
        <v>1</v>
      </c>
      <c r="P76" s="1">
        <v>6</v>
      </c>
      <c r="Q76" s="74">
        <f t="shared" si="7"/>
        <v>62</v>
      </c>
    </row>
    <row r="77" spans="1:17" ht="18.75">
      <c r="D77" s="1" t="s">
        <v>17</v>
      </c>
      <c r="E77" s="1">
        <f>E75+E73</f>
        <v>12.319999999999999</v>
      </c>
      <c r="F77" s="1">
        <f t="shared" ref="F77:P77" si="10">F75+F73</f>
        <v>12.61</v>
      </c>
      <c r="G77" s="1">
        <f t="shared" si="10"/>
        <v>22.23</v>
      </c>
      <c r="H77" s="1">
        <f t="shared" si="10"/>
        <v>31.77</v>
      </c>
      <c r="I77" s="1">
        <f t="shared" si="10"/>
        <v>0</v>
      </c>
      <c r="J77" s="1">
        <f t="shared" si="10"/>
        <v>2.91</v>
      </c>
      <c r="K77" s="1">
        <f t="shared" si="10"/>
        <v>11.98</v>
      </c>
      <c r="L77" s="1">
        <f t="shared" si="10"/>
        <v>0.97</v>
      </c>
      <c r="M77" s="1">
        <f t="shared" si="10"/>
        <v>11.56</v>
      </c>
      <c r="N77" s="1">
        <f t="shared" si="10"/>
        <v>5.82</v>
      </c>
      <c r="O77" s="1">
        <f t="shared" si="10"/>
        <v>0.97</v>
      </c>
      <c r="P77" s="1">
        <f t="shared" si="10"/>
        <v>5.82</v>
      </c>
      <c r="Q77" s="74">
        <f>Q73+Q75</f>
        <v>118.96000000000001</v>
      </c>
    </row>
    <row r="78" spans="1:17" ht="18.7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74"/>
    </row>
    <row r="80" spans="1:17" ht="15.75">
      <c r="B80" s="64" t="s">
        <v>17</v>
      </c>
      <c r="C80" s="65"/>
      <c r="D80" s="66">
        <f>Q65+Q77</f>
        <v>4459.38</v>
      </c>
    </row>
    <row r="85" spans="2:11" ht="42">
      <c r="B85" s="67" t="s">
        <v>78</v>
      </c>
      <c r="C85" s="67" t="s">
        <v>52</v>
      </c>
      <c r="D85" s="68">
        <v>108</v>
      </c>
      <c r="E85" s="67" t="s">
        <v>53</v>
      </c>
      <c r="F85" s="69">
        <v>45366.399525462999</v>
      </c>
      <c r="G85" s="70" t="s">
        <v>79</v>
      </c>
      <c r="H85" s="70" t="s">
        <v>80</v>
      </c>
      <c r="I85" s="67" t="s">
        <v>56</v>
      </c>
      <c r="J85" s="70" t="s">
        <v>81</v>
      </c>
      <c r="K85" s="73" t="s">
        <v>82</v>
      </c>
    </row>
    <row r="86" spans="2:11" ht="42">
      <c r="B86" s="67" t="s">
        <v>78</v>
      </c>
      <c r="C86" s="67" t="s">
        <v>52</v>
      </c>
      <c r="D86" s="68">
        <v>72</v>
      </c>
      <c r="E86" s="67" t="s">
        <v>53</v>
      </c>
      <c r="F86" s="69">
        <v>45366.399525462999</v>
      </c>
      <c r="G86" s="70" t="s">
        <v>79</v>
      </c>
      <c r="H86" s="70" t="s">
        <v>83</v>
      </c>
      <c r="I86" s="67" t="s">
        <v>56</v>
      </c>
      <c r="J86" s="70" t="s">
        <v>81</v>
      </c>
    </row>
    <row r="89" spans="2:11">
      <c r="B89" s="71" t="s">
        <v>42</v>
      </c>
      <c r="C89" s="71" t="s">
        <v>43</v>
      </c>
      <c r="D89" s="71" t="s">
        <v>44</v>
      </c>
      <c r="E89" s="71" t="s">
        <v>45</v>
      </c>
      <c r="F89" s="71" t="s">
        <v>46</v>
      </c>
      <c r="G89" s="71" t="s">
        <v>47</v>
      </c>
      <c r="H89" s="71" t="s">
        <v>48</v>
      </c>
      <c r="I89" s="71" t="s">
        <v>49</v>
      </c>
      <c r="J89" s="71" t="s">
        <v>50</v>
      </c>
    </row>
    <row r="90" spans="2:11" ht="42">
      <c r="B90" s="67" t="s">
        <v>84</v>
      </c>
      <c r="C90" s="67" t="s">
        <v>52</v>
      </c>
      <c r="D90" s="68">
        <v>30</v>
      </c>
      <c r="E90" s="67" t="s">
        <v>53</v>
      </c>
      <c r="F90" s="69">
        <v>45366.432893518497</v>
      </c>
      <c r="G90" s="70" t="s">
        <v>85</v>
      </c>
      <c r="H90" s="70" t="s">
        <v>86</v>
      </c>
      <c r="I90" s="67" t="s">
        <v>56</v>
      </c>
      <c r="J90" s="70" t="s">
        <v>87</v>
      </c>
      <c r="K90" s="73" t="s">
        <v>88</v>
      </c>
    </row>
    <row r="91" spans="2:11" ht="42">
      <c r="B91" s="67" t="s">
        <v>84</v>
      </c>
      <c r="C91" s="67" t="s">
        <v>52</v>
      </c>
      <c r="D91" s="68">
        <v>10</v>
      </c>
      <c r="E91" s="67" t="s">
        <v>53</v>
      </c>
      <c r="F91" s="69">
        <v>45366.432893518497</v>
      </c>
      <c r="G91" s="70" t="s">
        <v>85</v>
      </c>
      <c r="H91" s="70" t="s">
        <v>89</v>
      </c>
      <c r="I91" s="67" t="s">
        <v>56</v>
      </c>
      <c r="J91" s="70" t="s">
        <v>87</v>
      </c>
    </row>
    <row r="92" spans="2:11" ht="42">
      <c r="B92" s="67" t="s">
        <v>84</v>
      </c>
      <c r="C92" s="67" t="s">
        <v>52</v>
      </c>
      <c r="D92" s="68">
        <v>60</v>
      </c>
      <c r="E92" s="67" t="s">
        <v>53</v>
      </c>
      <c r="F92" s="69">
        <v>45359.587951388901</v>
      </c>
      <c r="G92" s="70" t="s">
        <v>90</v>
      </c>
      <c r="H92" s="70" t="s">
        <v>91</v>
      </c>
      <c r="I92" s="67" t="s">
        <v>56</v>
      </c>
      <c r="J92" s="70" t="s">
        <v>92</v>
      </c>
      <c r="K92" s="73" t="s">
        <v>93</v>
      </c>
    </row>
  </sheetData>
  <mergeCells count="1">
    <mergeCell ref="D60:E6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01-2024</vt:lpstr>
      <vt:lpstr>01-2024(neue Price)</vt:lpstr>
      <vt:lpstr>02.2024</vt:lpstr>
      <vt:lpstr>03.2024</vt:lpstr>
      <vt:lpstr>04.2024</vt:lpstr>
      <vt:lpstr>05.2024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BLS-001</cp:lastModifiedBy>
  <dcterms:created xsi:type="dcterms:W3CDTF">2006-09-21T08:52:00Z</dcterms:created>
  <dcterms:modified xsi:type="dcterms:W3CDTF">2024-06-03T13:14:05Z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EEF098518A0F4FE58EC902ECC853DC90_12</vt:lpwstr>
  </property>
  <property fmtid="{D5CDD505-2E9C-101B-9397-08002B2CF9AE}" pid="3" name="KSOProductBuildVer">
    <vt:lpwstr>1031-12.2.0.16731</vt:lpwstr>
  </property>
</Properties>
</file>