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<sst xmlns="http://schemas.openxmlformats.org/spreadsheetml/2006/main" count="37" uniqueCount="34">
  <si>
    <t xml:space="preserve">Вариант 21</t>
  </si>
  <si>
    <t xml:space="preserve">Исходные данные</t>
  </si>
  <si>
    <t xml:space="preserve">Объем выборки n</t>
  </si>
  <si>
    <t xml:space="preserve">Кол-во интервалов по формуле Стерджесса k</t>
  </si>
  <si>
    <t xml:space="preserve">Округление k</t>
  </si>
  <si>
    <t xml:space="preserve">Размах выборки W</t>
  </si>
  <si>
    <t xml:space="preserve">Длина каждого интервала h</t>
  </si>
  <si>
    <t xml:space="preserve">Округлив с точн. до 0,1 в большую сторону</t>
  </si>
  <si>
    <t xml:space="preserve">Выборочное среднее</t>
  </si>
  <si>
    <t xml:space="preserve">x-cp=</t>
  </si>
  <si>
    <t xml:space="preserve">min = </t>
  </si>
  <si>
    <t xml:space="preserve">max = </t>
  </si>
  <si>
    <t xml:space="preserve">Выборочная дисперсия</t>
  </si>
  <si>
    <t xml:space="preserve">Dв=</t>
  </si>
  <si>
    <t xml:space="preserve">Интервальный статистический ряд</t>
  </si>
  <si>
    <t xml:space="preserve">s2=</t>
  </si>
  <si>
    <t xml:space="preserve">[xi;</t>
  </si>
  <si>
    <t xml:space="preserve">xi+1)</t>
  </si>
  <si>
    <t xml:space="preserve">xi*</t>
  </si>
  <si>
    <t xml:space="preserve">ni</t>
  </si>
  <si>
    <t xml:space="preserve">ni/n</t>
  </si>
  <si>
    <t xml:space="preserve">ni/n/h</t>
  </si>
  <si>
    <t xml:space="preserve">s=</t>
  </si>
  <si>
    <t xml:space="preserve">Проверка гипотезы о законе распределения по критерию Пирсона</t>
  </si>
  <si>
    <t xml:space="preserve">pi</t>
  </si>
  <si>
    <t xml:space="preserve">n*pi</t>
  </si>
  <si>
    <t xml:space="preserve">ni-n*pi</t>
  </si>
  <si>
    <t xml:space="preserve">(ni-npi)^2</t>
  </si>
  <si>
    <t xml:space="preserve">(ninpi)^2/npi</t>
  </si>
  <si>
    <t xml:space="preserve">ni^2/npi</t>
  </si>
  <si>
    <t xml:space="preserve">Суммы</t>
  </si>
  <si>
    <t xml:space="preserve">X2Расч = </t>
  </si>
  <si>
    <t xml:space="preserve">k-r-1 = </t>
  </si>
  <si>
    <t xml:space="preserve">X2Крит =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</si>
</sst>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"/>
    <numFmt numFmtId="167" formatCode="0.000"/>
    <numFmt numFmtId="168" formatCode="General"/>
    <numFmt numFmtId="169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u val="single"/>
      <sz val="14"/>
      <color rgb="FF000000"/>
      <name val="Times New Roman"/>
      <family val="1"/>
      <charset val="204"/>
    </font>
    <font>
      <sz val="12"/>
      <color rgb="FF000000"/>
      <name val="Calibri"/>
      <family val="2"/>
      <charset val="1"/>
    </font>
    <font>
      <sz val="12"/>
      <name val="Arial CYR"/>
      <family val="2"/>
      <charset val="204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Гистограмма относительных частот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Лист1!$C$16:$C$23</c:f>
              <c:strCache>
                <c:ptCount val="8"/>
                <c:pt idx="0">
                  <c:v>11.5</c:v>
                </c:pt>
                <c:pt idx="1">
                  <c:v>16.5</c:v>
                </c:pt>
                <c:pt idx="2">
                  <c:v>21.5</c:v>
                </c:pt>
                <c:pt idx="3">
                  <c:v>26.5</c:v>
                </c:pt>
                <c:pt idx="4">
                  <c:v>31.5</c:v>
                </c:pt>
                <c:pt idx="5">
                  <c:v>36.5</c:v>
                </c:pt>
                <c:pt idx="6">
                  <c:v>41.5</c:v>
                </c:pt>
                <c:pt idx="7">
                  <c:v>46.5</c:v>
                </c:pt>
              </c:strCache>
            </c:strRef>
          </c:cat>
          <c:val>
            <c:numRef>
              <c:f>Лист1!$F$16:$F$23</c:f>
              <c:numCache>
                <c:formatCode>General</c:formatCode>
                <c:ptCount val="8"/>
                <c:pt idx="0">
                  <c:v>0.002</c:v>
                </c:pt>
                <c:pt idx="1">
                  <c:v>0.012</c:v>
                </c:pt>
                <c:pt idx="2">
                  <c:v>0.03</c:v>
                </c:pt>
                <c:pt idx="3">
                  <c:v>0.032</c:v>
                </c:pt>
                <c:pt idx="4">
                  <c:v>0.062</c:v>
                </c:pt>
                <c:pt idx="5">
                  <c:v>0.036</c:v>
                </c:pt>
                <c:pt idx="6">
                  <c:v>0.014</c:v>
                </c:pt>
                <c:pt idx="7">
                  <c:v>0.008</c:v>
                </c:pt>
              </c:numCache>
            </c:numRef>
          </c:val>
        </c:ser>
        <c:gapWidth val="5"/>
        <c:overlap val="-27"/>
        <c:axId val="14941285"/>
        <c:axId val="34314750"/>
      </c:barChart>
      <c:catAx>
        <c:axId val="14941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ru-R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ru-RU" sz="1000" spc="-1" strike="noStrike">
                    <a:solidFill>
                      <a:srgbClr val="595959"/>
                    </a:solidFill>
                    <a:latin typeface="Calibri"/>
                  </a:rPr>
                  <a:t> Середины интервалов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314750"/>
        <c:crosses val="autoZero"/>
        <c:auto val="1"/>
        <c:lblAlgn val="ctr"/>
        <c:lblOffset val="100"/>
        <c:noMultiLvlLbl val="0"/>
      </c:catAx>
      <c:valAx>
        <c:axId val="343147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ni/n/h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94128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556200</xdr:colOff>
      <xdr:row>15</xdr:row>
      <xdr:rowOff>194400</xdr:rowOff>
    </xdr:from>
    <xdr:to>
      <xdr:col>14</xdr:col>
      <xdr:colOff>601560</xdr:colOff>
      <xdr:row>29</xdr:row>
      <xdr:rowOff>171360</xdr:rowOff>
    </xdr:to>
    <xdr:graphicFrame>
      <xdr:nvGraphicFramePr>
        <xdr:cNvPr id="0" name="Диаграмма 11"/>
        <xdr:cNvGraphicFramePr/>
      </xdr:nvGraphicFramePr>
      <xdr:xfrm>
        <a:off x="6731640" y="3558600"/>
        <a:ext cx="4632480" cy="279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9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I13" activeCellId="0" sqref="I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9.29"/>
    <col collapsed="false" customWidth="true" hidden="false" outlineLevel="0" max="12" min="12" style="0" width="7.29"/>
    <col collapsed="false" customWidth="true" hidden="false" outlineLevel="0" max="13" min="13" style="0" width="40.71"/>
  </cols>
  <sheetData>
    <row r="1" customFormat="false" ht="18.75" hidden="false" customHeight="false" outlineLevel="0" collapsed="false">
      <c r="A1" s="1" t="s">
        <v>0</v>
      </c>
      <c r="B1" s="1"/>
      <c r="C1" s="1"/>
      <c r="D1" s="2" t="s">
        <v>1</v>
      </c>
      <c r="E1" s="2"/>
      <c r="F1" s="2"/>
      <c r="G1" s="3"/>
      <c r="H1" s="3"/>
    </row>
    <row r="2" customFormat="false" ht="15" hidden="false" customHeight="false" outlineLevel="0" collapsed="false">
      <c r="A2" s="4" t="n">
        <v>29</v>
      </c>
      <c r="B2" s="4" t="n">
        <v>30</v>
      </c>
      <c r="C2" s="4" t="n">
        <v>47</v>
      </c>
      <c r="D2" s="4" t="n">
        <v>49</v>
      </c>
      <c r="E2" s="4" t="n">
        <v>41</v>
      </c>
      <c r="F2" s="4" t="n">
        <v>34</v>
      </c>
      <c r="G2" s="4" t="n">
        <v>40</v>
      </c>
      <c r="H2" s="4" t="n">
        <v>31</v>
      </c>
      <c r="I2" s="4" t="n">
        <v>26</v>
      </c>
      <c r="J2" s="4" t="n">
        <v>31</v>
      </c>
    </row>
    <row r="3" customFormat="false" ht="17.35" hidden="false" customHeight="false" outlineLevel="0" collapsed="false">
      <c r="A3" s="4" t="n">
        <v>34</v>
      </c>
      <c r="B3" s="4" t="n">
        <v>37</v>
      </c>
      <c r="C3" s="4" t="n">
        <v>15</v>
      </c>
      <c r="D3" s="4" t="n">
        <v>25</v>
      </c>
      <c r="E3" s="4" t="n">
        <v>41</v>
      </c>
      <c r="F3" s="4" t="n">
        <v>22</v>
      </c>
      <c r="G3" s="4" t="n">
        <v>30</v>
      </c>
      <c r="H3" s="4" t="n">
        <v>33</v>
      </c>
      <c r="I3" s="4" t="n">
        <v>19</v>
      </c>
      <c r="J3" s="4" t="n">
        <v>32</v>
      </c>
      <c r="M3" s="5" t="s">
        <v>2</v>
      </c>
      <c r="N3" s="6" t="n">
        <v>100</v>
      </c>
    </row>
    <row r="4" customFormat="false" ht="17.35" hidden="false" customHeight="false" outlineLevel="0" collapsed="false">
      <c r="A4" s="4" t="n">
        <v>25</v>
      </c>
      <c r="B4" s="4" t="n">
        <v>39</v>
      </c>
      <c r="C4" s="4" t="n">
        <v>36</v>
      </c>
      <c r="D4" s="4" t="n">
        <v>25</v>
      </c>
      <c r="E4" s="4" t="n">
        <v>30</v>
      </c>
      <c r="F4" s="4" t="n">
        <v>34</v>
      </c>
      <c r="G4" s="4" t="n">
        <v>19</v>
      </c>
      <c r="H4" s="4" t="n">
        <v>38</v>
      </c>
      <c r="I4" s="4" t="n">
        <v>23</v>
      </c>
      <c r="J4" s="4" t="n">
        <v>40</v>
      </c>
      <c r="M4" s="5" t="s">
        <v>3</v>
      </c>
      <c r="N4" s="6" t="n">
        <f aca="false">1+LOG(N3,2)</f>
        <v>7.64385618977473</v>
      </c>
    </row>
    <row r="5" customFormat="false" ht="17.35" hidden="false" customHeight="false" outlineLevel="0" collapsed="false">
      <c r="A5" s="4" t="n">
        <v>31</v>
      </c>
      <c r="B5" s="4" t="n">
        <v>49</v>
      </c>
      <c r="C5" s="4" t="n">
        <v>30</v>
      </c>
      <c r="D5" s="4" t="n">
        <v>24</v>
      </c>
      <c r="E5" s="4" t="n">
        <v>37</v>
      </c>
      <c r="F5" s="4" t="n">
        <v>34</v>
      </c>
      <c r="G5" s="4" t="n">
        <v>33</v>
      </c>
      <c r="H5" s="4" t="n">
        <v>30</v>
      </c>
      <c r="I5" s="4" t="n">
        <v>32</v>
      </c>
      <c r="J5" s="4" t="n">
        <v>43</v>
      </c>
      <c r="M5" s="5" t="s">
        <v>4</v>
      </c>
      <c r="N5" s="6" t="n">
        <f aca="false">ROUND(N4,0)</f>
        <v>8</v>
      </c>
    </row>
    <row r="6" customFormat="false" ht="17.35" hidden="false" customHeight="false" outlineLevel="0" collapsed="false">
      <c r="A6" s="4" t="n">
        <v>24</v>
      </c>
      <c r="B6" s="4" t="n">
        <v>18</v>
      </c>
      <c r="C6" s="4" t="n">
        <v>9</v>
      </c>
      <c r="D6" s="4" t="n">
        <v>44</v>
      </c>
      <c r="E6" s="4" t="n">
        <v>20</v>
      </c>
      <c r="F6" s="4" t="n">
        <v>18</v>
      </c>
      <c r="G6" s="4" t="n">
        <v>33</v>
      </c>
      <c r="H6" s="4" t="n">
        <v>36</v>
      </c>
      <c r="I6" s="4" t="n">
        <v>36</v>
      </c>
      <c r="J6" s="4" t="n">
        <v>31</v>
      </c>
      <c r="M6" s="5" t="s">
        <v>5</v>
      </c>
      <c r="N6" s="6" t="n">
        <f aca="false">D12-B12</f>
        <v>40</v>
      </c>
    </row>
    <row r="7" customFormat="false" ht="17.35" hidden="false" customHeight="false" outlineLevel="0" collapsed="false">
      <c r="A7" s="4" t="n">
        <v>46</v>
      </c>
      <c r="B7" s="4" t="n">
        <v>28</v>
      </c>
      <c r="C7" s="4" t="n">
        <v>35</v>
      </c>
      <c r="D7" s="4" t="n">
        <v>30</v>
      </c>
      <c r="E7" s="4" t="n">
        <v>15</v>
      </c>
      <c r="F7" s="4" t="n">
        <v>27</v>
      </c>
      <c r="G7" s="4" t="n">
        <v>29</v>
      </c>
      <c r="H7" s="4" t="n">
        <v>22</v>
      </c>
      <c r="I7" s="4" t="n">
        <v>27</v>
      </c>
      <c r="J7" s="4" t="n">
        <v>31</v>
      </c>
      <c r="M7" s="5" t="s">
        <v>6</v>
      </c>
      <c r="N7" s="6" t="n">
        <f aca="false">N6/N5</f>
        <v>5</v>
      </c>
    </row>
    <row r="8" customFormat="false" ht="17.35" hidden="false" customHeight="false" outlineLevel="0" collapsed="false">
      <c r="A8" s="4" t="n">
        <v>31</v>
      </c>
      <c r="B8" s="4" t="n">
        <v>21</v>
      </c>
      <c r="C8" s="4" t="n">
        <v>21</v>
      </c>
      <c r="D8" s="4" t="n">
        <v>35</v>
      </c>
      <c r="E8" s="4" t="n">
        <v>32</v>
      </c>
      <c r="F8" s="4" t="n">
        <v>17</v>
      </c>
      <c r="G8" s="4" t="n">
        <v>24</v>
      </c>
      <c r="H8" s="4" t="n">
        <v>32</v>
      </c>
      <c r="I8" s="4" t="n">
        <v>23</v>
      </c>
      <c r="J8" s="4" t="n">
        <v>32</v>
      </c>
      <c r="M8" s="5" t="s">
        <v>7</v>
      </c>
      <c r="N8" s="6" t="n">
        <f aca="false">CEILING(N7,0.1)</f>
        <v>5</v>
      </c>
    </row>
    <row r="9" customFormat="false" ht="17.35" hidden="false" customHeight="false" outlineLevel="0" collapsed="false">
      <c r="A9" s="4" t="n">
        <v>27</v>
      </c>
      <c r="B9" s="4" t="n">
        <v>19</v>
      </c>
      <c r="C9" s="4" t="n">
        <v>29</v>
      </c>
      <c r="D9" s="4" t="n">
        <v>29</v>
      </c>
      <c r="E9" s="4" t="n">
        <v>29</v>
      </c>
      <c r="F9" s="4" t="n">
        <v>37</v>
      </c>
      <c r="G9" s="4" t="n">
        <v>30</v>
      </c>
      <c r="H9" s="4" t="n">
        <v>29</v>
      </c>
      <c r="I9" s="4" t="n">
        <v>30</v>
      </c>
      <c r="J9" s="4" t="n">
        <v>35</v>
      </c>
    </row>
    <row r="10" customFormat="false" ht="17.35" hidden="false" customHeight="false" outlineLevel="0" collapsed="false">
      <c r="A10" s="4" t="n">
        <v>21</v>
      </c>
      <c r="B10" s="4" t="n">
        <v>23</v>
      </c>
      <c r="C10" s="4" t="n">
        <v>28</v>
      </c>
      <c r="D10" s="4" t="n">
        <v>34</v>
      </c>
      <c r="E10" s="4" t="n">
        <v>17</v>
      </c>
      <c r="F10" s="4" t="n">
        <v>41</v>
      </c>
      <c r="G10" s="4" t="n">
        <v>28</v>
      </c>
      <c r="H10" s="4" t="n">
        <v>24</v>
      </c>
      <c r="I10" s="4" t="n">
        <v>47</v>
      </c>
      <c r="J10" s="4" t="n">
        <v>28</v>
      </c>
      <c r="M10" s="7" t="s">
        <v>8</v>
      </c>
      <c r="N10" s="6"/>
    </row>
    <row r="11" customFormat="false" ht="17.35" hidden="false" customHeight="false" outlineLevel="0" collapsed="false">
      <c r="A11" s="4" t="n">
        <v>36</v>
      </c>
      <c r="B11" s="4" t="n">
        <v>28</v>
      </c>
      <c r="C11" s="4" t="n">
        <v>38</v>
      </c>
      <c r="D11" s="4" t="n">
        <v>22</v>
      </c>
      <c r="E11" s="4" t="n">
        <v>32</v>
      </c>
      <c r="F11" s="4" t="n">
        <v>33</v>
      </c>
      <c r="G11" s="4" t="n">
        <v>23</v>
      </c>
      <c r="H11" s="4" t="n">
        <v>36</v>
      </c>
      <c r="I11" s="4" t="n">
        <v>31</v>
      </c>
      <c r="J11" s="4" t="n">
        <v>21</v>
      </c>
      <c r="M11" s="5" t="s">
        <v>9</v>
      </c>
      <c r="N11" s="8" t="n">
        <f aca="false">SUMPRODUCT(C16:C23,D16:D23)/100</f>
        <v>29.67</v>
      </c>
    </row>
    <row r="12" customFormat="false" ht="18.75" hidden="false" customHeight="false" outlineLevel="0" collapsed="false">
      <c r="A12" s="0" t="s">
        <v>10</v>
      </c>
      <c r="B12" s="0" t="n">
        <f aca="false">MIN(A2:J11)</f>
        <v>9</v>
      </c>
      <c r="C12" s="0" t="s">
        <v>11</v>
      </c>
      <c r="D12" s="0" t="n">
        <f aca="false">MAX(A2:J11)</f>
        <v>49</v>
      </c>
      <c r="M12" s="7" t="s">
        <v>12</v>
      </c>
      <c r="N12" s="6"/>
    </row>
    <row r="13" customFormat="false" ht="18.75" hidden="false" customHeight="false" outlineLevel="0" collapsed="false">
      <c r="M13" s="6" t="s">
        <v>13</v>
      </c>
      <c r="N13" s="8" t="n">
        <f aca="false">SUMPRODUCT(C16:C23,C16:C23,D16:D23)/100-N11*N11</f>
        <v>73.4960999999998</v>
      </c>
    </row>
    <row r="14" customFormat="false" ht="18.75" hidden="false" customHeight="false" outlineLevel="0" collapsed="false">
      <c r="A14" s="9" t="s">
        <v>14</v>
      </c>
      <c r="M14" s="6" t="s">
        <v>15</v>
      </c>
      <c r="N14" s="8" t="n">
        <f aca="false">N13*100/99</f>
        <v>74.2384848484847</v>
      </c>
    </row>
    <row r="15" customFormat="false" ht="18.75" hidden="false" customHeight="false" outlineLevel="0" collapsed="false">
      <c r="A15" s="10" t="s">
        <v>16</v>
      </c>
      <c r="B15" s="10" t="s">
        <v>17</v>
      </c>
      <c r="C15" s="10" t="s">
        <v>18</v>
      </c>
      <c r="D15" s="10" t="s">
        <v>19</v>
      </c>
      <c r="E15" s="10" t="s">
        <v>20</v>
      </c>
      <c r="F15" s="10" t="s">
        <v>21</v>
      </c>
      <c r="G15" s="11"/>
      <c r="M15" s="6" t="s">
        <v>22</v>
      </c>
      <c r="N15" s="8" t="n">
        <f aca="false">SQRT(N14)</f>
        <v>8.61617576703753</v>
      </c>
    </row>
    <row r="16" customFormat="false" ht="15.75" hidden="false" customHeight="false" outlineLevel="0" collapsed="false">
      <c r="A16" s="10" t="n">
        <f aca="false">B12</f>
        <v>9</v>
      </c>
      <c r="B16" s="10" t="n">
        <f aca="false">A16+$N$8</f>
        <v>14</v>
      </c>
      <c r="C16" s="12" t="n">
        <f aca="false">(A16+B16)/2</f>
        <v>11.5</v>
      </c>
      <c r="D16" s="10" t="n">
        <f aca="false">COUNTIFS($A$2:$J$11,"&gt;="&amp;A16,$A$2:$J$11,"&lt;"&amp;B16)</f>
        <v>1</v>
      </c>
      <c r="E16" s="10" t="n">
        <f aca="false">D16/$N$3</f>
        <v>0.01</v>
      </c>
      <c r="F16" s="13" t="n">
        <f aca="false">E16/$N$8</f>
        <v>0.002</v>
      </c>
      <c r="G16" s="14"/>
    </row>
    <row r="17" customFormat="false" ht="15.75" hidden="false" customHeight="false" outlineLevel="0" collapsed="false">
      <c r="A17" s="10" t="n">
        <f aca="false">A16+$N$8</f>
        <v>14</v>
      </c>
      <c r="B17" s="10" t="n">
        <f aca="false">A17+$N$8</f>
        <v>19</v>
      </c>
      <c r="C17" s="12" t="n">
        <f aca="false">(A17+B17)/2</f>
        <v>16.5</v>
      </c>
      <c r="D17" s="10" t="n">
        <f aca="false">COUNTIFS($A$2:$J$11,"&gt;="&amp;A17,$A$2:$J$11,"&lt;"&amp;B17)</f>
        <v>6</v>
      </c>
      <c r="E17" s="10" t="n">
        <f aca="false">D17/$N$3</f>
        <v>0.06</v>
      </c>
      <c r="F17" s="13" t="n">
        <f aca="false">E17/$N$8</f>
        <v>0.012</v>
      </c>
      <c r="G17" s="14"/>
    </row>
    <row r="18" customFormat="false" ht="15.75" hidden="false" customHeight="false" outlineLevel="0" collapsed="false">
      <c r="A18" s="10" t="n">
        <f aca="false">A17+$N$8</f>
        <v>19</v>
      </c>
      <c r="B18" s="10" t="n">
        <f aca="false">A18+$N$8</f>
        <v>24</v>
      </c>
      <c r="C18" s="12" t="n">
        <f aca="false">(A18+B18)/2</f>
        <v>21.5</v>
      </c>
      <c r="D18" s="10" t="n">
        <f aca="false">COUNTIFS($A$2:$J$11,"&gt;="&amp;A18,$A$2:$J$11,"&lt;"&amp;B18)</f>
        <v>15</v>
      </c>
      <c r="E18" s="10" t="n">
        <f aca="false">D18/$N$3</f>
        <v>0.15</v>
      </c>
      <c r="F18" s="13" t="n">
        <f aca="false">E18/$N$8</f>
        <v>0.03</v>
      </c>
      <c r="G18" s="14"/>
    </row>
    <row r="19" customFormat="false" ht="15.75" hidden="false" customHeight="false" outlineLevel="0" collapsed="false">
      <c r="A19" s="10" t="n">
        <f aca="false">A18+$N$8</f>
        <v>24</v>
      </c>
      <c r="B19" s="10" t="n">
        <f aca="false">A19+$N$8</f>
        <v>29</v>
      </c>
      <c r="C19" s="12" t="n">
        <f aca="false">(A19+B19)/2</f>
        <v>26.5</v>
      </c>
      <c r="D19" s="10" t="n">
        <f aca="false">COUNTIFS($A$2:$J$11,"&gt;="&amp;A19,$A$2:$J$11,"&lt;"&amp;B19)</f>
        <v>16</v>
      </c>
      <c r="E19" s="10" t="n">
        <f aca="false">D19/$N$3</f>
        <v>0.16</v>
      </c>
      <c r="F19" s="13" t="n">
        <f aca="false">E19/$N$8</f>
        <v>0.032</v>
      </c>
      <c r="G19" s="14"/>
    </row>
    <row r="20" customFormat="false" ht="15.75" hidden="false" customHeight="false" outlineLevel="0" collapsed="false">
      <c r="A20" s="10" t="n">
        <f aca="false">A19+$N$8</f>
        <v>29</v>
      </c>
      <c r="B20" s="10" t="n">
        <f aca="false">A20+$N$8</f>
        <v>34</v>
      </c>
      <c r="C20" s="12" t="n">
        <f aca="false">(A20+B20)/2</f>
        <v>31.5</v>
      </c>
      <c r="D20" s="10" t="n">
        <f aca="false">COUNTIFS($A$2:$J$11,"&gt;="&amp;A20,$A$2:$J$11,"&lt;"&amp;B20)</f>
        <v>31</v>
      </c>
      <c r="E20" s="10" t="n">
        <f aca="false">D20/$N$3</f>
        <v>0.31</v>
      </c>
      <c r="F20" s="13" t="n">
        <f aca="false">E20/$N$8</f>
        <v>0.062</v>
      </c>
      <c r="G20" s="14"/>
    </row>
    <row r="21" customFormat="false" ht="15.75" hidden="false" customHeight="false" outlineLevel="0" collapsed="false">
      <c r="A21" s="10" t="n">
        <f aca="false">A20+$N$8</f>
        <v>34</v>
      </c>
      <c r="B21" s="10" t="n">
        <f aca="false">A21+$N$8</f>
        <v>39</v>
      </c>
      <c r="C21" s="12" t="n">
        <f aca="false">(A21+B21)/2</f>
        <v>36.5</v>
      </c>
      <c r="D21" s="10" t="n">
        <f aca="false">COUNTIFS($A$2:$J$11,"&gt;="&amp;A21,$A$2:$J$11,"&lt;"&amp;B21)</f>
        <v>18</v>
      </c>
      <c r="E21" s="10" t="n">
        <f aca="false">D21/$N$3</f>
        <v>0.18</v>
      </c>
      <c r="F21" s="13" t="n">
        <f aca="false">E21/$N$8</f>
        <v>0.036</v>
      </c>
      <c r="G21" s="14"/>
    </row>
    <row r="22" customFormat="false" ht="15.75" hidden="false" customHeight="false" outlineLevel="0" collapsed="false">
      <c r="A22" s="10" t="n">
        <f aca="false">A21+$N$8</f>
        <v>39</v>
      </c>
      <c r="B22" s="10" t="n">
        <f aca="false">A22+$N$8</f>
        <v>44</v>
      </c>
      <c r="C22" s="12" t="n">
        <f aca="false">(A22+B22)/2</f>
        <v>41.5</v>
      </c>
      <c r="D22" s="10" t="n">
        <f aca="false">COUNTIFS($A$2:$J$11,"&gt;="&amp;A22,$A$2:$J$11,"&lt;"&amp;B22)</f>
        <v>7</v>
      </c>
      <c r="E22" s="10" t="n">
        <f aca="false">D22/$N$3</f>
        <v>0.07</v>
      </c>
      <c r="F22" s="13" t="n">
        <f aca="false">E22/$N$8</f>
        <v>0.014</v>
      </c>
      <c r="G22" s="14"/>
    </row>
    <row r="23" customFormat="false" ht="15.75" hidden="false" customHeight="false" outlineLevel="0" collapsed="false">
      <c r="A23" s="10" t="n">
        <f aca="false">A22+$N$8</f>
        <v>44</v>
      </c>
      <c r="B23" s="10" t="n">
        <f aca="false">A23+$N$8</f>
        <v>49</v>
      </c>
      <c r="C23" s="12" t="n">
        <f aca="false">(A23+B23)/2</f>
        <v>46.5</v>
      </c>
      <c r="D23" s="10" t="n">
        <f aca="false">COUNTIFS($A$2:$J$11,"&gt;="&amp;A23,$A$2:$J$11,"&lt;"&amp;B23)</f>
        <v>4</v>
      </c>
      <c r="E23" s="10" t="n">
        <f aca="false">D23/$N$3</f>
        <v>0.04</v>
      </c>
      <c r="F23" s="13" t="n">
        <f aca="false">E23/$N$8</f>
        <v>0.008</v>
      </c>
      <c r="G23" s="14"/>
    </row>
    <row r="24" customFormat="false" ht="15.75" hidden="false" customHeight="false" outlineLevel="0" collapsed="false">
      <c r="D24" s="15" t="n">
        <f aca="false">SUM(D16:D23)</f>
        <v>98</v>
      </c>
      <c r="E24" s="16"/>
    </row>
    <row r="27" customFormat="false" ht="18.75" hidden="false" customHeight="false" outlineLevel="0" collapsed="false">
      <c r="A27" s="17" t="s">
        <v>23</v>
      </c>
      <c r="B27" s="18"/>
      <c r="C27" s="18"/>
      <c r="D27" s="18"/>
      <c r="E27" s="18"/>
      <c r="F27" s="18"/>
      <c r="G27" s="18"/>
      <c r="H27" s="18"/>
      <c r="I27" s="18"/>
    </row>
    <row r="28" customFormat="false" ht="15.75" hidden="false" customHeight="false" outlineLevel="0" collapsed="false">
      <c r="A28" s="19" t="s">
        <v>16</v>
      </c>
      <c r="B28" s="19" t="s">
        <v>17</v>
      </c>
      <c r="C28" s="19" t="s">
        <v>19</v>
      </c>
      <c r="D28" s="19" t="s">
        <v>24</v>
      </c>
      <c r="E28" s="19" t="s">
        <v>25</v>
      </c>
      <c r="F28" s="19" t="s">
        <v>26</v>
      </c>
      <c r="G28" s="20" t="s">
        <v>27</v>
      </c>
      <c r="H28" s="20" t="s">
        <v>28</v>
      </c>
      <c r="I28" s="20" t="s">
        <v>29</v>
      </c>
    </row>
    <row r="29" customFormat="false" ht="15.75" hidden="false" customHeight="false" outlineLevel="0" collapsed="false">
      <c r="A29" s="21" t="n">
        <f aca="false">-1E+037</f>
        <v>-1E+037</v>
      </c>
      <c r="B29" s="22" t="n">
        <f aca="false">B16</f>
        <v>14</v>
      </c>
      <c r="C29" s="22" t="n">
        <f aca="false">D16</f>
        <v>1</v>
      </c>
      <c r="D29" s="22" t="n">
        <f aca="false">_xlfn.NORM.DIST(B29,$N$11,$N$15,TRUE())</f>
        <v>0.034480721850048</v>
      </c>
      <c r="E29" s="22" t="n">
        <f aca="false">$N$3*D29</f>
        <v>3.4480721850048</v>
      </c>
      <c r="F29" s="22" t="n">
        <f aca="false">C29-$N$3*D29</f>
        <v>-2.4480721850048</v>
      </c>
      <c r="G29" s="22" t="n">
        <f aca="false">POWER(F29,2)</f>
        <v>5.99305742299415</v>
      </c>
      <c r="H29" s="22" t="n">
        <f aca="false">G29/E29</f>
        <v>1.73808931525771</v>
      </c>
      <c r="I29" s="22" t="n">
        <f aca="false">(POWER(C29,2))/E29</f>
        <v>0.290017130252918</v>
      </c>
    </row>
    <row r="30" customFormat="false" ht="15.75" hidden="false" customHeight="false" outlineLevel="0" collapsed="false">
      <c r="A30" s="22" t="n">
        <f aca="false">A17</f>
        <v>14</v>
      </c>
      <c r="B30" s="22" t="n">
        <f aca="false">B17</f>
        <v>19</v>
      </c>
      <c r="C30" s="22" t="n">
        <f aca="false">D17</f>
        <v>6</v>
      </c>
      <c r="D30" s="22" t="n">
        <f aca="false">_xlfn.NORM.DIST(B30,$N$11,$N$15,TRUE())-_xlfn.NORM.DIST(A30,$N$11,$N$15,TRUE())</f>
        <v>0.0733090198770416</v>
      </c>
      <c r="E30" s="22" t="n">
        <f aca="false">$N$3*D30</f>
        <v>7.33090198770416</v>
      </c>
      <c r="F30" s="22" t="n">
        <f aca="false">C30-$N$3*D30</f>
        <v>-1.33090198770416</v>
      </c>
      <c r="G30" s="22" t="n">
        <f aca="false">POWER(F30,2)</f>
        <v>1.77130010087488</v>
      </c>
      <c r="H30" s="22" t="n">
        <f aca="false">G30/E30</f>
        <v>0.241621031606454</v>
      </c>
      <c r="I30" s="22" t="n">
        <f aca="false">(POWER(C30,2))/E30</f>
        <v>4.91071904390229</v>
      </c>
    </row>
    <row r="31" customFormat="false" ht="15.75" hidden="false" customHeight="false" outlineLevel="0" collapsed="false">
      <c r="A31" s="22" t="n">
        <f aca="false">A18</f>
        <v>19</v>
      </c>
      <c r="B31" s="22" t="n">
        <f aca="false">B18</f>
        <v>24</v>
      </c>
      <c r="C31" s="22" t="n">
        <f aca="false">D18</f>
        <v>15</v>
      </c>
      <c r="D31" s="22" t="n">
        <f aca="false">_xlfn.NORM.DIST(B31,$N$11,$N$15,TRUE())-_xlfn.NORM.DIST(A31,$N$11,$N$15,TRUE())</f>
        <v>0.147458578834533</v>
      </c>
      <c r="E31" s="22" t="n">
        <f aca="false">$N$3*D31</f>
        <v>14.7458578834533</v>
      </c>
      <c r="F31" s="22" t="n">
        <f aca="false">C31-$N$3*D31</f>
        <v>0.254142116546738</v>
      </c>
      <c r="G31" s="22" t="n">
        <f aca="false">POWER(F31,2)</f>
        <v>0.0645882154028559</v>
      </c>
      <c r="H31" s="22" t="n">
        <f aca="false">G31/E31</f>
        <v>0.00438009208506832</v>
      </c>
      <c r="I31" s="22" t="n">
        <f aca="false">(POWER(C31,2))/E31</f>
        <v>15.2585222086318</v>
      </c>
    </row>
    <row r="32" customFormat="false" ht="15.75" hidden="false" customHeight="false" outlineLevel="0" collapsed="false">
      <c r="A32" s="22" t="n">
        <f aca="false">A19</f>
        <v>24</v>
      </c>
      <c r="B32" s="22" t="n">
        <f aca="false">B19</f>
        <v>29</v>
      </c>
      <c r="C32" s="22" t="n">
        <f aca="false">D19</f>
        <v>16</v>
      </c>
      <c r="D32" s="22" t="n">
        <f aca="false">_xlfn.NORM.DIST(B32,$N$11,$N$15,TRUE())-_xlfn.NORM.DIST(A32,$N$11,$N$15,TRUE())</f>
        <v>0.213760877231109</v>
      </c>
      <c r="E32" s="22" t="n">
        <f aca="false">$N$3*D32</f>
        <v>21.3760877231109</v>
      </c>
      <c r="F32" s="22" t="n">
        <f aca="false">C32-$N$3*D32</f>
        <v>-5.3760877231109</v>
      </c>
      <c r="G32" s="22" t="n">
        <f aca="false">POWER(F32,2)</f>
        <v>28.9023192065838</v>
      </c>
      <c r="H32" s="22" t="n">
        <f aca="false">G32/E32</f>
        <v>1.35208648004077</v>
      </c>
      <c r="I32" s="22" t="n">
        <f aca="false">(POWER(C32,2))/E32</f>
        <v>11.9759987569299</v>
      </c>
    </row>
    <row r="33" customFormat="false" ht="15.75" hidden="false" customHeight="false" outlineLevel="0" collapsed="false">
      <c r="A33" s="22" t="n">
        <f aca="false">A20</f>
        <v>29</v>
      </c>
      <c r="B33" s="22" t="n">
        <f aca="false">B20</f>
        <v>34</v>
      </c>
      <c r="C33" s="22" t="n">
        <f aca="false">D20</f>
        <v>31</v>
      </c>
      <c r="D33" s="22" t="n">
        <f aca="false">_xlfn.NORM.DIST(B33,$N$11,$N$15,TRUE())-_xlfn.NORM.DIST(A33,$N$11,$N$15,TRUE())</f>
        <v>0.223348043912006</v>
      </c>
      <c r="E33" s="22" t="n">
        <f aca="false">$N$3*D33</f>
        <v>22.3348043912006</v>
      </c>
      <c r="F33" s="22" t="n">
        <f aca="false">C33-$N$3*D33</f>
        <v>8.66519560879944</v>
      </c>
      <c r="G33" s="22" t="n">
        <f aca="false">POWER(F33,2)</f>
        <v>75.0856149387572</v>
      </c>
      <c r="H33" s="22" t="n">
        <f aca="false">G33/E33</f>
        <v>3.36182102263404</v>
      </c>
      <c r="I33" s="22" t="n">
        <f aca="false">(POWER(C33,2))/E33</f>
        <v>43.0270166314335</v>
      </c>
    </row>
    <row r="34" customFormat="false" ht="15.75" hidden="false" customHeight="false" outlineLevel="0" collapsed="false">
      <c r="A34" s="22" t="n">
        <f aca="false">A21</f>
        <v>34</v>
      </c>
      <c r="B34" s="22" t="n">
        <f aca="false">B21</f>
        <v>39</v>
      </c>
      <c r="C34" s="22" t="n">
        <f aca="false">D21</f>
        <v>18</v>
      </c>
      <c r="D34" s="22" t="n">
        <f aca="false">_xlfn.NORM.DIST(B34,$N$11,$N$15,TRUE())-_xlfn.NORM.DIST(A34,$N$11,$N$15,TRUE())</f>
        <v>0.168204586242596</v>
      </c>
      <c r="E34" s="22" t="n">
        <f aca="false">$N$3*D34</f>
        <v>16.8204586242596</v>
      </c>
      <c r="F34" s="22" t="n">
        <f aca="false">C34-$N$3*D34</f>
        <v>1.17954137574042</v>
      </c>
      <c r="G34" s="22" t="n">
        <f aca="false">POWER(F34,2)</f>
        <v>1.3913178570836</v>
      </c>
      <c r="H34" s="22" t="n">
        <f aca="false">G34/E34</f>
        <v>0.0827158098458115</v>
      </c>
      <c r="I34" s="22" t="n">
        <f aca="false">(POWER(C34,2))/E34</f>
        <v>19.2622571855862</v>
      </c>
    </row>
    <row r="35" customFormat="false" ht="15.75" hidden="false" customHeight="false" outlineLevel="0" collapsed="false">
      <c r="A35" s="22" t="n">
        <f aca="false">A22</f>
        <v>39</v>
      </c>
      <c r="B35" s="22" t="n">
        <f aca="false">B22</f>
        <v>44</v>
      </c>
      <c r="C35" s="22" t="n">
        <f aca="false">D22</f>
        <v>7</v>
      </c>
      <c r="D35" s="22" t="n">
        <f aca="false">_xlfn.NORM.DIST(B35,$N$11,$N$15,TRUE())-_xlfn.NORM.DIST(A35,$N$11,$N$15,TRUE())</f>
        <v>0.091297049833191</v>
      </c>
      <c r="E35" s="22" t="n">
        <f aca="false">$N$3*D35</f>
        <v>9.1297049833191</v>
      </c>
      <c r="F35" s="22" t="n">
        <f aca="false">C35-$N$3*D35</f>
        <v>-2.1297049833191</v>
      </c>
      <c r="G35" s="22" t="n">
        <f aca="false">POWER(F35,2)</f>
        <v>4.5356433159742</v>
      </c>
      <c r="H35" s="22" t="n">
        <f aca="false">G35/E35</f>
        <v>0.496800644080097</v>
      </c>
      <c r="I35" s="22" t="n">
        <f aca="false">(POWER(C35,2))/E35</f>
        <v>5.367095660761</v>
      </c>
    </row>
    <row r="36" customFormat="false" ht="15.75" hidden="false" customHeight="false" outlineLevel="0" collapsed="false">
      <c r="A36" s="22" t="n">
        <f aca="false">A23</f>
        <v>44</v>
      </c>
      <c r="B36" s="21" t="n">
        <v>10000000000</v>
      </c>
      <c r="C36" s="22" t="n">
        <f aca="false">D23</f>
        <v>4</v>
      </c>
      <c r="D36" s="22" t="n">
        <f aca="false">1-_xlfn.NORM.DIST(A36,$N$11,$N$15,TRUE())</f>
        <v>0.0481411222194764</v>
      </c>
      <c r="E36" s="22" t="n">
        <f aca="false">$N$3*D36</f>
        <v>4.81411222194764</v>
      </c>
      <c r="F36" s="22" t="n">
        <f aca="false">C36-$N$3*D36</f>
        <v>-0.814112221947642</v>
      </c>
      <c r="G36" s="22" t="n">
        <f aca="false">POWER(F36,2)</f>
        <v>0.662778709924527</v>
      </c>
      <c r="H36" s="22" t="n">
        <f aca="false">G36/E36</f>
        <v>0.13767412959401</v>
      </c>
      <c r="I36" s="22" t="n">
        <f aca="false">(POWER(C36,2))/E36</f>
        <v>3.32356190764637</v>
      </c>
    </row>
    <row r="37" customFormat="false" ht="15" hidden="false" customHeight="false" outlineLevel="0" collapsed="false">
      <c r="A37" s="23"/>
      <c r="B37" s="23"/>
      <c r="C37" s="23"/>
      <c r="D37" s="23"/>
      <c r="E37" s="23"/>
      <c r="F37" s="23"/>
      <c r="G37" s="23"/>
      <c r="H37" s="23"/>
      <c r="I37" s="23"/>
    </row>
    <row r="38" customFormat="false" ht="15.75" hidden="false" customHeight="false" outlineLevel="0" collapsed="false">
      <c r="A38" s="23" t="s">
        <v>30</v>
      </c>
      <c r="B38" s="23"/>
      <c r="C38" s="22" t="n">
        <f aca="false">SUM(C29:C36)</f>
        <v>98</v>
      </c>
      <c r="D38" s="23" t="n">
        <f aca="false">SUM(D29:D36)</f>
        <v>1</v>
      </c>
      <c r="E38" s="23" t="n">
        <f aca="false">SUM(E29:E36)</f>
        <v>100</v>
      </c>
      <c r="F38" s="23"/>
      <c r="G38" s="23" t="s">
        <v>31</v>
      </c>
      <c r="H38" s="23" t="n">
        <f aca="false">SUM(H29:H36)</f>
        <v>7.41518852514397</v>
      </c>
      <c r="I38" s="23" t="n">
        <f aca="false">SUM(I29:I36)</f>
        <v>103.415188525144</v>
      </c>
    </row>
    <row r="39" customFormat="false" ht="15" hidden="false" customHeight="false" outlineLevel="0" collapsed="false">
      <c r="A39" s="23"/>
      <c r="B39" s="23"/>
      <c r="C39" s="23"/>
      <c r="D39" s="23" t="s">
        <v>32</v>
      </c>
      <c r="E39" s="23" t="n">
        <f aca="false">N5-2-1</f>
        <v>5</v>
      </c>
      <c r="F39" s="23"/>
      <c r="G39" s="23" t="s">
        <v>33</v>
      </c>
      <c r="H39" s="23" t="n">
        <f aca="false">_xlfn.CHISQ.INV.RT(0.05,E39)</f>
        <v>11.0704976935164</v>
      </c>
      <c r="I39" s="23"/>
    </row>
  </sheetData>
  <mergeCells count="2">
    <mergeCell ref="A1:C1"/>
    <mergeCell ref="D1:F1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2022-11-29T18:40:04Z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