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huryGroup\Documents\thor\useful\"/>
    </mc:Choice>
  </mc:AlternateContent>
  <xr:revisionPtr revIDLastSave="0" documentId="13_ncr:1_{26536439-2F59-433D-956C-0F7AC43C2261}" xr6:coauthVersionLast="46" xr6:coauthVersionMax="46" xr10:uidLastSave="{00000000-0000-0000-0000-000000000000}"/>
  <bookViews>
    <workbookView xWindow="-120" yWindow="-120" windowWidth="29040" windowHeight="15840" activeTab="2" xr2:uid="{7A26BF49-2327-47B7-BDB2-3F919FB5ED13}"/>
  </bookViews>
  <sheets>
    <sheet name="focal spot (2)" sheetId="4" r:id="rId1"/>
    <sheet name="focal spot" sheetId="1" r:id="rId2"/>
    <sheet name="fluenceee" sheetId="3" r:id="rId3"/>
    <sheet name="Sheet2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" l="1"/>
  <c r="J19" i="4" a="1"/>
  <c r="J19" i="4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4" i="4"/>
  <c r="J2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4" i="4"/>
  <c r="K11" i="4"/>
  <c r="N4" i="4"/>
  <c r="N5" i="4" s="1"/>
  <c r="K4" i="4"/>
  <c r="K5" i="4" s="1"/>
  <c r="C38" i="1"/>
  <c r="C39" i="1" s="1"/>
  <c r="C45" i="1"/>
  <c r="D4" i="3"/>
  <c r="D3" i="3"/>
  <c r="D2" i="3"/>
  <c r="D5" i="3"/>
  <c r="F43" i="1"/>
  <c r="F42" i="1"/>
  <c r="G27" i="1"/>
  <c r="G17" i="1"/>
  <c r="F40" i="1"/>
  <c r="F39" i="1"/>
  <c r="J22" i="4" l="1"/>
  <c r="J23" i="4" s="1"/>
  <c r="K8" i="4"/>
  <c r="K7" i="4"/>
  <c r="N8" i="4"/>
  <c r="N7" i="4"/>
  <c r="D28" i="1"/>
  <c r="C42" i="1" s="1"/>
  <c r="D12" i="1"/>
  <c r="C41" i="1" s="1"/>
  <c r="F45" i="1"/>
  <c r="F46" i="1" s="1"/>
  <c r="D6" i="3" s="1"/>
  <c r="D8" i="3" s="1"/>
  <c r="N10" i="4" l="1"/>
  <c r="N11" i="4" s="1"/>
  <c r="K10" i="4"/>
  <c r="C44" i="1"/>
  <c r="C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<sst xmlns="http://schemas.openxmlformats.org/spreadsheetml/2006/main" count="56" uniqueCount="37">
  <si>
    <t>Focal Spot Measurement</t>
  </si>
  <si>
    <t>x pixel</t>
  </si>
  <si>
    <t>x intensity</t>
  </si>
  <si>
    <t>y pixel</t>
  </si>
  <si>
    <t>y intensity</t>
  </si>
  <si>
    <t>max</t>
  </si>
  <si>
    <t>1/2 max</t>
  </si>
  <si>
    <t>First x</t>
  </si>
  <si>
    <t>error of .1</t>
  </si>
  <si>
    <t>second x</t>
  </si>
  <si>
    <t>error of .2</t>
  </si>
  <si>
    <t>Second y</t>
  </si>
  <si>
    <t>First y</t>
  </si>
  <si>
    <t>Camera Spot</t>
  </si>
  <si>
    <t>Focal Width</t>
  </si>
  <si>
    <t>Magnefication factor</t>
  </si>
  <si>
    <t>\</t>
  </si>
  <si>
    <t>Average Power mW</t>
  </si>
  <si>
    <t>Pulse Duration PicoSecond</t>
  </si>
  <si>
    <t>Fluence</t>
  </si>
  <si>
    <t>FWHM x micron</t>
  </si>
  <si>
    <t>FWHM y micron</t>
  </si>
  <si>
    <t>Rep Rate Khz</t>
  </si>
  <si>
    <t>cm</t>
  </si>
  <si>
    <t>Hz</t>
  </si>
  <si>
    <t>s</t>
  </si>
  <si>
    <t>W</t>
  </si>
  <si>
    <t>input</t>
  </si>
  <si>
    <t>max (x int)</t>
  </si>
  <si>
    <t>max (y int)</t>
  </si>
  <si>
    <t>1/2 max (y)</t>
  </si>
  <si>
    <t>1/2 max (x)</t>
  </si>
  <si>
    <t>half max row</t>
  </si>
  <si>
    <t>max row</t>
  </si>
  <si>
    <t>Cam spot (um)</t>
  </si>
  <si>
    <t xml:space="preserve">Focal width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</si>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</sst>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'focal spot (2)'!$B$4:$B$37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</c:numCache>
            </c:numRef>
          </c:xVal>
          <c:yVal>
            <c:numRef>
              <c:f>'focal spot (2)'!$C$4:$C$37</c:f>
              <c:numCache>
                <c:formatCode>General</c:formatCode>
                <c:ptCount val="34"/>
                <c:pt idx="0">
                  <c:v>10.725</c:v>
                </c:pt>
                <c:pt idx="1">
                  <c:v>11.922000000000001</c:v>
                </c:pt>
                <c:pt idx="2">
                  <c:v>12.071999999999999</c:v>
                </c:pt>
                <c:pt idx="3">
                  <c:v>15.935</c:v>
                </c:pt>
                <c:pt idx="4">
                  <c:v>21.646999999999998</c:v>
                </c:pt>
                <c:pt idx="5">
                  <c:v>28.463999999999999</c:v>
                </c:pt>
                <c:pt idx="6">
                  <c:v>36.515999999999998</c:v>
                </c:pt>
                <c:pt idx="7">
                  <c:v>45.548999999999999</c:v>
                </c:pt>
                <c:pt idx="8">
                  <c:v>57.417999999999999</c:v>
                </c:pt>
                <c:pt idx="9">
                  <c:v>66.242000000000004</c:v>
                </c:pt>
                <c:pt idx="10">
                  <c:v>81.52</c:v>
                </c:pt>
                <c:pt idx="11">
                  <c:v>94.278000000000006</c:v>
                </c:pt>
                <c:pt idx="12">
                  <c:v>102.902</c:v>
                </c:pt>
                <c:pt idx="13">
                  <c:v>113</c:v>
                </c:pt>
                <c:pt idx="14">
                  <c:v>119.863</c:v>
                </c:pt>
                <c:pt idx="15">
                  <c:v>121.497</c:v>
                </c:pt>
                <c:pt idx="16">
                  <c:v>122.235</c:v>
                </c:pt>
                <c:pt idx="17">
                  <c:v>120.392</c:v>
                </c:pt>
                <c:pt idx="18">
                  <c:v>118.95399999999999</c:v>
                </c:pt>
                <c:pt idx="19">
                  <c:v>108.843</c:v>
                </c:pt>
                <c:pt idx="20">
                  <c:v>98.251999999999995</c:v>
                </c:pt>
                <c:pt idx="21">
                  <c:v>89.192999999999998</c:v>
                </c:pt>
                <c:pt idx="22">
                  <c:v>76.441000000000003</c:v>
                </c:pt>
                <c:pt idx="23">
                  <c:v>63.845999999999997</c:v>
                </c:pt>
                <c:pt idx="24">
                  <c:v>55.698999999999998</c:v>
                </c:pt>
                <c:pt idx="25">
                  <c:v>42.548999999999999</c:v>
                </c:pt>
                <c:pt idx="26">
                  <c:v>34.039000000000001</c:v>
                </c:pt>
                <c:pt idx="27">
                  <c:v>29.059000000000001</c:v>
                </c:pt>
                <c:pt idx="28">
                  <c:v>22.167000000000002</c:v>
                </c:pt>
                <c:pt idx="29">
                  <c:v>18.800999999999998</c:v>
                </c:pt>
                <c:pt idx="30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11-450C-99D9-5DFDAA210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2239"/>
        <c:axId val="139164319"/>
      </c:scatterChart>
      <c:valAx>
        <c:axId val="1391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319"/>
        <c:crosses val="autoZero"/>
        <c:crossBetween val="midCat"/>
      </c:valAx>
      <c:valAx>
        <c:axId val="1391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'focal spot'!$B$4:$B$37</c:f>
              <c:numCache>
                <c:formatCode>General</c:formatCode>
                <c:ptCount val="34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28</c:v>
                </c:pt>
                <c:pt idx="6">
                  <c:v>29</c:v>
                </c:pt>
                <c:pt idx="7">
                  <c:v>30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37</c:v>
                </c:pt>
                <c:pt idx="15">
                  <c:v>38</c:v>
                </c:pt>
                <c:pt idx="16">
                  <c:v>39</c:v>
                </c:pt>
                <c:pt idx="17">
                  <c:v>40</c:v>
                </c:pt>
                <c:pt idx="18">
                  <c:v>41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50</c:v>
                </c:pt>
                <c:pt idx="28">
                  <c:v>51</c:v>
                </c:pt>
                <c:pt idx="29">
                  <c:v>52</c:v>
                </c:pt>
                <c:pt idx="30">
                  <c:v>53</c:v>
                </c:pt>
              </c:numCache>
            </c:numRef>
          </c:xVal>
          <c:yVal>
            <c:numRef>
              <c:f>'focal spot'!$C$4:$C$37</c:f>
              <c:numCache>
                <c:formatCode>General</c:formatCode>
                <c:ptCount val="34"/>
                <c:pt idx="0">
                  <c:v>10.725</c:v>
                </c:pt>
                <c:pt idx="1">
                  <c:v>11.922000000000001</c:v>
                </c:pt>
                <c:pt idx="2">
                  <c:v>12.071999999999999</c:v>
                </c:pt>
                <c:pt idx="3">
                  <c:v>15.935</c:v>
                </c:pt>
                <c:pt idx="4">
                  <c:v>21.646999999999998</c:v>
                </c:pt>
                <c:pt idx="5">
                  <c:v>28.463999999999999</c:v>
                </c:pt>
                <c:pt idx="6">
                  <c:v>36.515999999999998</c:v>
                </c:pt>
                <c:pt idx="7">
                  <c:v>45.548999999999999</c:v>
                </c:pt>
                <c:pt idx="8">
                  <c:v>57.417999999999999</c:v>
                </c:pt>
                <c:pt idx="9">
                  <c:v>66.242000000000004</c:v>
                </c:pt>
                <c:pt idx="10">
                  <c:v>81.52</c:v>
                </c:pt>
                <c:pt idx="11">
                  <c:v>94.278000000000006</c:v>
                </c:pt>
                <c:pt idx="12">
                  <c:v>102.902</c:v>
                </c:pt>
                <c:pt idx="13">
                  <c:v>113</c:v>
                </c:pt>
                <c:pt idx="14">
                  <c:v>119.863</c:v>
                </c:pt>
                <c:pt idx="15">
                  <c:v>121.497</c:v>
                </c:pt>
                <c:pt idx="16">
                  <c:v>122.235</c:v>
                </c:pt>
                <c:pt idx="17">
                  <c:v>120.392</c:v>
                </c:pt>
                <c:pt idx="18">
                  <c:v>118.95399999999999</c:v>
                </c:pt>
                <c:pt idx="19">
                  <c:v>108.843</c:v>
                </c:pt>
                <c:pt idx="20">
                  <c:v>98.251999999999995</c:v>
                </c:pt>
                <c:pt idx="21">
                  <c:v>89.192999999999998</c:v>
                </c:pt>
                <c:pt idx="22">
                  <c:v>76.441000000000003</c:v>
                </c:pt>
                <c:pt idx="23">
                  <c:v>63.845999999999997</c:v>
                </c:pt>
                <c:pt idx="24">
                  <c:v>55.698999999999998</c:v>
                </c:pt>
                <c:pt idx="25">
                  <c:v>42.548999999999999</c:v>
                </c:pt>
                <c:pt idx="26">
                  <c:v>34.039000000000001</c:v>
                </c:pt>
                <c:pt idx="27">
                  <c:v>29.059000000000001</c:v>
                </c:pt>
                <c:pt idx="28">
                  <c:v>22.167000000000002</c:v>
                </c:pt>
                <c:pt idx="29">
                  <c:v>18.800999999999998</c:v>
                </c:pt>
                <c:pt idx="30">
                  <c:v>14.98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6-45BC-A172-CBFB926AC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2239"/>
        <c:axId val="139164319"/>
      </c:scatterChart>
      <c:valAx>
        <c:axId val="13916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4319"/>
        <c:crosses val="autoZero"/>
        <c:crossBetween val="midCat"/>
      </c:valAx>
      <c:valAx>
        <c:axId val="1391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533399</xdr:colOff>
      <xdr:row>2</xdr:row>
      <xdr:rowOff>142874</xdr:rowOff>
    </xdr:from>
    <xdr:to>
      <xdr:col>26</xdr:col>
      <xdr:colOff>600074</xdr:colOff>
      <xdr:row>21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BFD0B-064A-4A19-86CD-5D356675A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466724</xdr:colOff>
      <xdr:row>28</xdr:row>
      <xdr:rowOff>152399</xdr:rowOff>
    </xdr:from>
    <xdr:to>
      <xdr:col>16</xdr:col>
      <xdr:colOff>361949</xdr:colOff>
      <xdr:row>46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89FDF-518D-491E-9BBC-06628E90F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66E2-6653-4975-99F0-70A5A0391506}">
  <dimension ref="B2:N38"/>
  <sheetViews>
    <sheetView workbookViewId="0">
      <selection activeCell="C5" sqref="C5"/>
    </sheetView>
  </sheetViews>
  <sheetFormatPr defaultRowHeight="15" x14ac:dyDescent="0.25"/>
  <cols>
    <col min="3" max="3" width="12.28515625" customWidth="1"/>
    <col min="7" max="7" width="11.7109375" bestFit="1" customWidth="1"/>
    <col min="9" max="9" width="19.140625" customWidth="1"/>
    <col min="10" max="10" width="12.140625" bestFit="1" customWidth="1"/>
    <col min="13" max="13" width="12.140625" bestFit="1" customWidth="1"/>
  </cols>
  <sheetData>
    <row r="2" spans="2:14" x14ac:dyDescent="0.25">
      <c r="B2" t="s">
        <v>0</v>
      </c>
    </row>
    <row r="3" spans="2:14" x14ac:dyDescent="0.25">
      <c r="B3" s="3" t="s">
        <v>1</v>
      </c>
      <c r="C3" s="3" t="s">
        <v>2</v>
      </c>
      <c r="E3" s="3" t="s">
        <v>3</v>
      </c>
      <c r="F3" s="3" t="s">
        <v>4</v>
      </c>
    </row>
    <row r="4" spans="2:14" x14ac:dyDescent="0.25">
      <c r="B4">
        <v>23</v>
      </c>
      <c r="C4">
        <v>10.725</v>
      </c>
      <c r="D4">
        <f>(C4-$K$5)</f>
        <v>-50.392499999999998</v>
      </c>
      <c r="E4">
        <v>0</v>
      </c>
      <c r="F4">
        <v>2357.3330000000001</v>
      </c>
      <c r="G4">
        <f>ABS(F4-$N$5)</f>
        <v>27768.749</v>
      </c>
      <c r="J4" t="s">
        <v>28</v>
      </c>
      <c r="K4">
        <f>MAX(C4:C37)</f>
        <v>122.235</v>
      </c>
      <c r="M4" t="s">
        <v>29</v>
      </c>
      <c r="N4">
        <f>MAX(F5:F38)</f>
        <v>60252.163999999997</v>
      </c>
    </row>
    <row r="5" spans="2:14" x14ac:dyDescent="0.25">
      <c r="B5">
        <v>24</v>
      </c>
      <c r="C5">
        <v>11.922000000000001</v>
      </c>
      <c r="D5">
        <f t="shared" ref="D5:D34" si="0">(C5-$K$5)</f>
        <v>-49.195499999999996</v>
      </c>
      <c r="E5">
        <v>1</v>
      </c>
      <c r="F5">
        <v>2389.2449999999999</v>
      </c>
      <c r="G5">
        <f t="shared" ref="G5:G38" si="1">ABS(F5-$N$5)</f>
        <v>27736.837</v>
      </c>
      <c r="J5" t="s">
        <v>31</v>
      </c>
      <c r="K5">
        <f>K4/2</f>
        <v>61.1175</v>
      </c>
      <c r="M5" t="s">
        <v>30</v>
      </c>
      <c r="N5">
        <f>N4/2</f>
        <v>30126.081999999999</v>
      </c>
    </row>
    <row r="6" spans="2:14" x14ac:dyDescent="0.25">
      <c r="B6">
        <v>25</v>
      </c>
      <c r="C6">
        <v>12.071999999999999</v>
      </c>
      <c r="D6">
        <f t="shared" si="0"/>
        <v>-49.045500000000004</v>
      </c>
      <c r="E6">
        <v>2</v>
      </c>
      <c r="F6">
        <v>2559.8330000000001</v>
      </c>
      <c r="G6">
        <f t="shared" si="1"/>
        <v>27566.249</v>
      </c>
    </row>
    <row r="7" spans="2:14" x14ac:dyDescent="0.25">
      <c r="B7">
        <v>26</v>
      </c>
      <c r="C7">
        <v>15.935</v>
      </c>
      <c r="D7">
        <f t="shared" si="0"/>
        <v>-45.182499999999997</v>
      </c>
      <c r="E7">
        <v>3</v>
      </c>
      <c r="F7">
        <v>2463.7339999999999</v>
      </c>
      <c r="G7">
        <f t="shared" si="1"/>
        <v>27662.347999999998</v>
      </c>
      <c r="I7" t="s">
        <v>8</v>
      </c>
      <c r="J7" t="s">
        <v>7</v>
      </c>
      <c r="K7">
        <f>D12</f>
        <v>-3.6995000000000005</v>
      </c>
      <c r="M7" t="s">
        <v>12</v>
      </c>
      <c r="N7">
        <f>G17</f>
        <v>5605.0390000000007</v>
      </c>
    </row>
    <row r="8" spans="2:14" x14ac:dyDescent="0.25">
      <c r="B8">
        <v>27</v>
      </c>
      <c r="C8">
        <v>21.646999999999998</v>
      </c>
      <c r="D8">
        <f t="shared" si="0"/>
        <v>-39.470500000000001</v>
      </c>
      <c r="E8">
        <v>4</v>
      </c>
      <c r="F8">
        <v>2420.1909999999998</v>
      </c>
      <c r="G8">
        <f t="shared" si="1"/>
        <v>27705.891</v>
      </c>
      <c r="I8" t="s">
        <v>10</v>
      </c>
      <c r="J8" t="s">
        <v>9</v>
      </c>
      <c r="K8">
        <f>D28</f>
        <v>-5.4185000000000016</v>
      </c>
      <c r="M8" t="s">
        <v>11</v>
      </c>
      <c r="N8">
        <f>G27</f>
        <v>128.47699999999895</v>
      </c>
    </row>
    <row r="9" spans="2:14" x14ac:dyDescent="0.25">
      <c r="B9">
        <v>28</v>
      </c>
      <c r="C9">
        <v>28.463999999999999</v>
      </c>
      <c r="D9">
        <f t="shared" si="0"/>
        <v>-32.653500000000001</v>
      </c>
      <c r="E9">
        <v>5</v>
      </c>
      <c r="F9">
        <v>2317.5909999999999</v>
      </c>
      <c r="G9">
        <f t="shared" si="1"/>
        <v>27808.490999999998</v>
      </c>
    </row>
    <row r="10" spans="2:14" x14ac:dyDescent="0.25">
      <c r="B10">
        <v>29</v>
      </c>
      <c r="C10">
        <v>36.515999999999998</v>
      </c>
      <c r="D10">
        <f t="shared" si="0"/>
        <v>-24.601500000000001</v>
      </c>
      <c r="E10">
        <v>6</v>
      </c>
      <c r="F10">
        <v>2526.6439999999998</v>
      </c>
      <c r="G10">
        <f t="shared" si="1"/>
        <v>27599.437999999998</v>
      </c>
      <c r="J10" t="s">
        <v>13</v>
      </c>
      <c r="K10">
        <f>(K8-K7)*6</f>
        <v>-10.314000000000007</v>
      </c>
      <c r="M10" s="1" t="s">
        <v>13</v>
      </c>
      <c r="N10">
        <f>(N8-N7)*6</f>
        <v>-32859.37200000001</v>
      </c>
    </row>
    <row r="11" spans="2:14" x14ac:dyDescent="0.25">
      <c r="B11">
        <v>30</v>
      </c>
      <c r="C11">
        <v>45.548999999999999</v>
      </c>
      <c r="D11">
        <f t="shared" si="0"/>
        <v>-15.5685</v>
      </c>
      <c r="E11">
        <v>7</v>
      </c>
      <c r="F11">
        <v>3567.4969999999998</v>
      </c>
      <c r="G11">
        <f t="shared" si="1"/>
        <v>26558.584999999999</v>
      </c>
      <c r="J11" t="s">
        <v>14</v>
      </c>
      <c r="K11">
        <f>63/J16</f>
        <v>15.671641791044777</v>
      </c>
      <c r="M11" t="s">
        <v>14</v>
      </c>
      <c r="N11">
        <f>N10/J16</f>
        <v>-8173.973134328362</v>
      </c>
    </row>
    <row r="12" spans="2:14" x14ac:dyDescent="0.25">
      <c r="B12">
        <v>31</v>
      </c>
      <c r="C12">
        <v>57.417999999999999</v>
      </c>
      <c r="D12">
        <f t="shared" si="0"/>
        <v>-3.6995000000000005</v>
      </c>
      <c r="E12">
        <v>8</v>
      </c>
      <c r="F12">
        <v>5565.9840000000004</v>
      </c>
      <c r="G12">
        <f t="shared" si="1"/>
        <v>24560.097999999998</v>
      </c>
    </row>
    <row r="13" spans="2:14" x14ac:dyDescent="0.25">
      <c r="B13">
        <v>32</v>
      </c>
      <c r="C13">
        <v>66.242000000000004</v>
      </c>
      <c r="D13">
        <f t="shared" si="0"/>
        <v>5.1245000000000047</v>
      </c>
      <c r="E13">
        <v>9</v>
      </c>
      <c r="F13">
        <v>8533.4580000000005</v>
      </c>
      <c r="G13">
        <f t="shared" si="1"/>
        <v>21592.623999999996</v>
      </c>
    </row>
    <row r="14" spans="2:14" x14ac:dyDescent="0.25">
      <c r="B14">
        <v>33</v>
      </c>
      <c r="C14">
        <v>81.52</v>
      </c>
      <c r="D14">
        <f t="shared" si="0"/>
        <v>20.402499999999996</v>
      </c>
      <c r="E14">
        <v>10</v>
      </c>
      <c r="F14">
        <v>13122.121999999999</v>
      </c>
      <c r="G14">
        <f t="shared" si="1"/>
        <v>17003.96</v>
      </c>
    </row>
    <row r="15" spans="2:14" x14ac:dyDescent="0.25">
      <c r="B15">
        <v>34</v>
      </c>
      <c r="C15">
        <v>94.278000000000006</v>
      </c>
      <c r="D15">
        <f t="shared" si="0"/>
        <v>33.160500000000006</v>
      </c>
      <c r="E15">
        <v>11</v>
      </c>
      <c r="F15">
        <v>19479.759999999998</v>
      </c>
      <c r="G15">
        <f t="shared" si="1"/>
        <v>10646.322</v>
      </c>
    </row>
    <row r="16" spans="2:14" ht="15" customHeight="1" x14ac:dyDescent="0.25">
      <c r="B16">
        <v>35</v>
      </c>
      <c r="C16">
        <v>102.902</v>
      </c>
      <c r="D16">
        <f t="shared" si="0"/>
        <v>41.784500000000001</v>
      </c>
      <c r="E16">
        <v>12</v>
      </c>
      <c r="F16">
        <v>26968.131000000001</v>
      </c>
      <c r="G16">
        <f t="shared" si="1"/>
        <v>3157.9509999999973</v>
      </c>
      <c r="I16" s="4" t="s">
        <v>15</v>
      </c>
      <c r="J16">
        <v>4.0199999999999996</v>
      </c>
    </row>
    <row r="17" spans="2:12" x14ac:dyDescent="0.25">
      <c r="B17">
        <v>36</v>
      </c>
      <c r="C17">
        <v>113</v>
      </c>
      <c r="D17">
        <f t="shared" si="0"/>
        <v>51.8825</v>
      </c>
      <c r="E17">
        <v>13</v>
      </c>
      <c r="F17">
        <v>35731.120999999999</v>
      </c>
      <c r="G17">
        <f t="shared" si="1"/>
        <v>5605.0390000000007</v>
      </c>
    </row>
    <row r="18" spans="2:12" x14ac:dyDescent="0.25">
      <c r="B18">
        <v>37</v>
      </c>
      <c r="C18">
        <v>119.863</v>
      </c>
      <c r="D18">
        <f t="shared" si="0"/>
        <v>58.7455</v>
      </c>
      <c r="E18">
        <v>14</v>
      </c>
      <c r="F18">
        <v>43982.362999999998</v>
      </c>
      <c r="G18">
        <f t="shared" si="1"/>
        <v>13856.280999999999</v>
      </c>
    </row>
    <row r="19" spans="2:12" x14ac:dyDescent="0.25">
      <c r="B19">
        <v>38</v>
      </c>
      <c r="C19">
        <v>121.497</v>
      </c>
      <c r="D19">
        <f t="shared" si="0"/>
        <v>60.3795</v>
      </c>
      <c r="E19">
        <v>15</v>
      </c>
      <c r="F19">
        <v>50788.648000000001</v>
      </c>
      <c r="G19">
        <f t="shared" si="1"/>
        <v>20662.566000000003</v>
      </c>
      <c r="I19" t="s">
        <v>32</v>
      </c>
      <c r="J19" cm="1">
        <f t="array" ref="J19">MATCH(INDEX(D:D,MATCH(TRUE,D:D&gt;0,0)),D:D,0)</f>
        <v>13</v>
      </c>
      <c r="L19" t="s">
        <v>36</v>
      </c>
    </row>
    <row r="20" spans="2:12" x14ac:dyDescent="0.25">
      <c r="B20">
        <v>39</v>
      </c>
      <c r="C20">
        <v>122.235</v>
      </c>
      <c r="D20">
        <f t="shared" si="0"/>
        <v>61.1175</v>
      </c>
      <c r="E20">
        <v>16</v>
      </c>
      <c r="F20">
        <v>57351.862999999998</v>
      </c>
      <c r="G20">
        <f t="shared" si="1"/>
        <v>27225.780999999999</v>
      </c>
      <c r="I20" t="s">
        <v>33</v>
      </c>
      <c r="J20">
        <f>MATCH(MAX(C:C),C:C,0)</f>
        <v>20</v>
      </c>
    </row>
    <row r="21" spans="2:12" x14ac:dyDescent="0.25">
      <c r="B21" s="2">
        <v>40</v>
      </c>
      <c r="C21" s="2">
        <v>120.392</v>
      </c>
      <c r="D21">
        <f t="shared" si="0"/>
        <v>59.274499999999996</v>
      </c>
      <c r="E21">
        <v>17</v>
      </c>
      <c r="F21">
        <v>59680.491999999998</v>
      </c>
      <c r="G21">
        <f t="shared" si="1"/>
        <v>29554.41</v>
      </c>
    </row>
    <row r="22" spans="2:12" x14ac:dyDescent="0.25">
      <c r="B22">
        <v>41</v>
      </c>
      <c r="C22">
        <v>118.95399999999999</v>
      </c>
      <c r="D22">
        <f t="shared" si="0"/>
        <v>57.836499999999994</v>
      </c>
      <c r="E22" s="2">
        <v>18</v>
      </c>
      <c r="F22" s="2">
        <v>60252.163999999997</v>
      </c>
      <c r="G22">
        <f t="shared" si="1"/>
        <v>30126.081999999999</v>
      </c>
      <c r="I22" t="s">
        <v>34</v>
      </c>
      <c r="J22">
        <f>2*ABS(J19-J20)*6</f>
        <v>84</v>
      </c>
    </row>
    <row r="23" spans="2:12" x14ac:dyDescent="0.25">
      <c r="B23">
        <v>42</v>
      </c>
      <c r="C23">
        <v>108.843</v>
      </c>
      <c r="D23">
        <f t="shared" si="0"/>
        <v>47.725500000000004</v>
      </c>
      <c r="E23">
        <v>19</v>
      </c>
      <c r="F23">
        <v>57952</v>
      </c>
      <c r="G23">
        <f t="shared" si="1"/>
        <v>27825.918000000001</v>
      </c>
      <c r="I23" t="s">
        <v>35</v>
      </c>
      <c r="J23">
        <f>J22/J16</f>
        <v>20.895522388059703</v>
      </c>
    </row>
    <row r="24" spans="2:12" x14ac:dyDescent="0.25">
      <c r="B24">
        <v>43</v>
      </c>
      <c r="C24">
        <v>98.251999999999995</v>
      </c>
      <c r="D24">
        <f t="shared" si="0"/>
        <v>37.134499999999996</v>
      </c>
      <c r="E24">
        <v>20</v>
      </c>
      <c r="F24">
        <v>52930.718999999997</v>
      </c>
      <c r="G24">
        <f t="shared" si="1"/>
        <v>22804.636999999999</v>
      </c>
    </row>
    <row r="25" spans="2:12" x14ac:dyDescent="0.25">
      <c r="B25">
        <v>44</v>
      </c>
      <c r="C25">
        <v>89.192999999999998</v>
      </c>
      <c r="D25">
        <f t="shared" si="0"/>
        <v>28.075499999999998</v>
      </c>
      <c r="E25">
        <v>21</v>
      </c>
      <c r="F25">
        <v>45401.32</v>
      </c>
      <c r="G25">
        <f t="shared" si="1"/>
        <v>15275.238000000001</v>
      </c>
    </row>
    <row r="26" spans="2:12" x14ac:dyDescent="0.25">
      <c r="B26">
        <v>45</v>
      </c>
      <c r="C26">
        <v>76.441000000000003</v>
      </c>
      <c r="D26">
        <f t="shared" si="0"/>
        <v>15.323500000000003</v>
      </c>
      <c r="E26">
        <v>22</v>
      </c>
      <c r="F26">
        <v>37498.038999999997</v>
      </c>
      <c r="G26">
        <f t="shared" si="1"/>
        <v>7371.9569999999985</v>
      </c>
    </row>
    <row r="27" spans="2:12" x14ac:dyDescent="0.25">
      <c r="B27">
        <v>46</v>
      </c>
      <c r="C27">
        <v>63.845999999999997</v>
      </c>
      <c r="D27">
        <f t="shared" si="0"/>
        <v>2.7284999999999968</v>
      </c>
      <c r="E27">
        <v>23</v>
      </c>
      <c r="F27">
        <v>29997.605</v>
      </c>
      <c r="G27">
        <f t="shared" si="1"/>
        <v>128.47699999999895</v>
      </c>
    </row>
    <row r="28" spans="2:12" x14ac:dyDescent="0.25">
      <c r="B28">
        <v>47</v>
      </c>
      <c r="C28">
        <v>55.698999999999998</v>
      </c>
      <c r="D28">
        <f t="shared" si="0"/>
        <v>-5.4185000000000016</v>
      </c>
      <c r="E28">
        <v>24</v>
      </c>
      <c r="F28">
        <v>22062.428</v>
      </c>
      <c r="G28">
        <f t="shared" si="1"/>
        <v>8063.6539999999986</v>
      </c>
    </row>
    <row r="29" spans="2:12" x14ac:dyDescent="0.25">
      <c r="B29">
        <v>48</v>
      </c>
      <c r="C29">
        <v>42.548999999999999</v>
      </c>
      <c r="D29">
        <f t="shared" si="0"/>
        <v>-18.5685</v>
      </c>
      <c r="E29">
        <v>25</v>
      </c>
      <c r="F29">
        <v>15858.9</v>
      </c>
      <c r="G29">
        <f t="shared" si="1"/>
        <v>14267.181999999999</v>
      </c>
    </row>
    <row r="30" spans="2:12" x14ac:dyDescent="0.25">
      <c r="B30">
        <v>49</v>
      </c>
      <c r="C30">
        <v>34.039000000000001</v>
      </c>
      <c r="D30">
        <f t="shared" si="0"/>
        <v>-27.078499999999998</v>
      </c>
      <c r="E30">
        <v>26</v>
      </c>
      <c r="F30">
        <v>11057.799000000001</v>
      </c>
      <c r="G30">
        <f t="shared" si="1"/>
        <v>19068.282999999996</v>
      </c>
    </row>
    <row r="31" spans="2:12" x14ac:dyDescent="0.25">
      <c r="B31">
        <v>50</v>
      </c>
      <c r="C31">
        <v>29.059000000000001</v>
      </c>
      <c r="D31">
        <f t="shared" si="0"/>
        <v>-32.058499999999995</v>
      </c>
      <c r="E31">
        <v>27</v>
      </c>
      <c r="F31">
        <v>7391.2560000000003</v>
      </c>
      <c r="G31">
        <f t="shared" si="1"/>
        <v>22734.825999999997</v>
      </c>
    </row>
    <row r="32" spans="2:12" x14ac:dyDescent="0.25">
      <c r="B32">
        <v>51</v>
      </c>
      <c r="C32">
        <v>22.167000000000002</v>
      </c>
      <c r="D32">
        <f t="shared" si="0"/>
        <v>-38.950499999999998</v>
      </c>
      <c r="E32">
        <v>28</v>
      </c>
      <c r="F32">
        <v>5207.6360000000004</v>
      </c>
      <c r="G32">
        <f t="shared" si="1"/>
        <v>24918.445999999996</v>
      </c>
    </row>
    <row r="33" spans="2:7" x14ac:dyDescent="0.25">
      <c r="B33">
        <v>52</v>
      </c>
      <c r="C33">
        <v>18.800999999999998</v>
      </c>
      <c r="D33">
        <f t="shared" si="0"/>
        <v>-42.316500000000005</v>
      </c>
      <c r="E33">
        <v>29</v>
      </c>
      <c r="F33">
        <v>3710.7080000000001</v>
      </c>
      <c r="G33">
        <f t="shared" si="1"/>
        <v>26415.374</v>
      </c>
    </row>
    <row r="34" spans="2:7" x14ac:dyDescent="0.25">
      <c r="B34">
        <v>53</v>
      </c>
      <c r="C34">
        <v>14.98</v>
      </c>
      <c r="D34">
        <f t="shared" si="0"/>
        <v>-46.137500000000003</v>
      </c>
      <c r="E34">
        <v>30</v>
      </c>
      <c r="F34">
        <v>3045.71</v>
      </c>
      <c r="G34">
        <f t="shared" si="1"/>
        <v>27080.371999999999</v>
      </c>
    </row>
    <row r="35" spans="2:7" x14ac:dyDescent="0.25">
      <c r="E35">
        <v>31</v>
      </c>
      <c r="F35">
        <v>2718.5920000000001</v>
      </c>
      <c r="G35">
        <f t="shared" si="1"/>
        <v>27407.489999999998</v>
      </c>
    </row>
    <row r="36" spans="2:7" x14ac:dyDescent="0.25">
      <c r="E36">
        <v>32</v>
      </c>
      <c r="F36">
        <v>2713.701</v>
      </c>
      <c r="G36">
        <f t="shared" si="1"/>
        <v>27412.380999999998</v>
      </c>
    </row>
    <row r="37" spans="2:7" x14ac:dyDescent="0.25">
      <c r="E37">
        <v>33</v>
      </c>
      <c r="F37">
        <v>2688.6849999999999</v>
      </c>
      <c r="G37">
        <f t="shared" si="1"/>
        <v>27437.396999999997</v>
      </c>
    </row>
    <row r="38" spans="2:7" x14ac:dyDescent="0.25">
      <c r="E38">
        <v>34</v>
      </c>
      <c r="F38">
        <v>2352.4789999999998</v>
      </c>
      <c r="G38">
        <f t="shared" si="1"/>
        <v>27773.602999999999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536D-1CCA-4097-A0D4-304DC2FFF49A}">
  <dimension ref="A2:L50"/>
  <sheetViews>
    <sheetView workbookViewId="0">
      <selection activeCell="G17" sqref="G17"/>
    </sheetView>
  </sheetViews>
  <sheetFormatPr defaultRowHeight="15" x14ac:dyDescent="0.25"/>
  <cols>
    <col min="3" max="3" width="12.28515625" customWidth="1"/>
    <col min="7" max="7" width="11.7109375" bestFit="1" customWidth="1"/>
  </cols>
  <sheetData>
    <row r="2" spans="2:12" x14ac:dyDescent="0.25">
      <c r="B2" t="s">
        <v>0</v>
      </c>
    </row>
    <row r="3" spans="2:12" x14ac:dyDescent="0.25">
      <c r="B3" t="s">
        <v>1</v>
      </c>
      <c r="C3" t="s">
        <v>2</v>
      </c>
      <c r="E3" t="s">
        <v>3</v>
      </c>
      <c r="F3" t="s">
        <v>4</v>
      </c>
    </row>
    <row r="4" spans="2:12" x14ac:dyDescent="0.25">
      <c r="B4">
        <v>23</v>
      </c>
      <c r="C4">
        <v>10.725</v>
      </c>
      <c r="E4">
        <v>0</v>
      </c>
      <c r="F4">
        <v>2357.3330000000001</v>
      </c>
    </row>
    <row r="5" spans="2:12" x14ac:dyDescent="0.25">
      <c r="B5">
        <v>24</v>
      </c>
      <c r="C5">
        <v>11.922000000000001</v>
      </c>
      <c r="E5">
        <v>1</v>
      </c>
      <c r="F5">
        <v>2389.2449999999999</v>
      </c>
      <c r="L5" t="s">
        <v>16</v>
      </c>
    </row>
    <row r="6" spans="2:12" x14ac:dyDescent="0.25">
      <c r="B6">
        <v>25</v>
      </c>
      <c r="C6">
        <v>12.071999999999999</v>
      </c>
      <c r="E6">
        <v>2</v>
      </c>
      <c r="F6">
        <v>2559.8330000000001</v>
      </c>
    </row>
    <row r="7" spans="2:12" x14ac:dyDescent="0.25">
      <c r="B7">
        <v>26</v>
      </c>
      <c r="C7">
        <v>15.935</v>
      </c>
      <c r="E7">
        <v>3</v>
      </c>
      <c r="F7">
        <v>2463.7339999999999</v>
      </c>
    </row>
    <row r="8" spans="2:12" x14ac:dyDescent="0.25">
      <c r="B8">
        <v>27</v>
      </c>
      <c r="C8">
        <v>21.646999999999998</v>
      </c>
      <c r="E8">
        <v>4</v>
      </c>
      <c r="F8">
        <v>2420.1909999999998</v>
      </c>
    </row>
    <row r="9" spans="2:12" x14ac:dyDescent="0.25">
      <c r="B9">
        <v>28</v>
      </c>
      <c r="C9">
        <v>28.463999999999999</v>
      </c>
      <c r="E9">
        <v>5</v>
      </c>
      <c r="F9">
        <v>2317.5909999999999</v>
      </c>
    </row>
    <row r="10" spans="2:12" x14ac:dyDescent="0.25">
      <c r="B10">
        <v>29</v>
      </c>
      <c r="C10">
        <v>36.515999999999998</v>
      </c>
      <c r="E10">
        <v>6</v>
      </c>
      <c r="F10">
        <v>2526.6439999999998</v>
      </c>
    </row>
    <row r="11" spans="2:12" x14ac:dyDescent="0.25">
      <c r="B11">
        <v>30</v>
      </c>
      <c r="C11">
        <v>45.548999999999999</v>
      </c>
      <c r="E11">
        <v>7</v>
      </c>
      <c r="F11">
        <v>3567.4969999999998</v>
      </c>
    </row>
    <row r="12" spans="2:12" x14ac:dyDescent="0.25">
      <c r="B12">
        <v>31</v>
      </c>
      <c r="C12">
        <v>57.417999999999999</v>
      </c>
      <c r="D12">
        <f>((B16-B17)/(C16-C17))*(C39-C17)+B17</f>
        <v>30.862101406219054</v>
      </c>
      <c r="E12">
        <v>8</v>
      </c>
      <c r="F12">
        <v>5565.9840000000004</v>
      </c>
    </row>
    <row r="13" spans="2:12" x14ac:dyDescent="0.25">
      <c r="B13">
        <v>32</v>
      </c>
      <c r="C13">
        <v>66.242000000000004</v>
      </c>
      <c r="E13">
        <v>9</v>
      </c>
      <c r="F13">
        <v>8533.4580000000005</v>
      </c>
    </row>
    <row r="14" spans="2:12" x14ac:dyDescent="0.25">
      <c r="B14">
        <v>33</v>
      </c>
      <c r="C14">
        <v>81.52</v>
      </c>
      <c r="E14">
        <v>10</v>
      </c>
      <c r="F14">
        <v>13122.121999999999</v>
      </c>
    </row>
    <row r="15" spans="2:12" x14ac:dyDescent="0.25">
      <c r="B15">
        <v>34</v>
      </c>
      <c r="C15">
        <v>94.278000000000006</v>
      </c>
      <c r="E15">
        <v>11</v>
      </c>
      <c r="F15">
        <v>19479.759999999998</v>
      </c>
    </row>
    <row r="16" spans="2:12" x14ac:dyDescent="0.25">
      <c r="B16">
        <v>35</v>
      </c>
      <c r="C16">
        <v>102.902</v>
      </c>
      <c r="E16">
        <v>12</v>
      </c>
      <c r="F16">
        <v>26968.131000000001</v>
      </c>
    </row>
    <row r="17" spans="2:7" x14ac:dyDescent="0.25">
      <c r="B17">
        <v>36</v>
      </c>
      <c r="C17">
        <v>113</v>
      </c>
      <c r="D17">
        <f>((B21-B22)/(C21-C22))*(C44-C22)+B22</f>
        <v>59.655637641710115</v>
      </c>
      <c r="E17">
        <v>13</v>
      </c>
      <c r="F17">
        <v>35731.120999999999</v>
      </c>
      <c r="G17">
        <f>((E16-E17)/(F16-F17))*(F40-F17)+E17</f>
        <v>12.360373685237573</v>
      </c>
    </row>
    <row r="18" spans="2:7" x14ac:dyDescent="0.25">
      <c r="B18">
        <v>37</v>
      </c>
      <c r="C18">
        <v>119.863</v>
      </c>
      <c r="E18">
        <v>14</v>
      </c>
      <c r="F18">
        <v>43982.362999999998</v>
      </c>
    </row>
    <row r="19" spans="2:7" x14ac:dyDescent="0.25">
      <c r="B19">
        <v>38</v>
      </c>
      <c r="C19">
        <v>121.497</v>
      </c>
      <c r="E19">
        <v>15</v>
      </c>
      <c r="F19">
        <v>50788.648000000001</v>
      </c>
    </row>
    <row r="20" spans="2:7" x14ac:dyDescent="0.25">
      <c r="B20">
        <v>39</v>
      </c>
      <c r="C20">
        <v>122.235</v>
      </c>
      <c r="E20">
        <v>16</v>
      </c>
      <c r="F20">
        <v>57351.862999999998</v>
      </c>
    </row>
    <row r="21" spans="2:7" x14ac:dyDescent="0.25">
      <c r="B21" s="2">
        <v>40</v>
      </c>
      <c r="C21" s="2">
        <v>120.392</v>
      </c>
      <c r="E21">
        <v>17</v>
      </c>
      <c r="F21">
        <v>59680.491999999998</v>
      </c>
    </row>
    <row r="22" spans="2:7" x14ac:dyDescent="0.25">
      <c r="B22">
        <v>41</v>
      </c>
      <c r="C22">
        <v>118.95399999999999</v>
      </c>
      <c r="E22" s="2">
        <v>18</v>
      </c>
      <c r="F22" s="2">
        <v>60252.163999999997</v>
      </c>
    </row>
    <row r="23" spans="2:7" x14ac:dyDescent="0.25">
      <c r="B23">
        <v>42</v>
      </c>
      <c r="C23">
        <v>108.843</v>
      </c>
      <c r="E23">
        <v>19</v>
      </c>
      <c r="F23">
        <v>57952</v>
      </c>
    </row>
    <row r="24" spans="2:7" x14ac:dyDescent="0.25">
      <c r="B24">
        <v>43</v>
      </c>
      <c r="C24">
        <v>98.251999999999995</v>
      </c>
      <c r="E24">
        <v>20</v>
      </c>
      <c r="F24">
        <v>52930.718999999997</v>
      </c>
    </row>
    <row r="25" spans="2:7" x14ac:dyDescent="0.25">
      <c r="B25">
        <v>44</v>
      </c>
      <c r="C25">
        <v>89.192999999999998</v>
      </c>
      <c r="E25">
        <v>21</v>
      </c>
      <c r="F25">
        <v>45401.32</v>
      </c>
    </row>
    <row r="26" spans="2:7" x14ac:dyDescent="0.25">
      <c r="B26">
        <v>45</v>
      </c>
      <c r="C26">
        <v>76.441000000000003</v>
      </c>
      <c r="E26">
        <v>22</v>
      </c>
      <c r="F26">
        <v>37498.038999999997</v>
      </c>
    </row>
    <row r="27" spans="2:7" x14ac:dyDescent="0.25">
      <c r="B27">
        <v>46</v>
      </c>
      <c r="C27">
        <v>63.845999999999997</v>
      </c>
      <c r="E27">
        <v>23</v>
      </c>
      <c r="F27">
        <v>29997.605</v>
      </c>
      <c r="G27">
        <f>((E26-E27)/(F26-F27))*(F40-F27)+E27</f>
        <v>22.982870724547407</v>
      </c>
    </row>
    <row r="28" spans="2:7" x14ac:dyDescent="0.25">
      <c r="B28">
        <v>47</v>
      </c>
      <c r="C28">
        <v>55.698999999999998</v>
      </c>
      <c r="D28">
        <f>((B26-B27)/(C26-C27))*(C39-C27)+B27</f>
        <v>46.216633584755854</v>
      </c>
      <c r="E28">
        <v>24</v>
      </c>
      <c r="F28">
        <v>22062.428</v>
      </c>
    </row>
    <row r="29" spans="2:7" x14ac:dyDescent="0.25">
      <c r="B29">
        <v>48</v>
      </c>
      <c r="C29">
        <v>42.548999999999999</v>
      </c>
      <c r="E29">
        <v>25</v>
      </c>
      <c r="F29">
        <v>15858.9</v>
      </c>
    </row>
    <row r="30" spans="2:7" x14ac:dyDescent="0.25">
      <c r="B30">
        <v>49</v>
      </c>
      <c r="C30">
        <v>34.039000000000001</v>
      </c>
      <c r="E30">
        <v>26</v>
      </c>
      <c r="F30">
        <v>11057.799000000001</v>
      </c>
    </row>
    <row r="31" spans="2:7" x14ac:dyDescent="0.25">
      <c r="B31">
        <v>50</v>
      </c>
      <c r="C31">
        <v>29.059000000000001</v>
      </c>
      <c r="E31">
        <v>27</v>
      </c>
      <c r="F31">
        <v>7391.2560000000003</v>
      </c>
    </row>
    <row r="32" spans="2:7" x14ac:dyDescent="0.25">
      <c r="B32">
        <v>51</v>
      </c>
      <c r="C32">
        <v>22.167000000000002</v>
      </c>
      <c r="E32">
        <v>28</v>
      </c>
      <c r="F32">
        <v>5207.6360000000004</v>
      </c>
    </row>
    <row r="33" spans="1:6" x14ac:dyDescent="0.25">
      <c r="B33">
        <v>52</v>
      </c>
      <c r="C33">
        <v>18.800999999999998</v>
      </c>
      <c r="E33">
        <v>29</v>
      </c>
      <c r="F33">
        <v>3710.7080000000001</v>
      </c>
    </row>
    <row r="34" spans="1:6" x14ac:dyDescent="0.25">
      <c r="B34">
        <v>53</v>
      </c>
      <c r="C34">
        <v>14.98</v>
      </c>
      <c r="E34">
        <v>30</v>
      </c>
      <c r="F34">
        <v>3045.71</v>
      </c>
    </row>
    <row r="35" spans="1:6" x14ac:dyDescent="0.25">
      <c r="E35">
        <v>31</v>
      </c>
      <c r="F35">
        <v>2718.5920000000001</v>
      </c>
    </row>
    <row r="36" spans="1:6" x14ac:dyDescent="0.25">
      <c r="E36">
        <v>32</v>
      </c>
      <c r="F36">
        <v>2713.701</v>
      </c>
    </row>
    <row r="37" spans="1:6" x14ac:dyDescent="0.25">
      <c r="E37">
        <v>33</v>
      </c>
      <c r="F37">
        <v>2688.6849999999999</v>
      </c>
    </row>
    <row r="38" spans="1:6" x14ac:dyDescent="0.25">
      <c r="B38" t="s">
        <v>5</v>
      </c>
      <c r="C38">
        <f>MAX(C4:C37)</f>
        <v>122.235</v>
      </c>
      <c r="E38">
        <v>34</v>
      </c>
      <c r="F38">
        <v>2352.4789999999998</v>
      </c>
    </row>
    <row r="39" spans="1:6" x14ac:dyDescent="0.25">
      <c r="B39" t="s">
        <v>6</v>
      </c>
      <c r="C39">
        <f>C38/2</f>
        <v>61.1175</v>
      </c>
      <c r="F39">
        <f>MAX(F5:F38)</f>
        <v>60252.163999999997</v>
      </c>
    </row>
    <row r="40" spans="1:6" x14ac:dyDescent="0.25">
      <c r="F40">
        <f>F39/2</f>
        <v>30126.081999999999</v>
      </c>
    </row>
    <row r="41" spans="1:6" x14ac:dyDescent="0.25">
      <c r="A41" t="s">
        <v>8</v>
      </c>
      <c r="B41" t="s">
        <v>7</v>
      </c>
      <c r="C41">
        <f>D12</f>
        <v>30.862101406219054</v>
      </c>
    </row>
    <row r="42" spans="1:6" x14ac:dyDescent="0.25">
      <c r="A42" t="s">
        <v>10</v>
      </c>
      <c r="B42" t="s">
        <v>9</v>
      </c>
      <c r="C42">
        <f>D28</f>
        <v>46.216633584755854</v>
      </c>
      <c r="E42" t="s">
        <v>12</v>
      </c>
      <c r="F42">
        <f>G17</f>
        <v>12.360373685237573</v>
      </c>
    </row>
    <row r="43" spans="1:6" x14ac:dyDescent="0.25">
      <c r="E43" t="s">
        <v>11</v>
      </c>
      <c r="F43">
        <f>G27</f>
        <v>22.982870724547407</v>
      </c>
    </row>
    <row r="44" spans="1:6" x14ac:dyDescent="0.25">
      <c r="B44" t="s">
        <v>13</v>
      </c>
      <c r="C44">
        <f>(C42-C41)*6</f>
        <v>92.127193071220802</v>
      </c>
    </row>
    <row r="45" spans="1:6" ht="30" x14ac:dyDescent="0.25">
      <c r="B45" t="s">
        <v>14</v>
      </c>
      <c r="C45">
        <f>63/B50</f>
        <v>15.671641791044777</v>
      </c>
      <c r="E45" s="1" t="s">
        <v>13</v>
      </c>
      <c r="F45">
        <f>(F43-F42)*6</f>
        <v>63.734982235859007</v>
      </c>
    </row>
    <row r="46" spans="1:6" x14ac:dyDescent="0.25">
      <c r="E46" t="s">
        <v>14</v>
      </c>
      <c r="F46">
        <f>F45/B50</f>
        <v>15.854473192999755</v>
      </c>
    </row>
    <row r="50" spans="1:2" ht="45" x14ac:dyDescent="0.25">
      <c r="A50" s="1" t="s">
        <v>15</v>
      </c>
      <c r="B50">
        <v>4.0199999999999996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F095-8517-4A21-9080-E8DD8BBE19CB}">
  <dimension ref="B1:E8"/>
  <sheetViews>
    <sheetView tabSelected="1" workbookViewId="0">
      <selection activeCell="C7" sqref="C7"/>
    </sheetView>
  </sheetViews>
  <sheetFormatPr defaultRowHeight="15" x14ac:dyDescent="0.25"/>
  <cols>
    <col min="2" max="2" width="21.5703125" customWidth="1"/>
    <col min="3" max="3" width="12" bestFit="1" customWidth="1"/>
  </cols>
  <sheetData>
    <row r="1" spans="2:5" x14ac:dyDescent="0.25">
      <c r="C1" t="s">
        <v>27</v>
      </c>
    </row>
    <row r="2" spans="2:5" x14ac:dyDescent="0.25">
      <c r="B2" t="s">
        <v>17</v>
      </c>
      <c r="C2">
        <v>5.75</v>
      </c>
      <c r="D2">
        <f>C2*10^-3</f>
        <v>5.7499999999999999E-3</v>
      </c>
      <c r="E2" t="s">
        <v>26</v>
      </c>
    </row>
    <row r="3" spans="2:5" x14ac:dyDescent="0.25">
      <c r="B3" t="s">
        <v>18</v>
      </c>
      <c r="C3">
        <v>0.24</v>
      </c>
      <c r="D3">
        <f>C3*10^-15</f>
        <v>2.4E-16</v>
      </c>
      <c r="E3" t="s">
        <v>25</v>
      </c>
    </row>
    <row r="4" spans="2:5" x14ac:dyDescent="0.25">
      <c r="B4" t="s">
        <v>22</v>
      </c>
      <c r="C4">
        <v>0.5</v>
      </c>
      <c r="D4">
        <f>C4*1000</f>
        <v>500</v>
      </c>
      <c r="E4" t="s">
        <v>24</v>
      </c>
    </row>
    <row r="5" spans="2:5" x14ac:dyDescent="0.25">
      <c r="B5" t="s">
        <v>20</v>
      </c>
      <c r="C5">
        <v>23</v>
      </c>
      <c r="D5">
        <f>C5*10^-4</f>
        <v>2.3E-3</v>
      </c>
      <c r="E5" t="s">
        <v>23</v>
      </c>
    </row>
    <row r="6" spans="2:5" x14ac:dyDescent="0.25">
      <c r="B6" t="s">
        <v>21</v>
      </c>
      <c r="C6">
        <v>21</v>
      </c>
      <c r="D6">
        <f>C6*10^-4</f>
        <v>2.1000000000000003E-3</v>
      </c>
      <c r="E6" t="s">
        <v>23</v>
      </c>
    </row>
    <row r="8" spans="2:5" x14ac:dyDescent="0.25">
      <c r="B8" t="s">
        <v>19</v>
      </c>
      <c r="C8">
        <f>(C2*10^-3*4*LN(2))/(C4*10^3*PI()*C5*C6*10^-8)</f>
        <v>2.1012914300252534</v>
      </c>
      <c r="D8">
        <f>(D2*4*LN(2))/(D4*PI()*D5*D6)</f>
        <v>2.101291430025253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6658-9A11-41FA-9D1F-4F03F26CC0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focal spot (2)</vt:lpstr>
      <vt:lpstr>focal spot</vt:lpstr>
      <vt:lpstr>fluenceee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ChowdhuryGroup</dc:creator>
  <cp:lastModifiedBy>ChowdhuryGroup</cp:lastModifiedBy>
  <dcterms:created xsi:type="dcterms:W3CDTF">2021-05-28T19:54:05Z</dcterms:created>
  <dcterms:modified xsi:type="dcterms:W3CDTF">2021-06-22T14:15:43Z</dcterms:modified>
</cp:coreProperties>
</file>