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1" i="1" l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C140" i="1"/>
  <c r="C152" i="1" s="1"/>
  <c r="B140" i="1"/>
  <c r="B152" i="1" l="1"/>
  <c r="C129" i="1"/>
  <c r="B129" i="1"/>
  <c r="C61" i="1" l="1"/>
  <c r="B61" i="1"/>
  <c r="B57" i="1"/>
  <c r="C56" i="1"/>
  <c r="B56" i="1"/>
  <c r="B134" i="1" l="1"/>
  <c r="B133" i="1"/>
  <c r="B132" i="1"/>
  <c r="B131" i="1"/>
  <c r="B130" i="1"/>
  <c r="B128" i="1"/>
  <c r="B127" i="1"/>
  <c r="B126" i="1"/>
  <c r="B125" i="1"/>
  <c r="B124" i="1"/>
  <c r="B123" i="1"/>
  <c r="C135" i="1"/>
  <c r="B135" i="1"/>
  <c r="C16" i="1"/>
  <c r="B16" i="1"/>
  <c r="C33" i="1"/>
  <c r="B33" i="1"/>
  <c r="C50" i="1"/>
  <c r="B50" i="1"/>
  <c r="C67" i="1"/>
  <c r="B67" i="1"/>
  <c r="C84" i="1"/>
  <c r="B84" i="1"/>
  <c r="C101" i="1"/>
  <c r="B101" i="1"/>
  <c r="B106" i="1" l="1"/>
  <c r="C118" i="1"/>
  <c r="B118" i="1"/>
  <c r="C113" i="1"/>
  <c r="B113" i="1"/>
  <c r="C114" i="1"/>
  <c r="B114" i="1"/>
  <c r="C117" i="1" l="1"/>
  <c r="B117" i="1"/>
  <c r="C115" i="1"/>
  <c r="B115" i="1"/>
  <c r="C112" i="1"/>
  <c r="B112" i="1"/>
  <c r="C110" i="1"/>
  <c r="B110" i="1"/>
  <c r="C108" i="1"/>
  <c r="B108" i="1"/>
  <c r="C116" i="1"/>
  <c r="C111" i="1"/>
  <c r="C109" i="1"/>
  <c r="C107" i="1"/>
  <c r="B116" i="1"/>
  <c r="B111" i="1"/>
  <c r="B109" i="1"/>
  <c r="B107" i="1"/>
  <c r="C106" i="1"/>
  <c r="C100" i="1" l="1"/>
  <c r="B100" i="1"/>
  <c r="C99" i="1"/>
  <c r="B99" i="1"/>
  <c r="B98" i="1"/>
  <c r="C98" i="1"/>
  <c r="C97" i="1"/>
  <c r="B97" i="1"/>
  <c r="C96" i="1"/>
  <c r="B96" i="1"/>
  <c r="C95" i="1"/>
  <c r="B95" i="1"/>
  <c r="C94" i="1"/>
  <c r="B94" i="1"/>
  <c r="C93" i="1"/>
  <c r="B93" i="1"/>
  <c r="C89" i="1"/>
  <c r="B89" i="1"/>
  <c r="C92" i="1"/>
  <c r="B92" i="1"/>
  <c r="C91" i="1"/>
  <c r="B91" i="1"/>
  <c r="C90" i="1"/>
  <c r="B90" i="1"/>
  <c r="B83" i="1" l="1"/>
  <c r="B82" i="1"/>
  <c r="B81" i="1"/>
  <c r="B80" i="1"/>
  <c r="C79" i="1"/>
  <c r="B79" i="1"/>
  <c r="C78" i="1"/>
  <c r="B78" i="1"/>
  <c r="B77" i="1"/>
  <c r="B76" i="1"/>
  <c r="B75" i="1"/>
  <c r="C74" i="1"/>
  <c r="B74" i="1"/>
  <c r="B73" i="1"/>
  <c r="C72" i="1"/>
  <c r="B72" i="1"/>
  <c r="C55" i="1"/>
  <c r="B55" i="1"/>
  <c r="B66" i="1"/>
  <c r="C65" i="1"/>
  <c r="B65" i="1"/>
  <c r="B64" i="1"/>
  <c r="C63" i="1"/>
  <c r="B63" i="1"/>
  <c r="B62" i="1"/>
  <c r="B60" i="1" l="1"/>
  <c r="C59" i="1"/>
  <c r="B59" i="1"/>
  <c r="C58" i="1"/>
  <c r="B58" i="1"/>
  <c r="C57" i="1"/>
  <c r="C83" i="1"/>
  <c r="C82" i="1"/>
  <c r="C81" i="1"/>
  <c r="C80" i="1"/>
  <c r="C77" i="1"/>
  <c r="C76" i="1"/>
  <c r="C75" i="1"/>
  <c r="C73" i="1"/>
  <c r="C66" i="1"/>
  <c r="C64" i="1"/>
  <c r="C62" i="1"/>
  <c r="C60" i="1"/>
  <c r="C13" i="1" l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4" i="1"/>
  <c r="B4" i="1"/>
  <c r="C15" i="1"/>
  <c r="B15" i="1"/>
  <c r="C14" i="1"/>
  <c r="B14" i="1"/>
  <c r="C49" i="1"/>
  <c r="B49" i="1"/>
  <c r="B48" i="1"/>
  <c r="C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29" i="1"/>
  <c r="B29" i="1"/>
  <c r="B30" i="1"/>
  <c r="C30" i="1"/>
  <c r="B31" i="1"/>
  <c r="C31" i="1"/>
  <c r="B32" i="1"/>
  <c r="C32" i="1"/>
  <c r="C28" i="1"/>
  <c r="C27" i="1"/>
  <c r="C26" i="1"/>
  <c r="C25" i="1"/>
  <c r="C24" i="1"/>
  <c r="C23" i="1"/>
  <c r="C22" i="1"/>
  <c r="C21" i="1"/>
  <c r="B28" i="1"/>
  <c r="B27" i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<sst xmlns="http://schemas.openxmlformats.org/spreadsheetml/2006/main" count="144" uniqueCount="22">
  <si>
    <t xml:space="preserve">bunga </t>
  </si>
  <si>
    <t>pajak</t>
  </si>
  <si>
    <t xml:space="preserve">bulan </t>
  </si>
  <si>
    <t>jan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</si>
  <si>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</si>
  <si>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</si>
  <si>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</si>
  <si>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</si>
  <si>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</si>
  <si>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</si>
  <si>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</si>
  <si>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</si>
  <si>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</si>
  <si>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</si>
  <si>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</si>
  <si>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TAHUN 2011</t>
  </si>
  <si>
    <t>TAHUN 2012</t>
  </si>
  <si>
    <t>TAHUN 2010</t>
  </si>
  <si>
    <t>TAHUN 2013</t>
  </si>
  <si>
    <t>TAHUN 2014</t>
  </si>
  <si>
    <t>TAHUN 2015</t>
  </si>
  <si>
    <t>TAHUN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</si>
</sst>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1" fontId="0" fillId="0" borderId="1" xfId="1" applyFont="1" applyBorder="1"/>
    <xf numFmtId="0" fontId="0" fillId="0" borderId="0" xfId="0" applyBorder="1"/>
    <xf numFmtId="41" fontId="0" fillId="0" borderId="0" xfId="1" applyFont="1" applyBorder="1"/>
    <xf numFmtId="41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topLeftCell="A136" workbookViewId="0">
      <selection activeCell="H147" sqref="H147"/>
    </sheetView>
  </sheetViews>
  <sheetFormatPr defaultRowHeight="15" x14ac:dyDescent="0.25"/>
  <cols>
    <col min="2" max="2" width="11.5703125" bestFit="1" customWidth="1"/>
    <col min="3" max="3" width="10.5703125" bestFit="1" customWidth="1"/>
  </cols>
  <sheetData>
    <row r="1" spans="1:3" x14ac:dyDescent="0.25">
      <c r="A1" t="s">
        <v>17</v>
      </c>
    </row>
    <row r="3" spans="1:3" x14ac:dyDescent="0.25">
      <c r="A3" s="1" t="s">
        <v>2</v>
      </c>
      <c r="B3" s="1" t="s">
        <v>0</v>
      </c>
      <c r="C3" s="1" t="s">
        <v>1</v>
      </c>
    </row>
    <row r="4" spans="1:3" x14ac:dyDescent="0.25">
      <c r="A4" s="1" t="s">
        <v>3</v>
      </c>
      <c r="B4" s="2">
        <f>815342+1019178</f>
        <v>1834520</v>
      </c>
      <c r="C4" s="2">
        <f>81534+101918</f>
        <v>183452</v>
      </c>
    </row>
    <row r="5" spans="1:3" x14ac:dyDescent="0.25">
      <c r="A5" s="1" t="s">
        <v>4</v>
      </c>
      <c r="B5" s="2">
        <v>1019178</v>
      </c>
      <c r="C5" s="2">
        <v>101918</v>
      </c>
    </row>
    <row r="6" spans="1:3" x14ac:dyDescent="0.25">
      <c r="A6" s="1" t="s">
        <v>5</v>
      </c>
      <c r="B6" s="2">
        <f>920548+1551780</f>
        <v>2472328</v>
      </c>
      <c r="C6" s="2">
        <f>92055+155178</f>
        <v>247233</v>
      </c>
    </row>
    <row r="7" spans="1:3" x14ac:dyDescent="0.25">
      <c r="A7" s="1" t="s">
        <v>6</v>
      </c>
      <c r="B7" s="2">
        <f>815342+1019178</f>
        <v>1834520</v>
      </c>
      <c r="C7" s="2">
        <f>81534+101918</f>
        <v>183452</v>
      </c>
    </row>
    <row r="8" spans="1:3" x14ac:dyDescent="0.25">
      <c r="A8" s="1" t="s">
        <v>7</v>
      </c>
      <c r="B8" s="2">
        <f>986301</f>
        <v>986301</v>
      </c>
      <c r="C8" s="2">
        <f>98630</f>
        <v>98630</v>
      </c>
    </row>
    <row r="9" spans="1:3" x14ac:dyDescent="0.25">
      <c r="A9" s="1" t="s">
        <v>8</v>
      </c>
      <c r="B9" s="2">
        <f>789041+815342+1019178</f>
        <v>2623561</v>
      </c>
      <c r="C9" s="2">
        <f>78904+81534+101918</f>
        <v>262356</v>
      </c>
    </row>
    <row r="10" spans="1:3" x14ac:dyDescent="0.25">
      <c r="A10" s="1" t="s">
        <v>9</v>
      </c>
      <c r="B10" s="2">
        <f>789041+986301</f>
        <v>1775342</v>
      </c>
      <c r="C10" s="2">
        <f>78904+98630</f>
        <v>177534</v>
      </c>
    </row>
    <row r="11" spans="1:3" x14ac:dyDescent="0.25">
      <c r="A11" s="1" t="s">
        <v>10</v>
      </c>
      <c r="B11" s="2">
        <f>815342+1019178</f>
        <v>1834520</v>
      </c>
      <c r="C11" s="2">
        <f>81534+101918</f>
        <v>183452</v>
      </c>
    </row>
    <row r="12" spans="1:3" x14ac:dyDescent="0.25">
      <c r="A12" s="1" t="s">
        <v>11</v>
      </c>
      <c r="B12" s="2">
        <f>1019178+815342</f>
        <v>1834520</v>
      </c>
      <c r="C12" s="2">
        <f>101918+81534</f>
        <v>183452</v>
      </c>
    </row>
    <row r="13" spans="1:3" x14ac:dyDescent="0.25">
      <c r="A13" s="1" t="s">
        <v>12</v>
      </c>
      <c r="B13" s="2">
        <f>789041+986301+986301+986301</f>
        <v>3747944</v>
      </c>
      <c r="C13" s="2">
        <f>78904+98630+98630+98630</f>
        <v>374794</v>
      </c>
    </row>
    <row r="14" spans="1:3" x14ac:dyDescent="0.25">
      <c r="A14" s="1" t="s">
        <v>13</v>
      </c>
      <c r="B14" s="2">
        <f>815342+1019178+1019178</f>
        <v>2853698</v>
      </c>
      <c r="C14" s="2">
        <f>81534+101918+101918</f>
        <v>285370</v>
      </c>
    </row>
    <row r="15" spans="1:3" x14ac:dyDescent="0.25">
      <c r="A15" s="1" t="s">
        <v>14</v>
      </c>
      <c r="B15" s="2">
        <f>789041+986301+986301</f>
        <v>2761643</v>
      </c>
      <c r="C15" s="2">
        <f>78904+98630+98630</f>
        <v>276164</v>
      </c>
    </row>
    <row r="16" spans="1:3" x14ac:dyDescent="0.25">
      <c r="A16" s="1"/>
      <c r="B16" s="5">
        <f>SUM(B4:B15)</f>
        <v>25578075</v>
      </c>
      <c r="C16" s="5">
        <f>SUM(C4:C15)</f>
        <v>2557807</v>
      </c>
    </row>
    <row r="17" spans="1:3" x14ac:dyDescent="0.25">
      <c r="A17" s="3"/>
      <c r="B17" s="4"/>
      <c r="C17" s="4"/>
    </row>
    <row r="18" spans="1:3" x14ac:dyDescent="0.25">
      <c r="A18" t="s">
        <v>15</v>
      </c>
    </row>
    <row r="20" spans="1:3" x14ac:dyDescent="0.25">
      <c r="A20" s="1" t="s">
        <v>2</v>
      </c>
      <c r="B20" s="1" t="s">
        <v>0</v>
      </c>
      <c r="C20" s="1" t="s">
        <v>1</v>
      </c>
    </row>
    <row r="21" spans="1:3" x14ac:dyDescent="0.25">
      <c r="A21" s="1" t="s">
        <v>3</v>
      </c>
      <c r="B21" s="2">
        <f>815342+1019178+1019178</f>
        <v>2853698</v>
      </c>
      <c r="C21" s="2">
        <f>81534+101918+101918</f>
        <v>285370</v>
      </c>
    </row>
    <row r="22" spans="1:3" x14ac:dyDescent="0.25">
      <c r="A22" s="1" t="s">
        <v>4</v>
      </c>
      <c r="B22" s="2">
        <f>815342+1019178+1019178</f>
        <v>2853698</v>
      </c>
      <c r="C22" s="2">
        <f>81534+101918+101918</f>
        <v>285370</v>
      </c>
    </row>
    <row r="23" spans="1:3" x14ac:dyDescent="0.25">
      <c r="A23" s="1" t="s">
        <v>5</v>
      </c>
      <c r="B23" s="2">
        <f>736438+920548+920548</f>
        <v>2577534</v>
      </c>
      <c r="C23" s="2">
        <f>73644+92055+92055</f>
        <v>257754</v>
      </c>
    </row>
    <row r="24" spans="1:3" x14ac:dyDescent="0.25">
      <c r="A24" s="1" t="s">
        <v>6</v>
      </c>
      <c r="B24" s="2">
        <f>815342+1019178+1019178</f>
        <v>2853698</v>
      </c>
      <c r="C24" s="2">
        <f>81534+101918+101918</f>
        <v>285370</v>
      </c>
    </row>
    <row r="25" spans="1:3" x14ac:dyDescent="0.25">
      <c r="A25" s="1" t="s">
        <v>7</v>
      </c>
      <c r="B25" s="2">
        <f>789041+986301+986301</f>
        <v>2761643</v>
      </c>
      <c r="C25" s="2">
        <f>78904+98630+98630</f>
        <v>276164</v>
      </c>
    </row>
    <row r="26" spans="1:3" x14ac:dyDescent="0.25">
      <c r="A26" s="1" t="s">
        <v>8</v>
      </c>
      <c r="B26" s="2">
        <f>815342+1019178+1019178</f>
        <v>2853698</v>
      </c>
      <c r="C26" s="2">
        <f>81534+101918+101918</f>
        <v>285370</v>
      </c>
    </row>
    <row r="27" spans="1:3" x14ac:dyDescent="0.25">
      <c r="A27" s="1" t="s">
        <v>9</v>
      </c>
      <c r="B27" s="2">
        <f>789041+986301+986301</f>
        <v>2761643</v>
      </c>
      <c r="C27" s="2">
        <f>78904+98630+98630</f>
        <v>276164</v>
      </c>
    </row>
    <row r="28" spans="1:3" x14ac:dyDescent="0.25">
      <c r="A28" s="1" t="s">
        <v>10</v>
      </c>
      <c r="B28" s="2">
        <f>1019178+1019178</f>
        <v>2038356</v>
      </c>
      <c r="C28" s="2">
        <f>101918+101918</f>
        <v>203836</v>
      </c>
    </row>
    <row r="29" spans="1:3" x14ac:dyDescent="0.25">
      <c r="A29" s="1" t="s">
        <v>11</v>
      </c>
      <c r="B29" s="2">
        <f>1019178+1019178+815342</f>
        <v>2853698</v>
      </c>
      <c r="C29" s="2">
        <f>101918+101918+81534</f>
        <v>285370</v>
      </c>
    </row>
    <row r="30" spans="1:3" x14ac:dyDescent="0.25">
      <c r="A30" s="1" t="s">
        <v>12</v>
      </c>
      <c r="B30" s="2">
        <f>789041+986301+986301</f>
        <v>2761643</v>
      </c>
      <c r="C30" s="2">
        <f>78904+98630+98630</f>
        <v>276164</v>
      </c>
    </row>
    <row r="31" spans="1:3" x14ac:dyDescent="0.25">
      <c r="A31" s="1" t="s">
        <v>13</v>
      </c>
      <c r="B31" s="2">
        <f>815342+1019178+1019178</f>
        <v>2853698</v>
      </c>
      <c r="C31" s="2">
        <f>81534+101918+101918</f>
        <v>285370</v>
      </c>
    </row>
    <row r="32" spans="1:3" x14ac:dyDescent="0.25">
      <c r="A32" s="1" t="s">
        <v>14</v>
      </c>
      <c r="B32" s="2">
        <f>789041+986301+986301</f>
        <v>2761643</v>
      </c>
      <c r="C32" s="2">
        <f>78904+98630+98630</f>
        <v>276164</v>
      </c>
    </row>
    <row r="33" spans="1:3" x14ac:dyDescent="0.25">
      <c r="A33" s="1"/>
      <c r="B33" s="5">
        <f>SUM(B21:B32)</f>
        <v>32784650</v>
      </c>
      <c r="C33" s="5">
        <f>SUM(C21:C32)</f>
        <v>3278466</v>
      </c>
    </row>
    <row r="35" spans="1:3" x14ac:dyDescent="0.25">
      <c r="A35" t="s">
        <v>16</v>
      </c>
    </row>
    <row r="37" spans="1:3" x14ac:dyDescent="0.25">
      <c r="A37" s="1" t="s">
        <v>2</v>
      </c>
      <c r="B37" s="1" t="s">
        <v>0</v>
      </c>
      <c r="C37" s="1" t="s">
        <v>1</v>
      </c>
    </row>
    <row r="38" spans="1:3" x14ac:dyDescent="0.25">
      <c r="A38" s="1" t="s">
        <v>3</v>
      </c>
      <c r="B38" s="2">
        <f>815342+1019178+1019178+1019178</f>
        <v>3872876</v>
      </c>
      <c r="C38" s="2">
        <f>81534+101918+101918+101918</f>
        <v>387288</v>
      </c>
    </row>
    <row r="39" spans="1:3" x14ac:dyDescent="0.25">
      <c r="A39" s="1" t="s">
        <v>4</v>
      </c>
      <c r="B39" s="2">
        <f>815342+1019178+1019178+1019178</f>
        <v>3872876</v>
      </c>
      <c r="C39" s="2">
        <f>81534+101918+101918+101918</f>
        <v>387288</v>
      </c>
    </row>
    <row r="40" spans="1:3" x14ac:dyDescent="0.25">
      <c r="A40" s="1" t="s">
        <v>5</v>
      </c>
      <c r="B40" s="2">
        <f>762740+953425+953425+953425</f>
        <v>3623015</v>
      </c>
      <c r="C40" s="2">
        <f>76274+95343+95343+95343</f>
        <v>362303</v>
      </c>
    </row>
    <row r="41" spans="1:3" x14ac:dyDescent="0.25">
      <c r="A41" s="1" t="s">
        <v>6</v>
      </c>
      <c r="B41" s="2">
        <f>815342+1019178+1019178+1019178</f>
        <v>3872876</v>
      </c>
      <c r="C41" s="2">
        <f>81534+101918+101918+101918</f>
        <v>387288</v>
      </c>
    </row>
    <row r="42" spans="1:3" x14ac:dyDescent="0.25">
      <c r="A42" s="1" t="s">
        <v>7</v>
      </c>
      <c r="B42" s="2">
        <f>789041+986301+986301+986301</f>
        <v>3747944</v>
      </c>
      <c r="C42" s="2">
        <f>78904+98630+98630+98630</f>
        <v>374794</v>
      </c>
    </row>
    <row r="43" spans="1:3" x14ac:dyDescent="0.25">
      <c r="A43" s="1" t="s">
        <v>8</v>
      </c>
      <c r="B43" s="2">
        <f>815342+1019178+1019178+1019178</f>
        <v>3872876</v>
      </c>
      <c r="C43" s="2">
        <f>81534+101918+101918+101918</f>
        <v>387288</v>
      </c>
    </row>
    <row r="44" spans="1:3" x14ac:dyDescent="0.25">
      <c r="A44" s="1" t="s">
        <v>9</v>
      </c>
      <c r="B44" s="2">
        <f>789041+986301+986301+986301</f>
        <v>3747944</v>
      </c>
      <c r="C44" s="2">
        <f>78904+98630+98630+98630</f>
        <v>374794</v>
      </c>
    </row>
    <row r="45" spans="1:3" x14ac:dyDescent="0.25">
      <c r="A45" s="1" t="s">
        <v>10</v>
      </c>
      <c r="B45" s="2">
        <f>815342+1019178+1019178+1019178</f>
        <v>3872876</v>
      </c>
      <c r="C45" s="2">
        <f>81534+101918+101918+101918</f>
        <v>387288</v>
      </c>
    </row>
    <row r="46" spans="1:3" x14ac:dyDescent="0.25">
      <c r="A46" s="1" t="s">
        <v>11</v>
      </c>
      <c r="B46" s="2">
        <f>815342+1019178+1019178+1019178</f>
        <v>3872876</v>
      </c>
      <c r="C46" s="2">
        <f>81534+101918+101918+101918</f>
        <v>387288</v>
      </c>
    </row>
    <row r="47" spans="1:3" x14ac:dyDescent="0.25">
      <c r="A47" s="1" t="s">
        <v>12</v>
      </c>
      <c r="B47" s="2">
        <f>789041+986301+986301+986301</f>
        <v>3747944</v>
      </c>
      <c r="C47" s="2">
        <f>78904+98630+98630+98630</f>
        <v>374794</v>
      </c>
    </row>
    <row r="48" spans="1:3" x14ac:dyDescent="0.25">
      <c r="A48" s="1" t="s">
        <v>13</v>
      </c>
      <c r="B48" s="2">
        <f>815342+1019178+1019178+1019178</f>
        <v>3872876</v>
      </c>
      <c r="C48" s="2">
        <f>81534+101918+101918+101918</f>
        <v>387288</v>
      </c>
    </row>
    <row r="49" spans="1:3" x14ac:dyDescent="0.25">
      <c r="A49" s="1" t="s">
        <v>14</v>
      </c>
      <c r="B49" s="2">
        <f>789041+986301+986301+986301</f>
        <v>3747944</v>
      </c>
      <c r="C49" s="2">
        <f>78904+98630+98630+98630</f>
        <v>374794</v>
      </c>
    </row>
    <row r="50" spans="1:3" x14ac:dyDescent="0.25">
      <c r="A50" s="1"/>
      <c r="B50" s="5">
        <f>SUM(B38:B49)</f>
        <v>45724923</v>
      </c>
      <c r="C50" s="5">
        <f>SUM(C38:C49)</f>
        <v>4572495</v>
      </c>
    </row>
    <row r="52" spans="1:3" x14ac:dyDescent="0.25">
      <c r="A52" t="s">
        <v>18</v>
      </c>
    </row>
    <row r="54" spans="1:3" x14ac:dyDescent="0.25">
      <c r="A54" s="1" t="s">
        <v>2</v>
      </c>
      <c r="B54" s="1" t="s">
        <v>0</v>
      </c>
      <c r="C54" s="1" t="s">
        <v>1</v>
      </c>
    </row>
    <row r="55" spans="1:3" x14ac:dyDescent="0.25">
      <c r="A55" s="1" t="s">
        <v>3</v>
      </c>
      <c r="B55" s="2">
        <f>815342+1019178+1019178+1019178</f>
        <v>3872876</v>
      </c>
      <c r="C55" s="2">
        <f>81534+101918+101918+101918</f>
        <v>387288</v>
      </c>
    </row>
    <row r="56" spans="1:3" x14ac:dyDescent="0.25">
      <c r="A56" s="1" t="s">
        <v>4</v>
      </c>
      <c r="B56" s="2">
        <f>1019180+1019180+1019180+815340</f>
        <v>3872880</v>
      </c>
      <c r="C56" s="2">
        <f>101918+101918+101918+81534</f>
        <v>387288</v>
      </c>
    </row>
    <row r="57" spans="1:3" x14ac:dyDescent="0.25">
      <c r="A57" s="1" t="s">
        <v>5</v>
      </c>
      <c r="B57" s="2">
        <f>920550+920550+920550+736440</f>
        <v>3498090</v>
      </c>
      <c r="C57" s="2">
        <f>92055+92055+92055+73644</f>
        <v>349809</v>
      </c>
    </row>
    <row r="58" spans="1:3" x14ac:dyDescent="0.25">
      <c r="A58" s="1" t="s">
        <v>6</v>
      </c>
      <c r="B58" s="2">
        <f>1019180+1019180+1019180+815340</f>
        <v>3872880</v>
      </c>
      <c r="C58" s="2">
        <f>101918+101918+101918+81534</f>
        <v>387288</v>
      </c>
    </row>
    <row r="59" spans="1:3" x14ac:dyDescent="0.25">
      <c r="A59" s="1" t="s">
        <v>7</v>
      </c>
      <c r="B59" s="2">
        <f>986300+986300+986300+789040</f>
        <v>3747940</v>
      </c>
      <c r="C59" s="2">
        <f>98630+98630+98630+78904</f>
        <v>374794</v>
      </c>
    </row>
    <row r="60" spans="1:3" x14ac:dyDescent="0.25">
      <c r="A60" s="1" t="s">
        <v>8</v>
      </c>
      <c r="B60" s="2">
        <f>815340+1019180+1019180+1019180</f>
        <v>3872880</v>
      </c>
      <c r="C60" s="2">
        <f>81534+101918+101918+101918</f>
        <v>387288</v>
      </c>
    </row>
    <row r="61" spans="1:3" x14ac:dyDescent="0.25">
      <c r="A61" s="1" t="s">
        <v>9</v>
      </c>
      <c r="B61" s="2">
        <f>789040+986300+986300+986300</f>
        <v>3747940</v>
      </c>
      <c r="C61" s="2">
        <f>78904+98630+98630+98630</f>
        <v>374794</v>
      </c>
    </row>
    <row r="62" spans="1:3" x14ac:dyDescent="0.25">
      <c r="A62" s="1" t="s">
        <v>10</v>
      </c>
      <c r="B62" s="2">
        <f>815340+1019180+1019180+1019180</f>
        <v>3872880</v>
      </c>
      <c r="C62" s="2">
        <f>81534+101918+101918+101918</f>
        <v>387288</v>
      </c>
    </row>
    <row r="63" spans="1:3" x14ac:dyDescent="0.25">
      <c r="A63" s="1" t="s">
        <v>11</v>
      </c>
      <c r="B63" s="2">
        <f>815340+1019180+1019180+1019180</f>
        <v>3872880</v>
      </c>
      <c r="C63" s="2">
        <f>81534+101918+101918+101918</f>
        <v>387288</v>
      </c>
    </row>
    <row r="64" spans="1:3" x14ac:dyDescent="0.25">
      <c r="A64" s="1" t="s">
        <v>12</v>
      </c>
      <c r="B64" s="2">
        <f>789040+986300+986300+986300</f>
        <v>3747940</v>
      </c>
      <c r="C64" s="2">
        <f>78904+98630+98630+98630</f>
        <v>374794</v>
      </c>
    </row>
    <row r="65" spans="1:3" x14ac:dyDescent="0.25">
      <c r="A65" s="1" t="s">
        <v>13</v>
      </c>
      <c r="B65" s="2">
        <f>815340+1019180+1019180+1019180</f>
        <v>3872880</v>
      </c>
      <c r="C65" s="2">
        <f>81534+101918+101918+101918</f>
        <v>387288</v>
      </c>
    </row>
    <row r="66" spans="1:3" x14ac:dyDescent="0.25">
      <c r="A66" s="1" t="s">
        <v>14</v>
      </c>
      <c r="B66" s="2">
        <f>789040+986300+986300+986300</f>
        <v>3747940</v>
      </c>
      <c r="C66" s="2">
        <f>78904+98630+98630+98630</f>
        <v>374794</v>
      </c>
    </row>
    <row r="67" spans="1:3" x14ac:dyDescent="0.25">
      <c r="A67" s="1"/>
      <c r="B67" s="5">
        <f>SUM(B55:B66)</f>
        <v>45600006</v>
      </c>
      <c r="C67" s="5">
        <f>SUM(C55:C66)</f>
        <v>4560001</v>
      </c>
    </row>
    <row r="69" spans="1:3" x14ac:dyDescent="0.25">
      <c r="A69" t="s">
        <v>19</v>
      </c>
    </row>
    <row r="71" spans="1:3" x14ac:dyDescent="0.25">
      <c r="A71" s="1" t="s">
        <v>2</v>
      </c>
      <c r="B71" s="1" t="s">
        <v>0</v>
      </c>
      <c r="C71" s="1" t="s">
        <v>1</v>
      </c>
    </row>
    <row r="72" spans="1:3" x14ac:dyDescent="0.25">
      <c r="A72" s="1" t="s">
        <v>3</v>
      </c>
      <c r="B72" s="2">
        <f>815340+1019180+1019180+1019180</f>
        <v>3872880</v>
      </c>
      <c r="C72" s="2">
        <f>81534+101918+101918+101918</f>
        <v>387288</v>
      </c>
    </row>
    <row r="73" spans="1:3" x14ac:dyDescent="0.25">
      <c r="A73" s="1" t="s">
        <v>4</v>
      </c>
      <c r="B73" s="2">
        <f>815340+1019180+1019180+1019180</f>
        <v>3872880</v>
      </c>
      <c r="C73" s="2">
        <f>81534+101918+101918+101918</f>
        <v>387288</v>
      </c>
    </row>
    <row r="74" spans="1:3" x14ac:dyDescent="0.25">
      <c r="A74" s="1" t="s">
        <v>5</v>
      </c>
      <c r="B74" s="2">
        <f>736440+920550+920550+920550</f>
        <v>3498090</v>
      </c>
      <c r="C74" s="2">
        <f>73644+92055+92055+92055</f>
        <v>349809</v>
      </c>
    </row>
    <row r="75" spans="1:3" x14ac:dyDescent="0.25">
      <c r="A75" s="1" t="s">
        <v>6</v>
      </c>
      <c r="B75" s="2">
        <f>815340+1019180+1019180+1019180</f>
        <v>3872880</v>
      </c>
      <c r="C75" s="2">
        <f>81534+101918+101918+101918</f>
        <v>387288</v>
      </c>
    </row>
    <row r="76" spans="1:3" x14ac:dyDescent="0.25">
      <c r="A76" s="1" t="s">
        <v>7</v>
      </c>
      <c r="B76" s="2">
        <f>789040+986300+986300+986300</f>
        <v>3747940</v>
      </c>
      <c r="C76" s="2">
        <f>78904+98630+98630+98630</f>
        <v>374794</v>
      </c>
    </row>
    <row r="77" spans="1:3" x14ac:dyDescent="0.25">
      <c r="A77" s="1" t="s">
        <v>8</v>
      </c>
      <c r="B77" s="2">
        <f>815340+1019180+1019180+1019180</f>
        <v>3872880</v>
      </c>
      <c r="C77" s="2">
        <f>81534+101918+101918+101918</f>
        <v>387288</v>
      </c>
    </row>
    <row r="78" spans="1:3" x14ac:dyDescent="0.25">
      <c r="A78" s="1" t="s">
        <v>9</v>
      </c>
      <c r="B78" s="2">
        <f>986300+986300+986300</f>
        <v>2958900</v>
      </c>
      <c r="C78" s="2">
        <f>98630+98630+98630</f>
        <v>295890</v>
      </c>
    </row>
    <row r="79" spans="1:3" x14ac:dyDescent="0.25">
      <c r="A79" s="1" t="s">
        <v>10</v>
      </c>
      <c r="B79" s="2">
        <f>789040+1019180+1019180+1019180+815340</f>
        <v>4661920</v>
      </c>
      <c r="C79" s="2">
        <f>78904+101918+101918+101918+81534</f>
        <v>466192</v>
      </c>
    </row>
    <row r="80" spans="1:3" x14ac:dyDescent="0.25">
      <c r="A80" s="1" t="s">
        <v>11</v>
      </c>
      <c r="B80" s="2">
        <f>815340+1019180+1019180+1019180</f>
        <v>3872880</v>
      </c>
      <c r="C80" s="2">
        <f>81534+101918+101918+101918</f>
        <v>387288</v>
      </c>
    </row>
    <row r="81" spans="1:3" x14ac:dyDescent="0.25">
      <c r="A81" s="1" t="s">
        <v>12</v>
      </c>
      <c r="B81" s="2">
        <f>789040+986300+986300+986300</f>
        <v>3747940</v>
      </c>
      <c r="C81" s="2">
        <f>78904+98630+98630+98630</f>
        <v>374794</v>
      </c>
    </row>
    <row r="82" spans="1:3" x14ac:dyDescent="0.25">
      <c r="A82" s="1" t="s">
        <v>13</v>
      </c>
      <c r="B82" s="2">
        <f>815340+1019180+1019180+1019180</f>
        <v>3872880</v>
      </c>
      <c r="C82" s="2">
        <f>81534+101918+101918+101918</f>
        <v>387288</v>
      </c>
    </row>
    <row r="83" spans="1:3" x14ac:dyDescent="0.25">
      <c r="A83" s="1" t="s">
        <v>14</v>
      </c>
      <c r="B83" s="2">
        <f>789040+986300+986300+986300</f>
        <v>3747940</v>
      </c>
      <c r="C83" s="2">
        <f>78904+98630+98630+98630</f>
        <v>374794</v>
      </c>
    </row>
    <row r="84" spans="1:3" x14ac:dyDescent="0.25">
      <c r="A84" s="1"/>
      <c r="B84" s="5">
        <f>SUM(B72:B83)</f>
        <v>45600010</v>
      </c>
      <c r="C84" s="5">
        <f>SUM(C72:C83)</f>
        <v>4560001</v>
      </c>
    </row>
    <row r="86" spans="1:3" x14ac:dyDescent="0.25">
      <c r="A86" t="s">
        <v>20</v>
      </c>
    </row>
    <row r="88" spans="1:3" x14ac:dyDescent="0.25">
      <c r="A88" s="1" t="s">
        <v>2</v>
      </c>
      <c r="B88" s="1" t="s">
        <v>0</v>
      </c>
      <c r="C88" s="1" t="s">
        <v>1</v>
      </c>
    </row>
    <row r="89" spans="1:3" x14ac:dyDescent="0.25">
      <c r="A89" s="1" t="s">
        <v>3</v>
      </c>
      <c r="B89" s="2">
        <f>3872880</f>
        <v>3872880</v>
      </c>
      <c r="C89" s="2">
        <f>387288</f>
        <v>387288</v>
      </c>
    </row>
    <row r="90" spans="1:3" x14ac:dyDescent="0.25">
      <c r="A90" s="1" t="s">
        <v>4</v>
      </c>
      <c r="B90" s="2">
        <f>3057540</f>
        <v>3057540</v>
      </c>
      <c r="C90" s="2">
        <f>305754</f>
        <v>305754</v>
      </c>
    </row>
    <row r="91" spans="1:3" x14ac:dyDescent="0.25">
      <c r="A91" s="1" t="s">
        <v>5</v>
      </c>
      <c r="B91" s="2">
        <f>4313430</f>
        <v>4313430</v>
      </c>
      <c r="C91" s="2">
        <f>431343</f>
        <v>431343</v>
      </c>
    </row>
    <row r="92" spans="1:3" x14ac:dyDescent="0.25">
      <c r="A92" s="1" t="s">
        <v>6</v>
      </c>
      <c r="B92" s="2">
        <f>3872880</f>
        <v>3872880</v>
      </c>
      <c r="C92" s="2">
        <f>387288</f>
        <v>387288</v>
      </c>
    </row>
    <row r="93" spans="1:3" x14ac:dyDescent="0.25">
      <c r="A93" s="1" t="s">
        <v>7</v>
      </c>
      <c r="B93" s="2">
        <f>3747940</f>
        <v>3747940</v>
      </c>
      <c r="C93" s="2">
        <f>374794</f>
        <v>374794</v>
      </c>
    </row>
    <row r="94" spans="1:3" x14ac:dyDescent="0.25">
      <c r="A94" s="1" t="s">
        <v>8</v>
      </c>
      <c r="B94" s="2">
        <f>3872880</f>
        <v>3872880</v>
      </c>
      <c r="C94" s="2">
        <f>387288</f>
        <v>387288</v>
      </c>
    </row>
    <row r="95" spans="1:3" x14ac:dyDescent="0.25">
      <c r="A95" s="1" t="s">
        <v>9</v>
      </c>
      <c r="B95" s="2">
        <f>3682190</f>
        <v>3682190</v>
      </c>
      <c r="C95" s="2">
        <f>368219</f>
        <v>368219</v>
      </c>
    </row>
    <row r="96" spans="1:3" x14ac:dyDescent="0.25">
      <c r="A96" s="1" t="s">
        <v>10</v>
      </c>
      <c r="B96" s="2">
        <f>3592610</f>
        <v>3592610</v>
      </c>
      <c r="C96" s="2">
        <f>359261</f>
        <v>359261</v>
      </c>
    </row>
    <row r="97" spans="1:3" x14ac:dyDescent="0.25">
      <c r="A97" s="1" t="s">
        <v>11</v>
      </c>
      <c r="B97" s="2">
        <f>3550150</f>
        <v>3550150</v>
      </c>
      <c r="C97" s="2">
        <f>355015</f>
        <v>355015</v>
      </c>
    </row>
    <row r="98" spans="1:3" x14ac:dyDescent="0.25">
      <c r="A98" s="1" t="s">
        <v>12</v>
      </c>
      <c r="B98" s="2">
        <f>3435620</f>
        <v>3435620</v>
      </c>
      <c r="C98" s="2">
        <f>343562</f>
        <v>343562</v>
      </c>
    </row>
    <row r="99" spans="1:3" x14ac:dyDescent="0.25">
      <c r="A99" s="1" t="s">
        <v>13</v>
      </c>
      <c r="B99" s="2">
        <f>3550150</f>
        <v>3550150</v>
      </c>
      <c r="C99" s="2">
        <f>355015</f>
        <v>355015</v>
      </c>
    </row>
    <row r="100" spans="1:3" x14ac:dyDescent="0.25">
      <c r="A100" s="1" t="s">
        <v>14</v>
      </c>
      <c r="B100" s="2">
        <f>3435610</f>
        <v>3435610</v>
      </c>
      <c r="C100" s="2">
        <f>343561</f>
        <v>343561</v>
      </c>
    </row>
    <row r="101" spans="1:3" x14ac:dyDescent="0.25">
      <c r="A101" s="1"/>
      <c r="B101" s="5">
        <f>SUM(B89:B100)</f>
        <v>43983880</v>
      </c>
      <c r="C101" s="5">
        <f>SUM(C89:C100)</f>
        <v>4398388</v>
      </c>
    </row>
    <row r="103" spans="1:3" x14ac:dyDescent="0.25">
      <c r="A103" t="s">
        <v>15</v>
      </c>
    </row>
    <row r="105" spans="1:3" x14ac:dyDescent="0.25">
      <c r="A105" s="1" t="s">
        <v>2</v>
      </c>
      <c r="B105" s="1" t="s">
        <v>0</v>
      </c>
      <c r="C105" s="1" t="s">
        <v>1</v>
      </c>
    </row>
    <row r="106" spans="1:3" x14ac:dyDescent="0.25">
      <c r="A106" s="1" t="s">
        <v>3</v>
      </c>
      <c r="B106" s="2">
        <f>815342+1019178+1019178+1019178</f>
        <v>3872876</v>
      </c>
      <c r="C106" s="2">
        <f>81534+101918+101918+101918</f>
        <v>387288</v>
      </c>
    </row>
    <row r="107" spans="1:3" x14ac:dyDescent="0.25">
      <c r="A107" s="1" t="s">
        <v>4</v>
      </c>
      <c r="B107" s="2">
        <f>815342+1019178+1019178+1019178</f>
        <v>3872876</v>
      </c>
      <c r="C107" s="2">
        <f>81534+101918+101918+101918</f>
        <v>387288</v>
      </c>
    </row>
    <row r="108" spans="1:3" x14ac:dyDescent="0.25">
      <c r="A108" s="1" t="s">
        <v>5</v>
      </c>
      <c r="B108" s="2">
        <f>736438+920548+920548+920548</f>
        <v>3498082</v>
      </c>
      <c r="C108" s="2">
        <f>73644+92055+92055+92055</f>
        <v>349809</v>
      </c>
    </row>
    <row r="109" spans="1:3" x14ac:dyDescent="0.25">
      <c r="A109" s="1" t="s">
        <v>6</v>
      </c>
      <c r="B109" s="2">
        <f>815342+1019178+1019178+1019178</f>
        <v>3872876</v>
      </c>
      <c r="C109" s="2">
        <f>81534+101918+101918+101918</f>
        <v>387288</v>
      </c>
    </row>
    <row r="110" spans="1:3" x14ac:dyDescent="0.25">
      <c r="A110" s="1" t="s">
        <v>7</v>
      </c>
      <c r="B110" s="2">
        <f>789041+986301+986301+986301</f>
        <v>3747944</v>
      </c>
      <c r="C110" s="2">
        <f>78904+98630+98630+98630</f>
        <v>374794</v>
      </c>
    </row>
    <row r="111" spans="1:3" x14ac:dyDescent="0.25">
      <c r="A111" s="1" t="s">
        <v>8</v>
      </c>
      <c r="B111" s="2">
        <f>815342+1019178+1019178+1019178</f>
        <v>3872876</v>
      </c>
      <c r="C111" s="2">
        <f>81534+101918+101918+101918</f>
        <v>387288</v>
      </c>
    </row>
    <row r="112" spans="1:3" x14ac:dyDescent="0.25">
      <c r="A112" s="1" t="s">
        <v>9</v>
      </c>
      <c r="B112" s="2">
        <f>789041+986301+986301+986301</f>
        <v>3747944</v>
      </c>
      <c r="C112" s="2">
        <f>78904+98630+98630+98630</f>
        <v>374794</v>
      </c>
    </row>
    <row r="113" spans="1:3" x14ac:dyDescent="0.25">
      <c r="A113" s="1" t="s">
        <v>10</v>
      </c>
      <c r="B113" s="2">
        <f>1019178+1019178+1019178</f>
        <v>3057534</v>
      </c>
      <c r="C113" s="2">
        <f>101918+101918+101918</f>
        <v>305754</v>
      </c>
    </row>
    <row r="114" spans="1:3" x14ac:dyDescent="0.25">
      <c r="A114" s="1" t="s">
        <v>11</v>
      </c>
      <c r="B114" s="2">
        <f>815342+1019178+1019178+1019178+815342</f>
        <v>4688218</v>
      </c>
      <c r="C114" s="2">
        <f>81534+101918+101918+101918+81534</f>
        <v>468822</v>
      </c>
    </row>
    <row r="115" spans="1:3" x14ac:dyDescent="0.25">
      <c r="A115" s="1" t="s">
        <v>12</v>
      </c>
      <c r="B115" s="2">
        <f>789041+986301+986301+986301</f>
        <v>3747944</v>
      </c>
      <c r="C115" s="2">
        <f>78904+98630+98630+98630</f>
        <v>374794</v>
      </c>
    </row>
    <row r="116" spans="1:3" x14ac:dyDescent="0.25">
      <c r="A116" s="1" t="s">
        <v>13</v>
      </c>
      <c r="B116" s="2">
        <f>815342+1019178+1019178+1019178</f>
        <v>3872876</v>
      </c>
      <c r="C116" s="2">
        <f>81534+101918+101918+101918</f>
        <v>387288</v>
      </c>
    </row>
    <row r="117" spans="1:3" x14ac:dyDescent="0.25">
      <c r="A117" s="1" t="s">
        <v>14</v>
      </c>
      <c r="B117" s="2">
        <f>789041+986301+986301+986301</f>
        <v>3747944</v>
      </c>
      <c r="C117" s="2">
        <f>78904+98630+98630+98630</f>
        <v>374794</v>
      </c>
    </row>
    <row r="118" spans="1:3" x14ac:dyDescent="0.25">
      <c r="A118" s="1"/>
      <c r="B118" s="5">
        <f>SUM(B106:B117)</f>
        <v>45599990</v>
      </c>
      <c r="C118" s="5">
        <f>SUM(C106:C117)</f>
        <v>4560001</v>
      </c>
    </row>
    <row r="120" spans="1:3" x14ac:dyDescent="0.25">
      <c r="A120" t="s">
        <v>21</v>
      </c>
    </row>
    <row r="122" spans="1:3" x14ac:dyDescent="0.25">
      <c r="A122" s="1" t="s">
        <v>2</v>
      </c>
      <c r="B122" s="1" t="s">
        <v>0</v>
      </c>
      <c r="C122" s="1" t="s">
        <v>1</v>
      </c>
    </row>
    <row r="123" spans="1:3" x14ac:dyDescent="0.25">
      <c r="A123" s="1" t="s">
        <v>3</v>
      </c>
      <c r="B123" s="2">
        <f>3550150</f>
        <v>3550150</v>
      </c>
      <c r="C123" s="2">
        <v>355015</v>
      </c>
    </row>
    <row r="124" spans="1:3" x14ac:dyDescent="0.25">
      <c r="A124" s="1" t="s">
        <v>4</v>
      </c>
      <c r="B124" s="2">
        <f>3550150</f>
        <v>3550150</v>
      </c>
      <c r="C124" s="2">
        <v>355015</v>
      </c>
    </row>
    <row r="125" spans="1:3" x14ac:dyDescent="0.25">
      <c r="A125" s="1" t="s">
        <v>5</v>
      </c>
      <c r="B125" s="2">
        <f>3321090</f>
        <v>3321090</v>
      </c>
      <c r="C125" s="2">
        <v>332109</v>
      </c>
    </row>
    <row r="126" spans="1:3" x14ac:dyDescent="0.25">
      <c r="A126" s="1" t="s">
        <v>6</v>
      </c>
      <c r="B126" s="2">
        <f>3550150</f>
        <v>3550150</v>
      </c>
      <c r="C126" s="2">
        <v>355015</v>
      </c>
    </row>
    <row r="127" spans="1:3" x14ac:dyDescent="0.25">
      <c r="A127" s="1" t="s">
        <v>7</v>
      </c>
      <c r="B127" s="2">
        <f>3428700</f>
        <v>3428700</v>
      </c>
      <c r="C127" s="2">
        <v>342870</v>
      </c>
    </row>
    <row r="128" spans="1:3" x14ac:dyDescent="0.25">
      <c r="A128" s="1" t="s">
        <v>8</v>
      </c>
      <c r="B128" s="2">
        <f>3540430</f>
        <v>3540430</v>
      </c>
      <c r="C128" s="2">
        <v>354043</v>
      </c>
    </row>
    <row r="129" spans="1:3" x14ac:dyDescent="0.25">
      <c r="A129" s="1" t="s">
        <v>9</v>
      </c>
      <c r="B129" s="2">
        <f>901639+901639+901639+721311</f>
        <v>3426228</v>
      </c>
      <c r="C129" s="2">
        <f>90164+90164+90164+72131</f>
        <v>342623</v>
      </c>
    </row>
    <row r="130" spans="1:3" x14ac:dyDescent="0.25">
      <c r="A130" s="1" t="s">
        <v>10</v>
      </c>
      <c r="B130" s="2">
        <f>3540430</f>
        <v>3540430</v>
      </c>
      <c r="C130" s="2">
        <v>354043</v>
      </c>
    </row>
    <row r="131" spans="1:3" x14ac:dyDescent="0.25">
      <c r="A131" s="1" t="s">
        <v>11</v>
      </c>
      <c r="B131" s="2">
        <f>3540430</f>
        <v>3540430</v>
      </c>
      <c r="C131" s="2">
        <v>354043</v>
      </c>
    </row>
    <row r="132" spans="1:3" x14ac:dyDescent="0.25">
      <c r="A132" s="1" t="s">
        <v>12</v>
      </c>
      <c r="B132" s="2">
        <f>3426230</f>
        <v>3426230</v>
      </c>
      <c r="C132" s="2">
        <v>342623</v>
      </c>
    </row>
    <row r="133" spans="1:3" x14ac:dyDescent="0.25">
      <c r="A133" s="1" t="s">
        <v>13</v>
      </c>
      <c r="B133" s="2">
        <f>3540430</f>
        <v>3540430</v>
      </c>
      <c r="C133" s="2">
        <v>354043</v>
      </c>
    </row>
    <row r="134" spans="1:3" x14ac:dyDescent="0.25">
      <c r="A134" s="1" t="s">
        <v>14</v>
      </c>
      <c r="B134" s="2">
        <f>3426230</f>
        <v>3426230</v>
      </c>
      <c r="C134" s="2">
        <v>342623</v>
      </c>
    </row>
    <row r="135" spans="1:3" x14ac:dyDescent="0.25">
      <c r="A135" s="1"/>
      <c r="B135" s="5">
        <f>SUM(B123:B134)</f>
        <v>41840648</v>
      </c>
      <c r="C135" s="5">
        <f>SUM(C123:C134)</f>
        <v>4184065</v>
      </c>
    </row>
    <row r="137" spans="1:3" x14ac:dyDescent="0.25">
      <c r="A137" t="s">
        <v>18</v>
      </c>
    </row>
    <row r="139" spans="1:3" x14ac:dyDescent="0.25">
      <c r="A139" s="1" t="s">
        <v>2</v>
      </c>
      <c r="B139" s="1" t="s">
        <v>0</v>
      </c>
      <c r="C139" s="1" t="s">
        <v>1</v>
      </c>
    </row>
    <row r="140" spans="1:3" x14ac:dyDescent="0.25">
      <c r="A140" s="1" t="s">
        <v>3</v>
      </c>
      <c r="B140" s="2">
        <f>815342+1019178+1019178+1019178</f>
        <v>3872876</v>
      </c>
      <c r="C140" s="2">
        <f>81534+101918+101918+101918</f>
        <v>387288</v>
      </c>
    </row>
    <row r="141" spans="1:3" x14ac:dyDescent="0.25">
      <c r="A141" s="1" t="s">
        <v>4</v>
      </c>
      <c r="B141" s="2">
        <f>1019178+1019178+1019178+815340</f>
        <v>3872874</v>
      </c>
      <c r="C141" s="2">
        <f>101918+101918+101918+81534</f>
        <v>387288</v>
      </c>
    </row>
    <row r="142" spans="1:3" x14ac:dyDescent="0.25">
      <c r="A142" s="1" t="s">
        <v>5</v>
      </c>
      <c r="B142" s="2">
        <f>920550+920550+920550+736440</f>
        <v>3498090</v>
      </c>
      <c r="C142" s="2">
        <f>92055+92055+92055+73644</f>
        <v>349809</v>
      </c>
    </row>
    <row r="143" spans="1:3" x14ac:dyDescent="0.25">
      <c r="A143" s="1" t="s">
        <v>6</v>
      </c>
      <c r="B143" s="2">
        <f>1019180+1019180+1019180+815340</f>
        <v>3872880</v>
      </c>
      <c r="C143" s="2">
        <f>101918+101918+101918+81534</f>
        <v>387288</v>
      </c>
    </row>
    <row r="144" spans="1:3" x14ac:dyDescent="0.25">
      <c r="A144" s="1" t="s">
        <v>7</v>
      </c>
      <c r="B144" s="2">
        <f>986300+986300+986300+789040</f>
        <v>3747940</v>
      </c>
      <c r="C144" s="2">
        <f>98630+98630+98630+78904</f>
        <v>374794</v>
      </c>
    </row>
    <row r="145" spans="1:3" x14ac:dyDescent="0.25">
      <c r="A145" s="1" t="s">
        <v>8</v>
      </c>
      <c r="B145" s="2">
        <f>815340+1019180+1019180+1019180</f>
        <v>3872880</v>
      </c>
      <c r="C145" s="2">
        <f>81534+101918+101918+101918</f>
        <v>387288</v>
      </c>
    </row>
    <row r="146" spans="1:3" x14ac:dyDescent="0.25">
      <c r="A146" s="1" t="s">
        <v>9</v>
      </c>
      <c r="B146" s="2">
        <f>789040+986300+986300+986300</f>
        <v>3747940</v>
      </c>
      <c r="C146" s="2">
        <f>78904+98630+98630+98630</f>
        <v>374794</v>
      </c>
    </row>
    <row r="147" spans="1:3" x14ac:dyDescent="0.25">
      <c r="A147" s="1" t="s">
        <v>10</v>
      </c>
      <c r="B147" s="2">
        <f>815340+1019180+1019180+1019180</f>
        <v>3872880</v>
      </c>
      <c r="C147" s="2">
        <f>81534+101918+101918+101918</f>
        <v>387288</v>
      </c>
    </row>
    <row r="148" spans="1:3" x14ac:dyDescent="0.25">
      <c r="A148" s="1" t="s">
        <v>11</v>
      </c>
      <c r="B148" s="2">
        <f>815340+1019180+1019180+1019180</f>
        <v>3872880</v>
      </c>
      <c r="C148" s="2">
        <f>81534+101918+101918+101918</f>
        <v>387288</v>
      </c>
    </row>
    <row r="149" spans="1:3" x14ac:dyDescent="0.25">
      <c r="A149" s="1" t="s">
        <v>12</v>
      </c>
      <c r="B149" s="2">
        <f>789040+986300+986300+986300</f>
        <v>3747940</v>
      </c>
      <c r="C149" s="2">
        <f>78904+98630+98630+98630</f>
        <v>374794</v>
      </c>
    </row>
    <row r="150" spans="1:3" x14ac:dyDescent="0.25">
      <c r="A150" s="1" t="s">
        <v>13</v>
      </c>
      <c r="B150" s="2">
        <f>815340+1019180+1019180+1019180</f>
        <v>3872880</v>
      </c>
      <c r="C150" s="2">
        <f>81534+101918+101918+101918</f>
        <v>387288</v>
      </c>
    </row>
    <row r="151" spans="1:3" x14ac:dyDescent="0.25">
      <c r="A151" s="1" t="s">
        <v>14</v>
      </c>
      <c r="B151" s="2">
        <f>789040+986300+986300+986300</f>
        <v>3747940</v>
      </c>
      <c r="C151" s="2">
        <f>78904+98630+98630+98630</f>
        <v>374794</v>
      </c>
    </row>
    <row r="152" spans="1:3" x14ac:dyDescent="0.25">
      <c r="A152" s="1"/>
      <c r="B152" s="5">
        <f>SUM(B140:B151)</f>
        <v>45600000</v>
      </c>
      <c r="C152" s="5">
        <f>SUM(C140:C151)</f>
        <v>4560001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Wanda</dc:creator>
  <cp:lastModifiedBy>Wanda</cp:lastModifiedBy>
  <dcterms:created xsi:type="dcterms:W3CDTF">2017-01-24T07:37:09Z</dcterms:created>
  <dcterms:modified xsi:type="dcterms:W3CDTF">2017-02-03T09:07:10Z</dcterms:modified>
</cp:coreProperties>
</file>