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640" windowHeight="10050"/>
  </bookViews>
  <sheets>
    <sheet name="APRL2018" sheetId="4" r:id="rId1"/>
    <sheet name="PIJ KHS APRL2018" sheetId="5" r:id="rId2"/>
    <sheet name="pelunsn pij dn" sheetId="6" r:id="rId3"/>
    <sheet name="POT APRL2018 DN" sheetId="7" r:id="rId4"/>
    <sheet name="POT APRL2018 N" sheetId="8" r:id="rId5"/>
    <sheet name="POT TAT APRL2018" sheetId="9" r:id="rId6"/>
  </sheets>
  <definedNames>
    <definedName name="_xlnm.Print_Area" localSheetId="3">'POT APRL2018 DN'!$A$1:$U$441</definedName>
    <definedName name="_xlnm.Print_Area" localSheetId="4">'POT APRL2018 N'!$A$1:$S$20</definedName>
  </definedNames>
  <calcPr calcId="144525"/>
</workbook>
</file>

<file path=xl/calcChain.xml><?xml version="1.0" encoding="utf-8"?>
<calcChain xmlns="http://schemas.openxmlformats.org/spreadsheetml/2006/main">
  <c r="O473" i="4" l="1"/>
  <c r="W479" i="4"/>
  <c r="V479" i="4"/>
  <c r="U479" i="4"/>
  <c r="T479" i="4"/>
  <c r="S479" i="4"/>
  <c r="R479" i="4"/>
  <c r="Q479" i="4"/>
  <c r="P479" i="4"/>
  <c r="O479" i="4"/>
  <c r="N479" i="4"/>
  <c r="M479" i="4"/>
  <c r="L479" i="4"/>
  <c r="K479" i="4" l="1"/>
  <c r="R477" i="4"/>
  <c r="M477" i="4"/>
  <c r="W477" i="4" s="1"/>
  <c r="Z477" i="4" s="1"/>
  <c r="AD477" i="4" s="1"/>
  <c r="A477" i="4"/>
  <c r="R476" i="4"/>
  <c r="M476" i="4"/>
  <c r="W476" i="4" s="1"/>
  <c r="Z476" i="4" s="1"/>
  <c r="AD476" i="4" s="1"/>
  <c r="A476" i="4"/>
  <c r="AC473" i="4"/>
  <c r="T473" i="4"/>
  <c r="S473" i="4"/>
  <c r="Q473" i="4"/>
  <c r="P473" i="4"/>
  <c r="O475" i="4"/>
  <c r="N473" i="4"/>
  <c r="R471" i="4"/>
  <c r="M471" i="4"/>
  <c r="W471" i="4" s="1"/>
  <c r="Z471" i="4" s="1"/>
  <c r="AD471" i="4" s="1"/>
  <c r="R470" i="4"/>
  <c r="M470" i="4"/>
  <c r="W470" i="4" s="1"/>
  <c r="Z470" i="4" s="1"/>
  <c r="AD470" i="4" s="1"/>
  <c r="R469" i="4"/>
  <c r="M469" i="4"/>
  <c r="W469" i="4" s="1"/>
  <c r="Z469" i="4" s="1"/>
  <c r="AD469" i="4" s="1"/>
  <c r="R468" i="4"/>
  <c r="K468" i="4"/>
  <c r="M468" i="4" s="1"/>
  <c r="R467" i="4"/>
  <c r="M467" i="4"/>
  <c r="W467" i="4" s="1"/>
  <c r="Z467" i="4" s="1"/>
  <c r="AD467" i="4" s="1"/>
  <c r="R466" i="4"/>
  <c r="M466" i="4"/>
  <c r="W466" i="4" s="1"/>
  <c r="Z466" i="4" s="1"/>
  <c r="AD466" i="4" s="1"/>
  <c r="R465" i="4"/>
  <c r="M465" i="4"/>
  <c r="W465" i="4" s="1"/>
  <c r="Z465" i="4" s="1"/>
  <c r="AD465" i="4" s="1"/>
  <c r="R464" i="4"/>
  <c r="M464" i="4"/>
  <c r="W464" i="4" s="1"/>
  <c r="Z464" i="4" s="1"/>
  <c r="AD464" i="4" s="1"/>
  <c r="R463" i="4"/>
  <c r="M463" i="4"/>
  <c r="W463" i="4" s="1"/>
  <c r="Z463" i="4" s="1"/>
  <c r="AD463" i="4" s="1"/>
  <c r="R462" i="4"/>
  <c r="M462" i="4"/>
  <c r="W462" i="4" s="1"/>
  <c r="Z462" i="4" s="1"/>
  <c r="AD462" i="4" s="1"/>
  <c r="R461" i="4"/>
  <c r="M461" i="4"/>
  <c r="W461" i="4" s="1"/>
  <c r="Z461" i="4" s="1"/>
  <c r="AD461" i="4" s="1"/>
  <c r="AB460" i="4"/>
  <c r="R460" i="4"/>
  <c r="M460" i="4"/>
  <c r="W460" i="4" s="1"/>
  <c r="Z460" i="4" s="1"/>
  <c r="AD460" i="4" s="1"/>
  <c r="R459" i="4"/>
  <c r="M459" i="4"/>
  <c r="W459" i="4" s="1"/>
  <c r="Z459" i="4" s="1"/>
  <c r="AD459" i="4" s="1"/>
  <c r="R458" i="4"/>
  <c r="M458" i="4"/>
  <c r="W458" i="4" s="1"/>
  <c r="Z458" i="4" s="1"/>
  <c r="AD458" i="4" s="1"/>
  <c r="R457" i="4"/>
  <c r="M457" i="4"/>
  <c r="W457" i="4" s="1"/>
  <c r="Z457" i="4" s="1"/>
  <c r="AD457" i="4" s="1"/>
  <c r="R456" i="4"/>
  <c r="M456" i="4"/>
  <c r="W456" i="4" s="1"/>
  <c r="Z456" i="4" s="1"/>
  <c r="AD456" i="4" s="1"/>
  <c r="R455" i="4"/>
  <c r="M455" i="4"/>
  <c r="W455" i="4" s="1"/>
  <c r="Z455" i="4" s="1"/>
  <c r="AD455" i="4" s="1"/>
  <c r="R454" i="4"/>
  <c r="M454" i="4"/>
  <c r="U454" i="4" s="1"/>
  <c r="V454" i="4" s="1"/>
  <c r="L454" i="4" s="1"/>
  <c r="Z453" i="4"/>
  <c r="AD453" i="4" s="1"/>
  <c r="R453" i="4"/>
  <c r="M453" i="4"/>
  <c r="W453" i="4" s="1"/>
  <c r="W452" i="4"/>
  <c r="Z452" i="4" s="1"/>
  <c r="AD452" i="4" s="1"/>
  <c r="R452" i="4"/>
  <c r="M452" i="4"/>
  <c r="U452" i="4" s="1"/>
  <c r="V452" i="4" s="1"/>
  <c r="L452" i="4" s="1"/>
  <c r="R451" i="4"/>
  <c r="M451" i="4"/>
  <c r="W451" i="4" s="1"/>
  <c r="Z451" i="4" s="1"/>
  <c r="AD451" i="4" s="1"/>
  <c r="R450" i="4"/>
  <c r="M450" i="4"/>
  <c r="W450" i="4" s="1"/>
  <c r="Z450" i="4" s="1"/>
  <c r="AD450" i="4" s="1"/>
  <c r="R449" i="4"/>
  <c r="M449" i="4"/>
  <c r="W449" i="4" s="1"/>
  <c r="Z449" i="4" s="1"/>
  <c r="AD449" i="4" s="1"/>
  <c r="R448" i="4"/>
  <c r="M448" i="4"/>
  <c r="W448" i="4" s="1"/>
  <c r="Z448" i="4" s="1"/>
  <c r="AD448" i="4" s="1"/>
  <c r="R447" i="4"/>
  <c r="M447" i="4"/>
  <c r="W447" i="4" s="1"/>
  <c r="Z447" i="4" s="1"/>
  <c r="AD447" i="4" s="1"/>
  <c r="R446" i="4"/>
  <c r="M446" i="4"/>
  <c r="W446" i="4" s="1"/>
  <c r="Z446" i="4" s="1"/>
  <c r="AD446" i="4" s="1"/>
  <c r="R445" i="4"/>
  <c r="M445" i="4"/>
  <c r="W445" i="4" s="1"/>
  <c r="Z445" i="4" s="1"/>
  <c r="AD445" i="4" s="1"/>
  <c r="R444" i="4"/>
  <c r="M444" i="4"/>
  <c r="W444" i="4" s="1"/>
  <c r="Z444" i="4" s="1"/>
  <c r="AD444" i="4" s="1"/>
  <c r="R443" i="4"/>
  <c r="M443" i="4"/>
  <c r="W443" i="4" s="1"/>
  <c r="Z443" i="4" s="1"/>
  <c r="AD443" i="4" s="1"/>
  <c r="R442" i="4"/>
  <c r="M442" i="4"/>
  <c r="W442" i="4" s="1"/>
  <c r="Z442" i="4" s="1"/>
  <c r="AD442" i="4" s="1"/>
  <c r="R441" i="4"/>
  <c r="M441" i="4"/>
  <c r="W441" i="4" s="1"/>
  <c r="Z441" i="4" s="1"/>
  <c r="AD441" i="4" s="1"/>
  <c r="R440" i="4"/>
  <c r="M440" i="4"/>
  <c r="W440" i="4" s="1"/>
  <c r="Z440" i="4" s="1"/>
  <c r="AD440" i="4" s="1"/>
  <c r="R439" i="4"/>
  <c r="M439" i="4"/>
  <c r="W439" i="4" s="1"/>
  <c r="Z439" i="4" s="1"/>
  <c r="AD439" i="4" s="1"/>
  <c r="R438" i="4"/>
  <c r="K438" i="4"/>
  <c r="M438" i="4" s="1"/>
  <c r="R437" i="4"/>
  <c r="M437" i="4"/>
  <c r="W437" i="4" s="1"/>
  <c r="Z437" i="4" s="1"/>
  <c r="AD437" i="4" s="1"/>
  <c r="AB436" i="4"/>
  <c r="R436" i="4"/>
  <c r="M436" i="4"/>
  <c r="W436" i="4" s="1"/>
  <c r="Z436" i="4" s="1"/>
  <c r="AD436" i="4" s="1"/>
  <c r="R435" i="4"/>
  <c r="M435" i="4"/>
  <c r="W435" i="4" s="1"/>
  <c r="Z435" i="4" s="1"/>
  <c r="AD435" i="4" s="1"/>
  <c r="R434" i="4"/>
  <c r="M434" i="4"/>
  <c r="W434" i="4" s="1"/>
  <c r="Z434" i="4" s="1"/>
  <c r="AD434" i="4" s="1"/>
  <c r="R433" i="4"/>
  <c r="M433" i="4"/>
  <c r="W433" i="4" s="1"/>
  <c r="Z433" i="4" s="1"/>
  <c r="AD433" i="4" s="1"/>
  <c r="R432" i="4"/>
  <c r="M432" i="4"/>
  <c r="W432" i="4" s="1"/>
  <c r="Z432" i="4" s="1"/>
  <c r="AD432" i="4" s="1"/>
  <c r="R431" i="4"/>
  <c r="M431" i="4"/>
  <c r="W431" i="4" s="1"/>
  <c r="Z431" i="4" s="1"/>
  <c r="AD431" i="4" s="1"/>
  <c r="R430" i="4"/>
  <c r="M430" i="4"/>
  <c r="W430" i="4" s="1"/>
  <c r="Z430" i="4" s="1"/>
  <c r="AD430" i="4" s="1"/>
  <c r="R429" i="4"/>
  <c r="M429" i="4"/>
  <c r="R428" i="4"/>
  <c r="M428" i="4"/>
  <c r="W428" i="4" s="1"/>
  <c r="Z428" i="4" s="1"/>
  <c r="AD428" i="4" s="1"/>
  <c r="R427" i="4"/>
  <c r="M427" i="4"/>
  <c r="U427" i="4" s="1"/>
  <c r="V427" i="4" s="1"/>
  <c r="L427" i="4" s="1"/>
  <c r="Z426" i="4"/>
  <c r="AD426" i="4" s="1"/>
  <c r="R426" i="4"/>
  <c r="M426" i="4"/>
  <c r="W426" i="4" s="1"/>
  <c r="W425" i="4"/>
  <c r="Z425" i="4" s="1"/>
  <c r="AD425" i="4" s="1"/>
  <c r="R425" i="4"/>
  <c r="M425" i="4"/>
  <c r="U425" i="4" s="1"/>
  <c r="V425" i="4" s="1"/>
  <c r="L425" i="4" s="1"/>
  <c r="R424" i="4"/>
  <c r="M424" i="4"/>
  <c r="W424" i="4" s="1"/>
  <c r="Z424" i="4" s="1"/>
  <c r="AD424" i="4" s="1"/>
  <c r="AB423" i="4"/>
  <c r="AA423" i="4"/>
  <c r="R423" i="4"/>
  <c r="M423" i="4"/>
  <c r="U423" i="4" s="1"/>
  <c r="V423" i="4" s="1"/>
  <c r="L423" i="4" s="1"/>
  <c r="K423" i="4"/>
  <c r="R422" i="4"/>
  <c r="M422" i="4"/>
  <c r="U422" i="4" s="1"/>
  <c r="V422" i="4" s="1"/>
  <c r="L422" i="4" s="1"/>
  <c r="Z421" i="4"/>
  <c r="AD421" i="4" s="1"/>
  <c r="R421" i="4"/>
  <c r="M421" i="4"/>
  <c r="W421" i="4" s="1"/>
  <c r="W420" i="4"/>
  <c r="Z420" i="4" s="1"/>
  <c r="AD420" i="4" s="1"/>
  <c r="R420" i="4"/>
  <c r="M420" i="4"/>
  <c r="U420" i="4" s="1"/>
  <c r="V420" i="4" s="1"/>
  <c r="L420" i="4" s="1"/>
  <c r="R419" i="4"/>
  <c r="M419" i="4"/>
  <c r="W419" i="4" s="1"/>
  <c r="Z419" i="4" s="1"/>
  <c r="AD419" i="4" s="1"/>
  <c r="R418" i="4"/>
  <c r="M418" i="4"/>
  <c r="W418" i="4" s="1"/>
  <c r="Z418" i="4" s="1"/>
  <c r="AD418" i="4" s="1"/>
  <c r="Z417" i="4"/>
  <c r="AD417" i="4" s="1"/>
  <c r="R417" i="4"/>
  <c r="M417" i="4"/>
  <c r="W417" i="4" s="1"/>
  <c r="W416" i="4"/>
  <c r="Z416" i="4" s="1"/>
  <c r="AD416" i="4" s="1"/>
  <c r="R416" i="4"/>
  <c r="M416" i="4"/>
  <c r="U416" i="4" s="1"/>
  <c r="V416" i="4" s="1"/>
  <c r="L416" i="4" s="1"/>
  <c r="R415" i="4"/>
  <c r="M415" i="4"/>
  <c r="W415" i="4" s="1"/>
  <c r="Z415" i="4" s="1"/>
  <c r="AD415" i="4" s="1"/>
  <c r="AB414" i="4"/>
  <c r="Z414" i="4"/>
  <c r="AD414" i="4" s="1"/>
  <c r="R414" i="4"/>
  <c r="M414" i="4"/>
  <c r="W414" i="4" s="1"/>
  <c r="W413" i="4"/>
  <c r="Z413" i="4" s="1"/>
  <c r="AD413" i="4" s="1"/>
  <c r="R413" i="4"/>
  <c r="M413" i="4"/>
  <c r="U413" i="4" s="1"/>
  <c r="V413" i="4" s="1"/>
  <c r="L413" i="4" s="1"/>
  <c r="R412" i="4"/>
  <c r="M412" i="4"/>
  <c r="W412" i="4" s="1"/>
  <c r="Z412" i="4" s="1"/>
  <c r="AD412" i="4" s="1"/>
  <c r="R411" i="4"/>
  <c r="M411" i="4"/>
  <c r="W411" i="4" s="1"/>
  <c r="Z411" i="4" s="1"/>
  <c r="AD411" i="4" s="1"/>
  <c r="Z410" i="4"/>
  <c r="AD410" i="4" s="1"/>
  <c r="R410" i="4"/>
  <c r="M410" i="4"/>
  <c r="W410" i="4" s="1"/>
  <c r="W409" i="4"/>
  <c r="Z409" i="4" s="1"/>
  <c r="AD409" i="4" s="1"/>
  <c r="R409" i="4"/>
  <c r="M409" i="4"/>
  <c r="U409" i="4" s="1"/>
  <c r="V409" i="4" s="1"/>
  <c r="L409" i="4" s="1"/>
  <c r="AB408" i="4"/>
  <c r="W408" i="4"/>
  <c r="Z408" i="4" s="1"/>
  <c r="AD408" i="4" s="1"/>
  <c r="R408" i="4"/>
  <c r="M408" i="4"/>
  <c r="U408" i="4" s="1"/>
  <c r="V408" i="4" s="1"/>
  <c r="L408" i="4" s="1"/>
  <c r="AB407" i="4"/>
  <c r="W407" i="4"/>
  <c r="Z407" i="4" s="1"/>
  <c r="AD407" i="4" s="1"/>
  <c r="R407" i="4"/>
  <c r="M407" i="4"/>
  <c r="U407" i="4" s="1"/>
  <c r="V407" i="4" s="1"/>
  <c r="L407" i="4" s="1"/>
  <c r="R406" i="4"/>
  <c r="M406" i="4"/>
  <c r="W406" i="4" s="1"/>
  <c r="Z406" i="4" s="1"/>
  <c r="AD406" i="4" s="1"/>
  <c r="R405" i="4"/>
  <c r="M405" i="4"/>
  <c r="U405" i="4" s="1"/>
  <c r="V405" i="4" s="1"/>
  <c r="L405" i="4" s="1"/>
  <c r="Z404" i="4"/>
  <c r="AD404" i="4" s="1"/>
  <c r="R404" i="4"/>
  <c r="M404" i="4"/>
  <c r="W404" i="4" s="1"/>
  <c r="W403" i="4"/>
  <c r="Z403" i="4" s="1"/>
  <c r="AD403" i="4" s="1"/>
  <c r="R403" i="4"/>
  <c r="M403" i="4"/>
  <c r="U403" i="4" s="1"/>
  <c r="V403" i="4" s="1"/>
  <c r="L403" i="4" s="1"/>
  <c r="R402" i="4"/>
  <c r="M402" i="4"/>
  <c r="W402" i="4" s="1"/>
  <c r="Z402" i="4" s="1"/>
  <c r="AD402" i="4" s="1"/>
  <c r="R401" i="4"/>
  <c r="M401" i="4"/>
  <c r="U401" i="4" s="1"/>
  <c r="V401" i="4" s="1"/>
  <c r="L401" i="4" s="1"/>
  <c r="Z400" i="4"/>
  <c r="AD400" i="4" s="1"/>
  <c r="R400" i="4"/>
  <c r="M400" i="4"/>
  <c r="W400" i="4" s="1"/>
  <c r="W399" i="4"/>
  <c r="Z399" i="4" s="1"/>
  <c r="AD399" i="4" s="1"/>
  <c r="R399" i="4"/>
  <c r="M399" i="4"/>
  <c r="U399" i="4" s="1"/>
  <c r="V399" i="4" s="1"/>
  <c r="L399" i="4" s="1"/>
  <c r="R398" i="4"/>
  <c r="M398" i="4"/>
  <c r="W398" i="4" s="1"/>
  <c r="Z398" i="4" s="1"/>
  <c r="AD398" i="4" s="1"/>
  <c r="R397" i="4"/>
  <c r="M397" i="4"/>
  <c r="U397" i="4" s="1"/>
  <c r="V397" i="4" s="1"/>
  <c r="L397" i="4" s="1"/>
  <c r="Z396" i="4"/>
  <c r="AD396" i="4" s="1"/>
  <c r="R396" i="4"/>
  <c r="M396" i="4"/>
  <c r="W396" i="4" s="1"/>
  <c r="W395" i="4"/>
  <c r="Z395" i="4" s="1"/>
  <c r="AD395" i="4" s="1"/>
  <c r="R395" i="4"/>
  <c r="M395" i="4"/>
  <c r="U395" i="4" s="1"/>
  <c r="V395" i="4" s="1"/>
  <c r="L395" i="4" s="1"/>
  <c r="R394" i="4"/>
  <c r="M394" i="4"/>
  <c r="W394" i="4" s="1"/>
  <c r="Z394" i="4" s="1"/>
  <c r="AD394" i="4" s="1"/>
  <c r="R393" i="4"/>
  <c r="M393" i="4"/>
  <c r="U393" i="4" s="1"/>
  <c r="V393" i="4" s="1"/>
  <c r="L393" i="4" s="1"/>
  <c r="Z392" i="4"/>
  <c r="AD392" i="4" s="1"/>
  <c r="R392" i="4"/>
  <c r="M392" i="4"/>
  <c r="W392" i="4" s="1"/>
  <c r="W391" i="4"/>
  <c r="Z391" i="4" s="1"/>
  <c r="AD391" i="4" s="1"/>
  <c r="R391" i="4"/>
  <c r="M391" i="4"/>
  <c r="U391" i="4" s="1"/>
  <c r="V391" i="4" s="1"/>
  <c r="L391" i="4" s="1"/>
  <c r="R390" i="4"/>
  <c r="M390" i="4"/>
  <c r="W390" i="4" s="1"/>
  <c r="Z390" i="4" s="1"/>
  <c r="AD390" i="4" s="1"/>
  <c r="R389" i="4"/>
  <c r="M389" i="4"/>
  <c r="U389" i="4" s="1"/>
  <c r="V389" i="4" s="1"/>
  <c r="L389" i="4" s="1"/>
  <c r="Z388" i="4"/>
  <c r="AD388" i="4" s="1"/>
  <c r="R388" i="4"/>
  <c r="M388" i="4"/>
  <c r="W388" i="4" s="1"/>
  <c r="W387" i="4"/>
  <c r="Z387" i="4" s="1"/>
  <c r="AD387" i="4" s="1"/>
  <c r="R387" i="4"/>
  <c r="M387" i="4"/>
  <c r="U387" i="4" s="1"/>
  <c r="V387" i="4" s="1"/>
  <c r="L387" i="4" s="1"/>
  <c r="R386" i="4"/>
  <c r="M386" i="4"/>
  <c r="W386" i="4" s="1"/>
  <c r="Z386" i="4" s="1"/>
  <c r="AD386" i="4" s="1"/>
  <c r="R385" i="4"/>
  <c r="M385" i="4"/>
  <c r="U385" i="4" s="1"/>
  <c r="V385" i="4" s="1"/>
  <c r="L385" i="4" s="1"/>
  <c r="Z384" i="4"/>
  <c r="AD384" i="4" s="1"/>
  <c r="R384" i="4"/>
  <c r="M384" i="4"/>
  <c r="W384" i="4" s="1"/>
  <c r="W383" i="4"/>
  <c r="Z383" i="4" s="1"/>
  <c r="AD383" i="4" s="1"/>
  <c r="R383" i="4"/>
  <c r="M383" i="4"/>
  <c r="U383" i="4" s="1"/>
  <c r="V383" i="4" s="1"/>
  <c r="L383" i="4" s="1"/>
  <c r="R382" i="4"/>
  <c r="M382" i="4"/>
  <c r="W382" i="4" s="1"/>
  <c r="Z382" i="4" s="1"/>
  <c r="AD382" i="4" s="1"/>
  <c r="R381" i="4"/>
  <c r="M381" i="4"/>
  <c r="U381" i="4" s="1"/>
  <c r="V381" i="4" s="1"/>
  <c r="L381" i="4" s="1"/>
  <c r="Z380" i="4"/>
  <c r="AD380" i="4" s="1"/>
  <c r="R380" i="4"/>
  <c r="M380" i="4"/>
  <c r="W380" i="4" s="1"/>
  <c r="W379" i="4"/>
  <c r="Z379" i="4" s="1"/>
  <c r="AD379" i="4" s="1"/>
  <c r="R379" i="4"/>
  <c r="M379" i="4"/>
  <c r="U379" i="4" s="1"/>
  <c r="V379" i="4" s="1"/>
  <c r="L379" i="4" s="1"/>
  <c r="R378" i="4"/>
  <c r="M378" i="4"/>
  <c r="W378" i="4" s="1"/>
  <c r="Z378" i="4" s="1"/>
  <c r="AD378" i="4" s="1"/>
  <c r="R377" i="4"/>
  <c r="M377" i="4"/>
  <c r="U377" i="4" s="1"/>
  <c r="V377" i="4" s="1"/>
  <c r="L377" i="4" s="1"/>
  <c r="R376" i="4"/>
  <c r="K376" i="4"/>
  <c r="M376" i="4" s="1"/>
  <c r="Z375" i="4"/>
  <c r="AD375" i="4" s="1"/>
  <c r="R375" i="4"/>
  <c r="M375" i="4"/>
  <c r="W375" i="4" s="1"/>
  <c r="W374" i="4"/>
  <c r="Z374" i="4" s="1"/>
  <c r="AD374" i="4" s="1"/>
  <c r="R374" i="4"/>
  <c r="M374" i="4"/>
  <c r="U374" i="4" s="1"/>
  <c r="V374" i="4" s="1"/>
  <c r="L374" i="4" s="1"/>
  <c r="R373" i="4"/>
  <c r="M373" i="4"/>
  <c r="W373" i="4" s="1"/>
  <c r="Z373" i="4" s="1"/>
  <c r="AD373" i="4" s="1"/>
  <c r="R372" i="4"/>
  <c r="M372" i="4"/>
  <c r="U372" i="4" s="1"/>
  <c r="V372" i="4" s="1"/>
  <c r="L372" i="4" s="1"/>
  <c r="Z371" i="4"/>
  <c r="AD371" i="4" s="1"/>
  <c r="R371" i="4"/>
  <c r="M371" i="4"/>
  <c r="W371" i="4" s="1"/>
  <c r="W370" i="4"/>
  <c r="Z370" i="4" s="1"/>
  <c r="AD370" i="4" s="1"/>
  <c r="R370" i="4"/>
  <c r="M370" i="4"/>
  <c r="U370" i="4" s="1"/>
  <c r="V370" i="4" s="1"/>
  <c r="L370" i="4" s="1"/>
  <c r="R369" i="4"/>
  <c r="M369" i="4"/>
  <c r="W369" i="4" s="1"/>
  <c r="Z369" i="4" s="1"/>
  <c r="AD369" i="4" s="1"/>
  <c r="R368" i="4"/>
  <c r="M368" i="4"/>
  <c r="W368" i="4" s="1"/>
  <c r="Z368" i="4" s="1"/>
  <c r="AD368" i="4" s="1"/>
  <c r="R367" i="4"/>
  <c r="M367" i="4"/>
  <c r="W367" i="4" s="1"/>
  <c r="Z367" i="4" s="1"/>
  <c r="AD367" i="4" s="1"/>
  <c r="R366" i="4"/>
  <c r="M366" i="4"/>
  <c r="W366" i="4" s="1"/>
  <c r="Z366" i="4" s="1"/>
  <c r="AD366" i="4" s="1"/>
  <c r="R365" i="4"/>
  <c r="M365" i="4"/>
  <c r="W365" i="4" s="1"/>
  <c r="Z365" i="4" s="1"/>
  <c r="AD365" i="4" s="1"/>
  <c r="R364" i="4"/>
  <c r="M364" i="4"/>
  <c r="W364" i="4" s="1"/>
  <c r="Z364" i="4" s="1"/>
  <c r="AD364" i="4" s="1"/>
  <c r="R363" i="4"/>
  <c r="M363" i="4"/>
  <c r="W363" i="4" s="1"/>
  <c r="Z363" i="4" s="1"/>
  <c r="AD363" i="4" s="1"/>
  <c r="R362" i="4"/>
  <c r="M362" i="4"/>
  <c r="W362" i="4" s="1"/>
  <c r="Z362" i="4" s="1"/>
  <c r="AD362" i="4" s="1"/>
  <c r="AB361" i="4"/>
  <c r="R361" i="4"/>
  <c r="K361" i="4"/>
  <c r="M361" i="4" s="1"/>
  <c r="AC360" i="4"/>
  <c r="AA360" i="4"/>
  <c r="R360" i="4"/>
  <c r="M360" i="4"/>
  <c r="W360" i="4" s="1"/>
  <c r="Z360" i="4" s="1"/>
  <c r="AD360" i="4" s="1"/>
  <c r="R359" i="4"/>
  <c r="M359" i="4"/>
  <c r="W359" i="4" s="1"/>
  <c r="Z359" i="4" s="1"/>
  <c r="AD359" i="4" s="1"/>
  <c r="R358" i="4"/>
  <c r="M358" i="4"/>
  <c r="W358" i="4" s="1"/>
  <c r="Z358" i="4" s="1"/>
  <c r="AD358" i="4" s="1"/>
  <c r="R357" i="4"/>
  <c r="M357" i="4"/>
  <c r="W357" i="4" s="1"/>
  <c r="Z357" i="4" s="1"/>
  <c r="AD357" i="4" s="1"/>
  <c r="R356" i="4"/>
  <c r="M356" i="4"/>
  <c r="W356" i="4" s="1"/>
  <c r="Z356" i="4" s="1"/>
  <c r="AD356" i="4" s="1"/>
  <c r="R355" i="4"/>
  <c r="M355" i="4"/>
  <c r="W355" i="4" s="1"/>
  <c r="Z355" i="4" s="1"/>
  <c r="AD355" i="4" s="1"/>
  <c r="R354" i="4"/>
  <c r="M354" i="4"/>
  <c r="W354" i="4" s="1"/>
  <c r="Z354" i="4" s="1"/>
  <c r="AD354" i="4" s="1"/>
  <c r="R353" i="4"/>
  <c r="M353" i="4"/>
  <c r="W353" i="4" s="1"/>
  <c r="Z353" i="4" s="1"/>
  <c r="AD353" i="4" s="1"/>
  <c r="AB352" i="4"/>
  <c r="R352" i="4"/>
  <c r="M352" i="4"/>
  <c r="W352" i="4" s="1"/>
  <c r="Z352" i="4" s="1"/>
  <c r="AD352" i="4" s="1"/>
  <c r="R351" i="4"/>
  <c r="M351" i="4"/>
  <c r="W351" i="4" s="1"/>
  <c r="Z351" i="4" s="1"/>
  <c r="AD351" i="4" s="1"/>
  <c r="R350" i="4"/>
  <c r="M350" i="4"/>
  <c r="W350" i="4" s="1"/>
  <c r="Z350" i="4" s="1"/>
  <c r="AD350" i="4" s="1"/>
  <c r="R349" i="4"/>
  <c r="M349" i="4"/>
  <c r="W349" i="4" s="1"/>
  <c r="Z349" i="4" s="1"/>
  <c r="AD349" i="4" s="1"/>
  <c r="R348" i="4"/>
  <c r="M348" i="4"/>
  <c r="W348" i="4" s="1"/>
  <c r="Z348" i="4" s="1"/>
  <c r="AD348" i="4" s="1"/>
  <c r="R347" i="4"/>
  <c r="M347" i="4"/>
  <c r="W347" i="4" s="1"/>
  <c r="Z347" i="4" s="1"/>
  <c r="AD347" i="4" s="1"/>
  <c r="R346" i="4"/>
  <c r="M346" i="4"/>
  <c r="W346" i="4" s="1"/>
  <c r="Z346" i="4" s="1"/>
  <c r="AD346" i="4" s="1"/>
  <c r="R345" i="4"/>
  <c r="M345" i="4"/>
  <c r="W345" i="4" s="1"/>
  <c r="Z345" i="4" s="1"/>
  <c r="AD345" i="4" s="1"/>
  <c r="R344" i="4"/>
  <c r="M344" i="4"/>
  <c r="W344" i="4" s="1"/>
  <c r="Z344" i="4" s="1"/>
  <c r="AD344" i="4" s="1"/>
  <c r="R343" i="4"/>
  <c r="M343" i="4"/>
  <c r="W343" i="4" s="1"/>
  <c r="Z343" i="4" s="1"/>
  <c r="AD343" i="4" s="1"/>
  <c r="R342" i="4"/>
  <c r="M342" i="4"/>
  <c r="W342" i="4" s="1"/>
  <c r="Z342" i="4" s="1"/>
  <c r="AD342" i="4" s="1"/>
  <c r="R341" i="4"/>
  <c r="M341" i="4"/>
  <c r="W341" i="4" s="1"/>
  <c r="Z341" i="4" s="1"/>
  <c r="AD341" i="4" s="1"/>
  <c r="R340" i="4"/>
  <c r="M340" i="4"/>
  <c r="W340" i="4" s="1"/>
  <c r="Z340" i="4" s="1"/>
  <c r="AD340" i="4" s="1"/>
  <c r="R339" i="4"/>
  <c r="M339" i="4"/>
  <c r="W339" i="4" s="1"/>
  <c r="Z339" i="4" s="1"/>
  <c r="AD339" i="4" s="1"/>
  <c r="R338" i="4"/>
  <c r="M338" i="4"/>
  <c r="W338" i="4" s="1"/>
  <c r="Z338" i="4" s="1"/>
  <c r="AD338" i="4" s="1"/>
  <c r="R337" i="4"/>
  <c r="M337" i="4"/>
  <c r="W337" i="4" s="1"/>
  <c r="Z337" i="4" s="1"/>
  <c r="AD337" i="4" s="1"/>
  <c r="R336" i="4"/>
  <c r="M336" i="4"/>
  <c r="W336" i="4" s="1"/>
  <c r="Z336" i="4" s="1"/>
  <c r="AD336" i="4" s="1"/>
  <c r="Z335" i="4"/>
  <c r="AD335" i="4" s="1"/>
  <c r="R335" i="4"/>
  <c r="M335" i="4"/>
  <c r="W335" i="4" s="1"/>
  <c r="W334" i="4"/>
  <c r="Z334" i="4" s="1"/>
  <c r="AD334" i="4" s="1"/>
  <c r="R334" i="4"/>
  <c r="M334" i="4"/>
  <c r="U334" i="4" s="1"/>
  <c r="V334" i="4" s="1"/>
  <c r="L334" i="4" s="1"/>
  <c r="R333" i="4"/>
  <c r="M333" i="4"/>
  <c r="W333" i="4" s="1"/>
  <c r="Z333" i="4" s="1"/>
  <c r="AD333" i="4" s="1"/>
  <c r="R332" i="4"/>
  <c r="M332" i="4"/>
  <c r="W332" i="4" s="1"/>
  <c r="Z332" i="4" s="1"/>
  <c r="AD332" i="4" s="1"/>
  <c r="Z331" i="4"/>
  <c r="AD331" i="4" s="1"/>
  <c r="R331" i="4"/>
  <c r="M331" i="4"/>
  <c r="W331" i="4" s="1"/>
  <c r="W330" i="4"/>
  <c r="Z330" i="4" s="1"/>
  <c r="AD330" i="4" s="1"/>
  <c r="R330" i="4"/>
  <c r="M330" i="4"/>
  <c r="U330" i="4" s="1"/>
  <c r="V330" i="4" s="1"/>
  <c r="L330" i="4" s="1"/>
  <c r="R329" i="4"/>
  <c r="M329" i="4"/>
  <c r="W329" i="4" s="1"/>
  <c r="Z329" i="4" s="1"/>
  <c r="AD329" i="4" s="1"/>
  <c r="R328" i="4"/>
  <c r="M328" i="4"/>
  <c r="W328" i="4" s="1"/>
  <c r="Z328" i="4" s="1"/>
  <c r="AD328" i="4" s="1"/>
  <c r="Z327" i="4"/>
  <c r="AD327" i="4" s="1"/>
  <c r="R327" i="4"/>
  <c r="M327" i="4"/>
  <c r="W327" i="4" s="1"/>
  <c r="W326" i="4"/>
  <c r="Z326" i="4" s="1"/>
  <c r="AD326" i="4" s="1"/>
  <c r="R326" i="4"/>
  <c r="M326" i="4"/>
  <c r="U326" i="4" s="1"/>
  <c r="V326" i="4" s="1"/>
  <c r="L326" i="4" s="1"/>
  <c r="R325" i="4"/>
  <c r="M325" i="4"/>
  <c r="W325" i="4" s="1"/>
  <c r="Z325" i="4" s="1"/>
  <c r="AD325" i="4" s="1"/>
  <c r="R324" i="4"/>
  <c r="M324" i="4"/>
  <c r="W324" i="4" s="1"/>
  <c r="Z324" i="4" s="1"/>
  <c r="AD324" i="4" s="1"/>
  <c r="Z323" i="4"/>
  <c r="AD323" i="4" s="1"/>
  <c r="R323" i="4"/>
  <c r="M323" i="4"/>
  <c r="W323" i="4" s="1"/>
  <c r="W322" i="4"/>
  <c r="Z322" i="4" s="1"/>
  <c r="AD322" i="4" s="1"/>
  <c r="R322" i="4"/>
  <c r="M322" i="4"/>
  <c r="U322" i="4" s="1"/>
  <c r="V322" i="4" s="1"/>
  <c r="L322" i="4" s="1"/>
  <c r="R321" i="4"/>
  <c r="M321" i="4"/>
  <c r="W321" i="4" s="1"/>
  <c r="Z321" i="4" s="1"/>
  <c r="AD321" i="4" s="1"/>
  <c r="R320" i="4"/>
  <c r="M320" i="4"/>
  <c r="W320" i="4" s="1"/>
  <c r="Z320" i="4" s="1"/>
  <c r="AD320" i="4" s="1"/>
  <c r="Z319" i="4"/>
  <c r="AD319" i="4" s="1"/>
  <c r="R319" i="4"/>
  <c r="M319" i="4"/>
  <c r="W319" i="4" s="1"/>
  <c r="W318" i="4"/>
  <c r="Z318" i="4" s="1"/>
  <c r="AD318" i="4" s="1"/>
  <c r="R318" i="4"/>
  <c r="M318" i="4"/>
  <c r="U318" i="4" s="1"/>
  <c r="V318" i="4" s="1"/>
  <c r="L318" i="4" s="1"/>
  <c r="R317" i="4"/>
  <c r="M317" i="4"/>
  <c r="W317" i="4" s="1"/>
  <c r="Z317" i="4" s="1"/>
  <c r="AD317" i="4" s="1"/>
  <c r="AB316" i="4"/>
  <c r="Z316" i="4"/>
  <c r="AD316" i="4" s="1"/>
  <c r="R316" i="4"/>
  <c r="M316" i="4"/>
  <c r="W316" i="4" s="1"/>
  <c r="M315" i="4"/>
  <c r="U315" i="4" s="1"/>
  <c r="V315" i="4" s="1"/>
  <c r="L315" i="4" s="1"/>
  <c r="K315" i="4"/>
  <c r="R314" i="4"/>
  <c r="M314" i="4"/>
  <c r="W314" i="4" s="1"/>
  <c r="Z314" i="4" s="1"/>
  <c r="AD314" i="4" s="1"/>
  <c r="Z313" i="4"/>
  <c r="AD313" i="4" s="1"/>
  <c r="R313" i="4"/>
  <c r="M313" i="4"/>
  <c r="W313" i="4" s="1"/>
  <c r="W312" i="4"/>
  <c r="Z312" i="4" s="1"/>
  <c r="AD312" i="4" s="1"/>
  <c r="R312" i="4"/>
  <c r="M312" i="4"/>
  <c r="U312" i="4" s="1"/>
  <c r="V312" i="4" s="1"/>
  <c r="L312" i="4" s="1"/>
  <c r="AB311" i="4"/>
  <c r="W311" i="4"/>
  <c r="Z311" i="4" s="1"/>
  <c r="AD311" i="4" s="1"/>
  <c r="R311" i="4"/>
  <c r="M311" i="4"/>
  <c r="U311" i="4" s="1"/>
  <c r="V311" i="4" s="1"/>
  <c r="L311" i="4" s="1"/>
  <c r="R310" i="4"/>
  <c r="M310" i="4"/>
  <c r="W310" i="4" s="1"/>
  <c r="Z310" i="4" s="1"/>
  <c r="AD310" i="4" s="1"/>
  <c r="R309" i="4"/>
  <c r="M309" i="4"/>
  <c r="W309" i="4" s="1"/>
  <c r="Z309" i="4" s="1"/>
  <c r="AD309" i="4" s="1"/>
  <c r="Z308" i="4"/>
  <c r="AD308" i="4" s="1"/>
  <c r="R308" i="4"/>
  <c r="M308" i="4"/>
  <c r="W308" i="4" s="1"/>
  <c r="W307" i="4"/>
  <c r="Z307" i="4" s="1"/>
  <c r="AD307" i="4" s="1"/>
  <c r="R307" i="4"/>
  <c r="M307" i="4"/>
  <c r="U307" i="4" s="1"/>
  <c r="V307" i="4" s="1"/>
  <c r="L307" i="4" s="1"/>
  <c r="R306" i="4"/>
  <c r="M306" i="4"/>
  <c r="W306" i="4" s="1"/>
  <c r="Z306" i="4" s="1"/>
  <c r="AD306" i="4" s="1"/>
  <c r="R305" i="4"/>
  <c r="M305" i="4"/>
  <c r="W305" i="4" s="1"/>
  <c r="Z305" i="4" s="1"/>
  <c r="AD305" i="4" s="1"/>
  <c r="AA304" i="4"/>
  <c r="R304" i="4"/>
  <c r="M304" i="4"/>
  <c r="W304" i="4" s="1"/>
  <c r="Z304" i="4" s="1"/>
  <c r="AD304" i="4" s="1"/>
  <c r="Z303" i="4"/>
  <c r="AD303" i="4" s="1"/>
  <c r="R303" i="4"/>
  <c r="M303" i="4"/>
  <c r="W303" i="4" s="1"/>
  <c r="W302" i="4"/>
  <c r="Z302" i="4" s="1"/>
  <c r="AD302" i="4" s="1"/>
  <c r="R302" i="4"/>
  <c r="M302" i="4"/>
  <c r="U302" i="4" s="1"/>
  <c r="V302" i="4" s="1"/>
  <c r="L302" i="4" s="1"/>
  <c r="R301" i="4"/>
  <c r="M301" i="4"/>
  <c r="W301" i="4" s="1"/>
  <c r="Z301" i="4" s="1"/>
  <c r="AD301" i="4" s="1"/>
  <c r="R300" i="4"/>
  <c r="M300" i="4"/>
  <c r="W300" i="4" s="1"/>
  <c r="Z300" i="4" s="1"/>
  <c r="AD300" i="4" s="1"/>
  <c r="Z299" i="4"/>
  <c r="AD299" i="4" s="1"/>
  <c r="R299" i="4"/>
  <c r="M299" i="4"/>
  <c r="W299" i="4" s="1"/>
  <c r="W298" i="4"/>
  <c r="Z298" i="4" s="1"/>
  <c r="AD298" i="4" s="1"/>
  <c r="R298" i="4"/>
  <c r="M298" i="4"/>
  <c r="U298" i="4" s="1"/>
  <c r="V298" i="4" s="1"/>
  <c r="L298" i="4" s="1"/>
  <c r="R297" i="4"/>
  <c r="M297" i="4"/>
  <c r="W297" i="4" s="1"/>
  <c r="Z297" i="4" s="1"/>
  <c r="AD297" i="4" s="1"/>
  <c r="R296" i="4"/>
  <c r="M296" i="4"/>
  <c r="W296" i="4" s="1"/>
  <c r="Z296" i="4" s="1"/>
  <c r="AD296" i="4" s="1"/>
  <c r="Z295" i="4"/>
  <c r="AD295" i="4" s="1"/>
  <c r="R295" i="4"/>
  <c r="M295" i="4"/>
  <c r="W295" i="4" s="1"/>
  <c r="W294" i="4"/>
  <c r="Z294" i="4" s="1"/>
  <c r="AD294" i="4" s="1"/>
  <c r="R294" i="4"/>
  <c r="M294" i="4"/>
  <c r="U294" i="4" s="1"/>
  <c r="V294" i="4" s="1"/>
  <c r="L294" i="4" s="1"/>
  <c r="R293" i="4"/>
  <c r="M293" i="4"/>
  <c r="W293" i="4" s="1"/>
  <c r="Z293" i="4" s="1"/>
  <c r="AD293" i="4" s="1"/>
  <c r="R292" i="4"/>
  <c r="M292" i="4"/>
  <c r="W292" i="4" s="1"/>
  <c r="Z292" i="4" s="1"/>
  <c r="AD292" i="4" s="1"/>
  <c r="R291" i="4"/>
  <c r="M291" i="4"/>
  <c r="W291" i="4" s="1"/>
  <c r="Z291" i="4" s="1"/>
  <c r="AD291" i="4" s="1"/>
  <c r="R290" i="4"/>
  <c r="M290" i="4"/>
  <c r="W290" i="4" s="1"/>
  <c r="Z290" i="4" s="1"/>
  <c r="AD290" i="4" s="1"/>
  <c r="R289" i="4"/>
  <c r="M289" i="4"/>
  <c r="W289" i="4" s="1"/>
  <c r="Z289" i="4" s="1"/>
  <c r="AD289" i="4" s="1"/>
  <c r="R288" i="4"/>
  <c r="M288" i="4"/>
  <c r="W288" i="4" s="1"/>
  <c r="Z288" i="4" s="1"/>
  <c r="AD288" i="4" s="1"/>
  <c r="R287" i="4"/>
  <c r="M287" i="4"/>
  <c r="W287" i="4" s="1"/>
  <c r="Z287" i="4" s="1"/>
  <c r="AD287" i="4" s="1"/>
  <c r="R286" i="4"/>
  <c r="M286" i="4"/>
  <c r="W286" i="4" s="1"/>
  <c r="Z286" i="4" s="1"/>
  <c r="AD286" i="4" s="1"/>
  <c r="R285" i="4"/>
  <c r="M285" i="4"/>
  <c r="W285" i="4" s="1"/>
  <c r="Z285" i="4" s="1"/>
  <c r="AD285" i="4" s="1"/>
  <c r="R284" i="4"/>
  <c r="M284" i="4"/>
  <c r="W284" i="4" s="1"/>
  <c r="Z284" i="4" s="1"/>
  <c r="AD284" i="4" s="1"/>
  <c r="R283" i="4"/>
  <c r="M283" i="4"/>
  <c r="W283" i="4" s="1"/>
  <c r="Z283" i="4" s="1"/>
  <c r="AD283" i="4" s="1"/>
  <c r="R282" i="4"/>
  <c r="M282" i="4"/>
  <c r="W282" i="4" s="1"/>
  <c r="Z282" i="4" s="1"/>
  <c r="AD282" i="4" s="1"/>
  <c r="R281" i="4"/>
  <c r="M281" i="4"/>
  <c r="W281" i="4" s="1"/>
  <c r="Z281" i="4" s="1"/>
  <c r="AD281" i="4" s="1"/>
  <c r="R280" i="4"/>
  <c r="M280" i="4"/>
  <c r="W280" i="4" s="1"/>
  <c r="Z280" i="4" s="1"/>
  <c r="AD280" i="4" s="1"/>
  <c r="R279" i="4"/>
  <c r="M279" i="4"/>
  <c r="U279" i="4" s="1"/>
  <c r="V279" i="4" s="1"/>
  <c r="L279" i="4" s="1"/>
  <c r="Z278" i="4"/>
  <c r="AD278" i="4" s="1"/>
  <c r="R278" i="4"/>
  <c r="M278" i="4"/>
  <c r="W278" i="4" s="1"/>
  <c r="W277" i="4"/>
  <c r="Z277" i="4" s="1"/>
  <c r="AD277" i="4" s="1"/>
  <c r="R277" i="4"/>
  <c r="M277" i="4"/>
  <c r="U277" i="4" s="1"/>
  <c r="V277" i="4" s="1"/>
  <c r="L277" i="4" s="1"/>
  <c r="R276" i="4"/>
  <c r="M276" i="4"/>
  <c r="W276" i="4" s="1"/>
  <c r="Z276" i="4" s="1"/>
  <c r="AD276" i="4" s="1"/>
  <c r="AB275" i="4"/>
  <c r="Z275" i="4"/>
  <c r="AD275" i="4" s="1"/>
  <c r="R275" i="4"/>
  <c r="M275" i="4"/>
  <c r="W275" i="4" s="1"/>
  <c r="W274" i="4"/>
  <c r="Z274" i="4" s="1"/>
  <c r="AD274" i="4" s="1"/>
  <c r="R274" i="4"/>
  <c r="M274" i="4"/>
  <c r="U274" i="4" s="1"/>
  <c r="V274" i="4" s="1"/>
  <c r="L274" i="4" s="1"/>
  <c r="AB273" i="4"/>
  <c r="W273" i="4"/>
  <c r="Z273" i="4" s="1"/>
  <c r="AD273" i="4" s="1"/>
  <c r="R273" i="4"/>
  <c r="M273" i="4"/>
  <c r="U273" i="4" s="1"/>
  <c r="V273" i="4" s="1"/>
  <c r="L273" i="4" s="1"/>
  <c r="R272" i="4"/>
  <c r="M272" i="4"/>
  <c r="W272" i="4" s="1"/>
  <c r="Z272" i="4" s="1"/>
  <c r="AD272" i="4" s="1"/>
  <c r="R271" i="4"/>
  <c r="M271" i="4"/>
  <c r="U271" i="4" s="1"/>
  <c r="V271" i="4" s="1"/>
  <c r="L271" i="4" s="1"/>
  <c r="Z270" i="4"/>
  <c r="AD270" i="4" s="1"/>
  <c r="R270" i="4"/>
  <c r="M270" i="4"/>
  <c r="W270" i="4" s="1"/>
  <c r="W269" i="4"/>
  <c r="Z269" i="4" s="1"/>
  <c r="AD269" i="4" s="1"/>
  <c r="R269" i="4"/>
  <c r="M269" i="4"/>
  <c r="U269" i="4" s="1"/>
  <c r="V269" i="4" s="1"/>
  <c r="L269" i="4" s="1"/>
  <c r="R268" i="4"/>
  <c r="M268" i="4"/>
  <c r="W268" i="4" s="1"/>
  <c r="Z268" i="4" s="1"/>
  <c r="AD268" i="4" s="1"/>
  <c r="R267" i="4"/>
  <c r="M267" i="4"/>
  <c r="U267" i="4" s="1"/>
  <c r="V267" i="4" s="1"/>
  <c r="L267" i="4" s="1"/>
  <c r="R266" i="4"/>
  <c r="M266" i="4"/>
  <c r="W266" i="4" s="1"/>
  <c r="Z266" i="4" s="1"/>
  <c r="AD266" i="4" s="1"/>
  <c r="R265" i="4"/>
  <c r="M265" i="4"/>
  <c r="W265" i="4" s="1"/>
  <c r="Z265" i="4" s="1"/>
  <c r="AD265" i="4" s="1"/>
  <c r="AB264" i="4"/>
  <c r="R264" i="4"/>
  <c r="M264" i="4"/>
  <c r="W264" i="4" s="1"/>
  <c r="Z264" i="4" s="1"/>
  <c r="AD264" i="4" s="1"/>
  <c r="AB263" i="4"/>
  <c r="R263" i="4"/>
  <c r="M263" i="4"/>
  <c r="W263" i="4" s="1"/>
  <c r="Z263" i="4" s="1"/>
  <c r="AD263" i="4" s="1"/>
  <c r="R262" i="4"/>
  <c r="M262" i="4"/>
  <c r="W262" i="4" s="1"/>
  <c r="Z262" i="4" s="1"/>
  <c r="AD262" i="4" s="1"/>
  <c r="R261" i="4"/>
  <c r="M261" i="4"/>
  <c r="W261" i="4" s="1"/>
  <c r="Z261" i="4" s="1"/>
  <c r="AD261" i="4" s="1"/>
  <c r="R260" i="4"/>
  <c r="M260" i="4"/>
  <c r="W260" i="4" s="1"/>
  <c r="Z260" i="4" s="1"/>
  <c r="AD260" i="4" s="1"/>
  <c r="R259" i="4"/>
  <c r="M259" i="4"/>
  <c r="W259" i="4" s="1"/>
  <c r="Z259" i="4" s="1"/>
  <c r="AD259" i="4" s="1"/>
  <c r="R258" i="4"/>
  <c r="M258" i="4"/>
  <c r="W258" i="4" s="1"/>
  <c r="Z258" i="4" s="1"/>
  <c r="AD258" i="4" s="1"/>
  <c r="R257" i="4"/>
  <c r="M257" i="4"/>
  <c r="W257" i="4" s="1"/>
  <c r="Z257" i="4" s="1"/>
  <c r="AD257" i="4" s="1"/>
  <c r="R256" i="4"/>
  <c r="M256" i="4"/>
  <c r="W256" i="4" s="1"/>
  <c r="Z256" i="4" s="1"/>
  <c r="AD256" i="4" s="1"/>
  <c r="R255" i="4"/>
  <c r="M255" i="4"/>
  <c r="W255" i="4" s="1"/>
  <c r="Z255" i="4" s="1"/>
  <c r="AD255" i="4" s="1"/>
  <c r="R254" i="4"/>
  <c r="M254" i="4"/>
  <c r="W254" i="4" s="1"/>
  <c r="Z254" i="4" s="1"/>
  <c r="AD254" i="4" s="1"/>
  <c r="R253" i="4"/>
  <c r="M253" i="4"/>
  <c r="W253" i="4" s="1"/>
  <c r="Z253" i="4" s="1"/>
  <c r="AD253" i="4" s="1"/>
  <c r="R252" i="4"/>
  <c r="M252" i="4"/>
  <c r="W252" i="4" s="1"/>
  <c r="Z252" i="4" s="1"/>
  <c r="AD252" i="4" s="1"/>
  <c r="R251" i="4"/>
  <c r="M251" i="4"/>
  <c r="W251" i="4" s="1"/>
  <c r="Z251" i="4" s="1"/>
  <c r="AD251" i="4" s="1"/>
  <c r="R250" i="4"/>
  <c r="M250" i="4"/>
  <c r="W250" i="4" s="1"/>
  <c r="Z250" i="4" s="1"/>
  <c r="AD250" i="4" s="1"/>
  <c r="AB249" i="4"/>
  <c r="R249" i="4"/>
  <c r="M249" i="4"/>
  <c r="W249" i="4" s="1"/>
  <c r="Z249" i="4" s="1"/>
  <c r="AD249" i="4" s="1"/>
  <c r="R248" i="4"/>
  <c r="M248" i="4"/>
  <c r="W248" i="4" s="1"/>
  <c r="Z248" i="4" s="1"/>
  <c r="AD248" i="4" s="1"/>
  <c r="R247" i="4"/>
  <c r="M247" i="4"/>
  <c r="W247" i="4" s="1"/>
  <c r="Z247" i="4" s="1"/>
  <c r="AD247" i="4" s="1"/>
  <c r="R246" i="4"/>
  <c r="M246" i="4"/>
  <c r="W246" i="4" s="1"/>
  <c r="Z246" i="4" s="1"/>
  <c r="AD246" i="4" s="1"/>
  <c r="R245" i="4"/>
  <c r="M245" i="4"/>
  <c r="W245" i="4" s="1"/>
  <c r="Z245" i="4" s="1"/>
  <c r="AD245" i="4" s="1"/>
  <c r="R244" i="4"/>
  <c r="M244" i="4"/>
  <c r="W244" i="4" s="1"/>
  <c r="Z244" i="4" s="1"/>
  <c r="AD244" i="4" s="1"/>
  <c r="R243" i="4"/>
  <c r="M243" i="4"/>
  <c r="W243" i="4" s="1"/>
  <c r="Z243" i="4" s="1"/>
  <c r="AD243" i="4" s="1"/>
  <c r="R242" i="4"/>
  <c r="M242" i="4"/>
  <c r="W242" i="4" s="1"/>
  <c r="Z242" i="4" s="1"/>
  <c r="AD242" i="4" s="1"/>
  <c r="R241" i="4"/>
  <c r="M241" i="4"/>
  <c r="W241" i="4" s="1"/>
  <c r="Z241" i="4" s="1"/>
  <c r="AD241" i="4" s="1"/>
  <c r="R240" i="4"/>
  <c r="M240" i="4"/>
  <c r="W240" i="4" s="1"/>
  <c r="Z240" i="4" s="1"/>
  <c r="AD240" i="4" s="1"/>
  <c r="R239" i="4"/>
  <c r="M239" i="4"/>
  <c r="W239" i="4" s="1"/>
  <c r="Z239" i="4" s="1"/>
  <c r="AD239" i="4" s="1"/>
  <c r="R238" i="4"/>
  <c r="M238" i="4"/>
  <c r="W238" i="4" s="1"/>
  <c r="Z238" i="4" s="1"/>
  <c r="AD238" i="4" s="1"/>
  <c r="R237" i="4"/>
  <c r="M237" i="4"/>
  <c r="W237" i="4" s="1"/>
  <c r="Z237" i="4" s="1"/>
  <c r="AD237" i="4" s="1"/>
  <c r="R236" i="4"/>
  <c r="M236" i="4"/>
  <c r="W236" i="4" s="1"/>
  <c r="Z236" i="4" s="1"/>
  <c r="AD236" i="4" s="1"/>
  <c r="R235" i="4"/>
  <c r="M235" i="4"/>
  <c r="W235" i="4" s="1"/>
  <c r="Z235" i="4" s="1"/>
  <c r="AD235" i="4" s="1"/>
  <c r="R234" i="4"/>
  <c r="M234" i="4"/>
  <c r="W234" i="4" s="1"/>
  <c r="Z234" i="4" s="1"/>
  <c r="AD234" i="4" s="1"/>
  <c r="R233" i="4"/>
  <c r="M233" i="4"/>
  <c r="W233" i="4" s="1"/>
  <c r="Z233" i="4" s="1"/>
  <c r="AD233" i="4" s="1"/>
  <c r="R232" i="4"/>
  <c r="M232" i="4"/>
  <c r="W232" i="4" s="1"/>
  <c r="Z232" i="4" s="1"/>
  <c r="AD232" i="4" s="1"/>
  <c r="R231" i="4"/>
  <c r="M231" i="4"/>
  <c r="W231" i="4" s="1"/>
  <c r="Z231" i="4" s="1"/>
  <c r="AD231" i="4" s="1"/>
  <c r="R230" i="4"/>
  <c r="M230" i="4"/>
  <c r="W230" i="4" s="1"/>
  <c r="Z230" i="4" s="1"/>
  <c r="AD230" i="4" s="1"/>
  <c r="R229" i="4"/>
  <c r="M229" i="4"/>
  <c r="W229" i="4" s="1"/>
  <c r="Z229" i="4" s="1"/>
  <c r="AD229" i="4" s="1"/>
  <c r="R228" i="4"/>
  <c r="K228" i="4"/>
  <c r="M228" i="4" s="1"/>
  <c r="R227" i="4"/>
  <c r="M227" i="4"/>
  <c r="W227" i="4" s="1"/>
  <c r="Z227" i="4" s="1"/>
  <c r="AD227" i="4" s="1"/>
  <c r="AB226" i="4"/>
  <c r="R226" i="4"/>
  <c r="M226" i="4"/>
  <c r="W226" i="4" s="1"/>
  <c r="Z226" i="4" s="1"/>
  <c r="AD226" i="4" s="1"/>
  <c r="R225" i="4"/>
  <c r="M225" i="4"/>
  <c r="W225" i="4" s="1"/>
  <c r="Z225" i="4" s="1"/>
  <c r="AD225" i="4" s="1"/>
  <c r="R224" i="4"/>
  <c r="M224" i="4"/>
  <c r="W224" i="4" s="1"/>
  <c r="Z224" i="4" s="1"/>
  <c r="AD224" i="4" s="1"/>
  <c r="R223" i="4"/>
  <c r="M223" i="4"/>
  <c r="W223" i="4" s="1"/>
  <c r="Z223" i="4" s="1"/>
  <c r="AD223" i="4" s="1"/>
  <c r="R222" i="4"/>
  <c r="M222" i="4"/>
  <c r="W222" i="4" s="1"/>
  <c r="Z222" i="4" s="1"/>
  <c r="AD222" i="4" s="1"/>
  <c r="R221" i="4"/>
  <c r="M221" i="4"/>
  <c r="W221" i="4" s="1"/>
  <c r="Z221" i="4" s="1"/>
  <c r="AD221" i="4" s="1"/>
  <c r="R220" i="4"/>
  <c r="M220" i="4"/>
  <c r="W220" i="4" s="1"/>
  <c r="Z220" i="4" s="1"/>
  <c r="AD220" i="4" s="1"/>
  <c r="R219" i="4"/>
  <c r="M219" i="4"/>
  <c r="W219" i="4" s="1"/>
  <c r="Z219" i="4" s="1"/>
  <c r="AD219" i="4" s="1"/>
  <c r="R218" i="4"/>
  <c r="M218" i="4"/>
  <c r="W218" i="4" s="1"/>
  <c r="Z218" i="4" s="1"/>
  <c r="AD218" i="4" s="1"/>
  <c r="AB217" i="4"/>
  <c r="R217" i="4"/>
  <c r="M217" i="4"/>
  <c r="W217" i="4" s="1"/>
  <c r="Z217" i="4" s="1"/>
  <c r="AD217" i="4" s="1"/>
  <c r="R216" i="4"/>
  <c r="M216" i="4"/>
  <c r="W216" i="4" s="1"/>
  <c r="Z216" i="4" s="1"/>
  <c r="AD216" i="4" s="1"/>
  <c r="R215" i="4"/>
  <c r="M215" i="4"/>
  <c r="W215" i="4" s="1"/>
  <c r="Z215" i="4" s="1"/>
  <c r="AD215" i="4" s="1"/>
  <c r="R214" i="4"/>
  <c r="M214" i="4"/>
  <c r="W214" i="4" s="1"/>
  <c r="Z214" i="4" s="1"/>
  <c r="AD214" i="4" s="1"/>
  <c r="R213" i="4"/>
  <c r="M213" i="4"/>
  <c r="W213" i="4" s="1"/>
  <c r="Z213" i="4" s="1"/>
  <c r="AD213" i="4" s="1"/>
  <c r="R212" i="4"/>
  <c r="M212" i="4"/>
  <c r="W212" i="4" s="1"/>
  <c r="Z212" i="4" s="1"/>
  <c r="AD212" i="4" s="1"/>
  <c r="R211" i="4"/>
  <c r="M211" i="4"/>
  <c r="W211" i="4" s="1"/>
  <c r="Z211" i="4" s="1"/>
  <c r="AD211" i="4" s="1"/>
  <c r="R210" i="4"/>
  <c r="M210" i="4"/>
  <c r="W210" i="4" s="1"/>
  <c r="Z210" i="4" s="1"/>
  <c r="AD210" i="4" s="1"/>
  <c r="R209" i="4"/>
  <c r="M209" i="4"/>
  <c r="W209" i="4" s="1"/>
  <c r="Z209" i="4" s="1"/>
  <c r="AD209" i="4" s="1"/>
  <c r="R208" i="4"/>
  <c r="M208" i="4"/>
  <c r="W208" i="4" s="1"/>
  <c r="Z208" i="4" s="1"/>
  <c r="AD208" i="4" s="1"/>
  <c r="R207" i="4"/>
  <c r="M207" i="4"/>
  <c r="W207" i="4" s="1"/>
  <c r="Z207" i="4" s="1"/>
  <c r="AD207" i="4" s="1"/>
  <c r="R206" i="4"/>
  <c r="M206" i="4"/>
  <c r="W206" i="4" s="1"/>
  <c r="Z206" i="4" s="1"/>
  <c r="AD206" i="4" s="1"/>
  <c r="R205" i="4"/>
  <c r="M205" i="4"/>
  <c r="W205" i="4" s="1"/>
  <c r="Z205" i="4" s="1"/>
  <c r="AD205" i="4" s="1"/>
  <c r="R204" i="4"/>
  <c r="M204" i="4"/>
  <c r="W204" i="4" s="1"/>
  <c r="Z204" i="4" s="1"/>
  <c r="AD204" i="4" s="1"/>
  <c r="AB203" i="4"/>
  <c r="AA203" i="4"/>
  <c r="R203" i="4"/>
  <c r="K203" i="4"/>
  <c r="M203" i="4" s="1"/>
  <c r="R202" i="4"/>
  <c r="M202" i="4"/>
  <c r="W202" i="4" s="1"/>
  <c r="Z202" i="4" s="1"/>
  <c r="AD202" i="4" s="1"/>
  <c r="R201" i="4"/>
  <c r="M201" i="4"/>
  <c r="W201" i="4" s="1"/>
  <c r="Z201" i="4" s="1"/>
  <c r="AD201" i="4" s="1"/>
  <c r="AB200" i="4"/>
  <c r="R200" i="4"/>
  <c r="M200" i="4"/>
  <c r="W200" i="4" s="1"/>
  <c r="Z200" i="4" s="1"/>
  <c r="AD200" i="4" s="1"/>
  <c r="R199" i="4"/>
  <c r="M199" i="4"/>
  <c r="W199" i="4" s="1"/>
  <c r="Z199" i="4" s="1"/>
  <c r="AD199" i="4" s="1"/>
  <c r="R198" i="4"/>
  <c r="M198" i="4"/>
  <c r="W198" i="4" s="1"/>
  <c r="Z198" i="4" s="1"/>
  <c r="AD198" i="4" s="1"/>
  <c r="R197" i="4"/>
  <c r="M197" i="4"/>
  <c r="W197" i="4" s="1"/>
  <c r="Z197" i="4" s="1"/>
  <c r="AD197" i="4" s="1"/>
  <c r="AB196" i="4"/>
  <c r="R196" i="4"/>
  <c r="M196" i="4"/>
  <c r="W196" i="4" s="1"/>
  <c r="Z196" i="4" s="1"/>
  <c r="AD196" i="4" s="1"/>
  <c r="R195" i="4"/>
  <c r="M195" i="4"/>
  <c r="W195" i="4" s="1"/>
  <c r="Z195" i="4" s="1"/>
  <c r="AD195" i="4" s="1"/>
  <c r="R194" i="4"/>
  <c r="M194" i="4"/>
  <c r="W194" i="4" s="1"/>
  <c r="Z194" i="4" s="1"/>
  <c r="AD194" i="4" s="1"/>
  <c r="R193" i="4"/>
  <c r="M193" i="4"/>
  <c r="W193" i="4" s="1"/>
  <c r="Z193" i="4" s="1"/>
  <c r="AD193" i="4" s="1"/>
  <c r="R192" i="4"/>
  <c r="M192" i="4"/>
  <c r="W192" i="4" s="1"/>
  <c r="Z192" i="4" s="1"/>
  <c r="AD192" i="4" s="1"/>
  <c r="R191" i="4"/>
  <c r="M191" i="4"/>
  <c r="W191" i="4" s="1"/>
  <c r="Z191" i="4" s="1"/>
  <c r="AD191" i="4" s="1"/>
  <c r="R190" i="4"/>
  <c r="M190" i="4"/>
  <c r="W190" i="4" s="1"/>
  <c r="Z190" i="4" s="1"/>
  <c r="AD190" i="4" s="1"/>
  <c r="R189" i="4"/>
  <c r="M189" i="4"/>
  <c r="W189" i="4" s="1"/>
  <c r="Z189" i="4" s="1"/>
  <c r="AD189" i="4" s="1"/>
  <c r="R188" i="4"/>
  <c r="M188" i="4"/>
  <c r="W188" i="4" s="1"/>
  <c r="Z188" i="4" s="1"/>
  <c r="AD188" i="4" s="1"/>
  <c r="R187" i="4"/>
  <c r="M187" i="4"/>
  <c r="W187" i="4" s="1"/>
  <c r="Z187" i="4" s="1"/>
  <c r="AD187" i="4" s="1"/>
  <c r="R186" i="4"/>
  <c r="M186" i="4"/>
  <c r="W186" i="4" s="1"/>
  <c r="Z186" i="4" s="1"/>
  <c r="AD186" i="4" s="1"/>
  <c r="R185" i="4"/>
  <c r="M185" i="4"/>
  <c r="W185" i="4" s="1"/>
  <c r="Z185" i="4" s="1"/>
  <c r="AD185" i="4" s="1"/>
  <c r="R184" i="4"/>
  <c r="M184" i="4"/>
  <c r="W184" i="4" s="1"/>
  <c r="Z184" i="4" s="1"/>
  <c r="AD184" i="4" s="1"/>
  <c r="R183" i="4"/>
  <c r="M183" i="4"/>
  <c r="W183" i="4" s="1"/>
  <c r="Z183" i="4" s="1"/>
  <c r="AD183" i="4" s="1"/>
  <c r="R182" i="4"/>
  <c r="M182" i="4"/>
  <c r="W182" i="4" s="1"/>
  <c r="Z182" i="4" s="1"/>
  <c r="AD182" i="4" s="1"/>
  <c r="R181" i="4"/>
  <c r="M181" i="4"/>
  <c r="W181" i="4" s="1"/>
  <c r="Z181" i="4" s="1"/>
  <c r="AD181" i="4" s="1"/>
  <c r="R180" i="4"/>
  <c r="M180" i="4"/>
  <c r="W180" i="4" s="1"/>
  <c r="Z180" i="4" s="1"/>
  <c r="AD180" i="4" s="1"/>
  <c r="R179" i="4"/>
  <c r="M179" i="4"/>
  <c r="W179" i="4" s="1"/>
  <c r="Z179" i="4" s="1"/>
  <c r="AD179" i="4" s="1"/>
  <c r="R178" i="4"/>
  <c r="M178" i="4"/>
  <c r="W178" i="4" s="1"/>
  <c r="Z178" i="4" s="1"/>
  <c r="AD178" i="4" s="1"/>
  <c r="R177" i="4"/>
  <c r="M177" i="4"/>
  <c r="W177" i="4" s="1"/>
  <c r="Z177" i="4" s="1"/>
  <c r="AD177" i="4" s="1"/>
  <c r="R176" i="4"/>
  <c r="M176" i="4"/>
  <c r="W176" i="4" s="1"/>
  <c r="Z176" i="4" s="1"/>
  <c r="AD176" i="4" s="1"/>
  <c r="R175" i="4"/>
  <c r="M175" i="4"/>
  <c r="W175" i="4" s="1"/>
  <c r="Z175" i="4" s="1"/>
  <c r="AD175" i="4" s="1"/>
  <c r="W174" i="4"/>
  <c r="Z174" i="4" s="1"/>
  <c r="AD174" i="4" s="1"/>
  <c r="R174" i="4"/>
  <c r="M174" i="4"/>
  <c r="U174" i="4" s="1"/>
  <c r="V174" i="4" s="1"/>
  <c r="L174" i="4" s="1"/>
  <c r="R173" i="4"/>
  <c r="M173" i="4"/>
  <c r="W173" i="4" s="1"/>
  <c r="Z173" i="4" s="1"/>
  <c r="AD173" i="4" s="1"/>
  <c r="R172" i="4"/>
  <c r="M172" i="4"/>
  <c r="U172" i="4" s="1"/>
  <c r="V172" i="4" s="1"/>
  <c r="L172" i="4" s="1"/>
  <c r="AB171" i="4"/>
  <c r="R171" i="4"/>
  <c r="M171" i="4"/>
  <c r="U171" i="4" s="1"/>
  <c r="V171" i="4" s="1"/>
  <c r="L171" i="4" s="1"/>
  <c r="Z170" i="4"/>
  <c r="AD170" i="4" s="1"/>
  <c r="R170" i="4"/>
  <c r="M170" i="4"/>
  <c r="W170" i="4" s="1"/>
  <c r="W169" i="4"/>
  <c r="Z169" i="4" s="1"/>
  <c r="AD169" i="4" s="1"/>
  <c r="R169" i="4"/>
  <c r="M169" i="4"/>
  <c r="U169" i="4" s="1"/>
  <c r="V169" i="4" s="1"/>
  <c r="L169" i="4" s="1"/>
  <c r="R168" i="4"/>
  <c r="M168" i="4"/>
  <c r="W168" i="4" s="1"/>
  <c r="Z168" i="4" s="1"/>
  <c r="AD168" i="4" s="1"/>
  <c r="R167" i="4"/>
  <c r="M167" i="4"/>
  <c r="U167" i="4" s="1"/>
  <c r="V167" i="4" s="1"/>
  <c r="L167" i="4" s="1"/>
  <c r="Z166" i="4"/>
  <c r="AD166" i="4" s="1"/>
  <c r="R166" i="4"/>
  <c r="M166" i="4"/>
  <c r="W166" i="4" s="1"/>
  <c r="W165" i="4"/>
  <c r="Z165" i="4" s="1"/>
  <c r="AD165" i="4" s="1"/>
  <c r="R165" i="4"/>
  <c r="M165" i="4"/>
  <c r="U165" i="4" s="1"/>
  <c r="V165" i="4" s="1"/>
  <c r="L165" i="4" s="1"/>
  <c r="R164" i="4"/>
  <c r="M164" i="4"/>
  <c r="W164" i="4" s="1"/>
  <c r="Z164" i="4" s="1"/>
  <c r="AD164" i="4" s="1"/>
  <c r="R163" i="4"/>
  <c r="M163" i="4"/>
  <c r="U163" i="4" s="1"/>
  <c r="V163" i="4" s="1"/>
  <c r="L163" i="4" s="1"/>
  <c r="AB162" i="4"/>
  <c r="R162" i="4"/>
  <c r="M162" i="4"/>
  <c r="U162" i="4" s="1"/>
  <c r="V162" i="4" s="1"/>
  <c r="L162" i="4" s="1"/>
  <c r="AB161" i="4"/>
  <c r="R161" i="4"/>
  <c r="M161" i="4"/>
  <c r="U161" i="4" s="1"/>
  <c r="V161" i="4" s="1"/>
  <c r="L161" i="4" s="1"/>
  <c r="AB160" i="4"/>
  <c r="R160" i="4"/>
  <c r="M160" i="4"/>
  <c r="U160" i="4" s="1"/>
  <c r="V160" i="4" s="1"/>
  <c r="L160" i="4" s="1"/>
  <c r="AB159" i="4"/>
  <c r="R159" i="4"/>
  <c r="M159" i="4"/>
  <c r="U159" i="4" s="1"/>
  <c r="V159" i="4" s="1"/>
  <c r="L159" i="4" s="1"/>
  <c r="AB158" i="4"/>
  <c r="R158" i="4"/>
  <c r="M158" i="4"/>
  <c r="U158" i="4" s="1"/>
  <c r="V158" i="4" s="1"/>
  <c r="L158" i="4" s="1"/>
  <c r="Z157" i="4"/>
  <c r="AD157" i="4" s="1"/>
  <c r="R157" i="4"/>
  <c r="M157" i="4"/>
  <c r="W157" i="4" s="1"/>
  <c r="W156" i="4"/>
  <c r="Z156" i="4" s="1"/>
  <c r="AD156" i="4" s="1"/>
  <c r="R156" i="4"/>
  <c r="M156" i="4"/>
  <c r="U156" i="4" s="1"/>
  <c r="V156" i="4" s="1"/>
  <c r="L156" i="4" s="1"/>
  <c r="R155" i="4"/>
  <c r="M155" i="4"/>
  <c r="W155" i="4" s="1"/>
  <c r="Z155" i="4" s="1"/>
  <c r="AD155" i="4" s="1"/>
  <c r="R154" i="4"/>
  <c r="M154" i="4"/>
  <c r="U154" i="4" s="1"/>
  <c r="V154" i="4" s="1"/>
  <c r="L154" i="4" s="1"/>
  <c r="Z153" i="4"/>
  <c r="AD153" i="4" s="1"/>
  <c r="R153" i="4"/>
  <c r="M153" i="4"/>
  <c r="W153" i="4" s="1"/>
  <c r="W152" i="4"/>
  <c r="Z152" i="4" s="1"/>
  <c r="AD152" i="4" s="1"/>
  <c r="R152" i="4"/>
  <c r="M152" i="4"/>
  <c r="U152" i="4" s="1"/>
  <c r="V152" i="4" s="1"/>
  <c r="L152" i="4" s="1"/>
  <c r="R151" i="4"/>
  <c r="M151" i="4"/>
  <c r="W151" i="4" s="1"/>
  <c r="Z151" i="4" s="1"/>
  <c r="AD151" i="4" s="1"/>
  <c r="R150" i="4"/>
  <c r="M150" i="4"/>
  <c r="U150" i="4" s="1"/>
  <c r="V150" i="4" s="1"/>
  <c r="L150" i="4" s="1"/>
  <c r="R149" i="4"/>
  <c r="M149" i="4"/>
  <c r="W149" i="4" s="1"/>
  <c r="Z149" i="4" s="1"/>
  <c r="AD149" i="4" s="1"/>
  <c r="R148" i="4"/>
  <c r="M148" i="4"/>
  <c r="W148" i="4" s="1"/>
  <c r="Z148" i="4" s="1"/>
  <c r="AD148" i="4" s="1"/>
  <c r="R147" i="4"/>
  <c r="M147" i="4"/>
  <c r="W147" i="4" s="1"/>
  <c r="Z147" i="4" s="1"/>
  <c r="AD147" i="4" s="1"/>
  <c r="R146" i="4"/>
  <c r="M146" i="4"/>
  <c r="W146" i="4" s="1"/>
  <c r="Z146" i="4" s="1"/>
  <c r="AD146" i="4" s="1"/>
  <c r="R145" i="4"/>
  <c r="M145" i="4"/>
  <c r="W145" i="4" s="1"/>
  <c r="Z145" i="4" s="1"/>
  <c r="AD145" i="4" s="1"/>
  <c r="R144" i="4"/>
  <c r="M144" i="4"/>
  <c r="W144" i="4" s="1"/>
  <c r="Z144" i="4" s="1"/>
  <c r="AD144" i="4" s="1"/>
  <c r="AB143" i="4"/>
  <c r="R143" i="4"/>
  <c r="M143" i="4"/>
  <c r="W143" i="4" s="1"/>
  <c r="Z143" i="4" s="1"/>
  <c r="AD143" i="4" s="1"/>
  <c r="R142" i="4"/>
  <c r="M142" i="4"/>
  <c r="W142" i="4" s="1"/>
  <c r="Z142" i="4" s="1"/>
  <c r="AD142" i="4" s="1"/>
  <c r="R141" i="4"/>
  <c r="M141" i="4"/>
  <c r="W141" i="4" s="1"/>
  <c r="Z141" i="4" s="1"/>
  <c r="AD141" i="4" s="1"/>
  <c r="R140" i="4"/>
  <c r="M140" i="4"/>
  <c r="W140" i="4" s="1"/>
  <c r="Z140" i="4" s="1"/>
  <c r="AD140" i="4" s="1"/>
  <c r="R139" i="4"/>
  <c r="M139" i="4"/>
  <c r="W139" i="4" s="1"/>
  <c r="Z139" i="4" s="1"/>
  <c r="AD139" i="4" s="1"/>
  <c r="AB138" i="4"/>
  <c r="R138" i="4"/>
  <c r="M138" i="4"/>
  <c r="W138" i="4" s="1"/>
  <c r="Z138" i="4" s="1"/>
  <c r="AD138" i="4" s="1"/>
  <c r="R137" i="4"/>
  <c r="M137" i="4"/>
  <c r="W137" i="4" s="1"/>
  <c r="Z137" i="4" s="1"/>
  <c r="AD137" i="4" s="1"/>
  <c r="R136" i="4"/>
  <c r="M136" i="4"/>
  <c r="W136" i="4" s="1"/>
  <c r="Z136" i="4" s="1"/>
  <c r="AD136" i="4" s="1"/>
  <c r="R135" i="4"/>
  <c r="M135" i="4"/>
  <c r="W135" i="4" s="1"/>
  <c r="Z135" i="4" s="1"/>
  <c r="AD135" i="4" s="1"/>
  <c r="R134" i="4"/>
  <c r="M134" i="4"/>
  <c r="W134" i="4" s="1"/>
  <c r="Z134" i="4" s="1"/>
  <c r="AD134" i="4" s="1"/>
  <c r="R133" i="4"/>
  <c r="M133" i="4"/>
  <c r="W133" i="4" s="1"/>
  <c r="Z133" i="4" s="1"/>
  <c r="AD133" i="4" s="1"/>
  <c r="R132" i="4"/>
  <c r="M132" i="4"/>
  <c r="W132" i="4" s="1"/>
  <c r="Z132" i="4" s="1"/>
  <c r="AD132" i="4" s="1"/>
  <c r="R131" i="4"/>
  <c r="M131" i="4"/>
  <c r="W131" i="4" s="1"/>
  <c r="Z131" i="4" s="1"/>
  <c r="AD131" i="4" s="1"/>
  <c r="R130" i="4"/>
  <c r="M130" i="4"/>
  <c r="W130" i="4" s="1"/>
  <c r="Z130" i="4" s="1"/>
  <c r="AD130" i="4" s="1"/>
  <c r="R129" i="4"/>
  <c r="M129" i="4"/>
  <c r="W129" i="4" s="1"/>
  <c r="Z129" i="4" s="1"/>
  <c r="AD129" i="4" s="1"/>
  <c r="R128" i="4"/>
  <c r="M128" i="4"/>
  <c r="W128" i="4" s="1"/>
  <c r="Z128" i="4" s="1"/>
  <c r="AD128" i="4" s="1"/>
  <c r="R127" i="4"/>
  <c r="M127" i="4"/>
  <c r="W127" i="4" s="1"/>
  <c r="Z127" i="4" s="1"/>
  <c r="AD127" i="4" s="1"/>
  <c r="R126" i="4"/>
  <c r="M126" i="4"/>
  <c r="W126" i="4" s="1"/>
  <c r="Z126" i="4" s="1"/>
  <c r="AD126" i="4" s="1"/>
  <c r="AB125" i="4"/>
  <c r="R125" i="4"/>
  <c r="M125" i="4"/>
  <c r="W125" i="4" s="1"/>
  <c r="Z125" i="4" s="1"/>
  <c r="AD125" i="4" s="1"/>
  <c r="R124" i="4"/>
  <c r="M124" i="4"/>
  <c r="W124" i="4" s="1"/>
  <c r="Z124" i="4" s="1"/>
  <c r="AD124" i="4" s="1"/>
  <c r="R123" i="4"/>
  <c r="M123" i="4"/>
  <c r="W123" i="4" s="1"/>
  <c r="Z123" i="4" s="1"/>
  <c r="AD123" i="4" s="1"/>
  <c r="R122" i="4"/>
  <c r="M122" i="4"/>
  <c r="W122" i="4" s="1"/>
  <c r="Z122" i="4" s="1"/>
  <c r="AD122" i="4" s="1"/>
  <c r="AB121" i="4"/>
  <c r="AA121" i="4"/>
  <c r="R121" i="4"/>
  <c r="M121" i="4"/>
  <c r="W121" i="4" s="1"/>
  <c r="Z121" i="4" s="1"/>
  <c r="AD121" i="4" s="1"/>
  <c r="R120" i="4"/>
  <c r="M120" i="4"/>
  <c r="W120" i="4" s="1"/>
  <c r="Z120" i="4" s="1"/>
  <c r="AD120" i="4" s="1"/>
  <c r="R119" i="4"/>
  <c r="M119" i="4"/>
  <c r="W119" i="4" s="1"/>
  <c r="Z119" i="4" s="1"/>
  <c r="AD119" i="4" s="1"/>
  <c r="AB118" i="4"/>
  <c r="AA118" i="4"/>
  <c r="R118" i="4"/>
  <c r="M118" i="4"/>
  <c r="W118" i="4" s="1"/>
  <c r="Z118" i="4" s="1"/>
  <c r="AD118" i="4" s="1"/>
  <c r="R117" i="4"/>
  <c r="M117" i="4"/>
  <c r="W117" i="4" s="1"/>
  <c r="Z117" i="4" s="1"/>
  <c r="AD117" i="4" s="1"/>
  <c r="R116" i="4"/>
  <c r="M116" i="4"/>
  <c r="W116" i="4" s="1"/>
  <c r="Z116" i="4" s="1"/>
  <c r="AD116" i="4" s="1"/>
  <c r="R115" i="4"/>
  <c r="M115" i="4"/>
  <c r="W115" i="4" s="1"/>
  <c r="Z115" i="4" s="1"/>
  <c r="AD115" i="4" s="1"/>
  <c r="R114" i="4"/>
  <c r="M114" i="4"/>
  <c r="W114" i="4" s="1"/>
  <c r="Z114" i="4" s="1"/>
  <c r="AD114" i="4" s="1"/>
  <c r="R113" i="4"/>
  <c r="M113" i="4"/>
  <c r="W113" i="4" s="1"/>
  <c r="Z113" i="4" s="1"/>
  <c r="AD113" i="4" s="1"/>
  <c r="R112" i="4"/>
  <c r="M112" i="4"/>
  <c r="W112" i="4" s="1"/>
  <c r="Z112" i="4" s="1"/>
  <c r="AD112" i="4" s="1"/>
  <c r="R111" i="4"/>
  <c r="M111" i="4"/>
  <c r="W111" i="4" s="1"/>
  <c r="Z111" i="4" s="1"/>
  <c r="AD111" i="4" s="1"/>
  <c r="R110" i="4"/>
  <c r="M110" i="4"/>
  <c r="W110" i="4" s="1"/>
  <c r="Z110" i="4" s="1"/>
  <c r="AD110" i="4" s="1"/>
  <c r="R109" i="4"/>
  <c r="M109" i="4"/>
  <c r="W109" i="4" s="1"/>
  <c r="Z109" i="4" s="1"/>
  <c r="AD109" i="4" s="1"/>
  <c r="R108" i="4"/>
  <c r="M108" i="4"/>
  <c r="W108" i="4" s="1"/>
  <c r="Z108" i="4" s="1"/>
  <c r="AD108" i="4" s="1"/>
  <c r="R107" i="4"/>
  <c r="M107" i="4"/>
  <c r="W107" i="4" s="1"/>
  <c r="Z107" i="4" s="1"/>
  <c r="AD107" i="4" s="1"/>
  <c r="R106" i="4"/>
  <c r="M106" i="4"/>
  <c r="W106" i="4" s="1"/>
  <c r="Z106" i="4" s="1"/>
  <c r="AD106" i="4" s="1"/>
  <c r="R105" i="4"/>
  <c r="M105" i="4"/>
  <c r="W105" i="4" s="1"/>
  <c r="Z105" i="4" s="1"/>
  <c r="AD105" i="4" s="1"/>
  <c r="R104" i="4"/>
  <c r="M104" i="4"/>
  <c r="W104" i="4" s="1"/>
  <c r="Z104" i="4" s="1"/>
  <c r="AD104" i="4" s="1"/>
  <c r="R103" i="4"/>
  <c r="M103" i="4"/>
  <c r="W103" i="4" s="1"/>
  <c r="Z103" i="4" s="1"/>
  <c r="AD103" i="4" s="1"/>
  <c r="R102" i="4"/>
  <c r="M102" i="4"/>
  <c r="W102" i="4" s="1"/>
  <c r="Z102" i="4" s="1"/>
  <c r="AD102" i="4" s="1"/>
  <c r="R101" i="4"/>
  <c r="M101" i="4"/>
  <c r="W101" i="4" s="1"/>
  <c r="Z101" i="4" s="1"/>
  <c r="AD101" i="4" s="1"/>
  <c r="R100" i="4"/>
  <c r="M100" i="4"/>
  <c r="W100" i="4" s="1"/>
  <c r="Z100" i="4" s="1"/>
  <c r="AD100" i="4" s="1"/>
  <c r="AB99" i="4"/>
  <c r="AA99" i="4"/>
  <c r="R99" i="4"/>
  <c r="K99" i="4"/>
  <c r="K473" i="4" s="1"/>
  <c r="K475" i="4" s="1"/>
  <c r="R98" i="4"/>
  <c r="M98" i="4"/>
  <c r="W98" i="4" s="1"/>
  <c r="Z98" i="4" s="1"/>
  <c r="AD98" i="4" s="1"/>
  <c r="R97" i="4"/>
  <c r="M97" i="4"/>
  <c r="W97" i="4" s="1"/>
  <c r="Z97" i="4" s="1"/>
  <c r="AD97" i="4" s="1"/>
  <c r="R96" i="4"/>
  <c r="M96" i="4"/>
  <c r="W96" i="4" s="1"/>
  <c r="Z96" i="4" s="1"/>
  <c r="AD96" i="4" s="1"/>
  <c r="R95" i="4"/>
  <c r="M95" i="4"/>
  <c r="W95" i="4" s="1"/>
  <c r="Z95" i="4" s="1"/>
  <c r="AD95" i="4" s="1"/>
  <c r="R94" i="4"/>
  <c r="M94" i="4"/>
  <c r="W94" i="4" s="1"/>
  <c r="Z94" i="4" s="1"/>
  <c r="AD94" i="4" s="1"/>
  <c r="R93" i="4"/>
  <c r="M93" i="4"/>
  <c r="W93" i="4" s="1"/>
  <c r="Z93" i="4" s="1"/>
  <c r="AD93" i="4" s="1"/>
  <c r="R92" i="4"/>
  <c r="M92" i="4"/>
  <c r="W92" i="4" s="1"/>
  <c r="Z92" i="4" s="1"/>
  <c r="AD92" i="4" s="1"/>
  <c r="R91" i="4"/>
  <c r="M91" i="4"/>
  <c r="W91" i="4" s="1"/>
  <c r="Z91" i="4" s="1"/>
  <c r="AD91" i="4" s="1"/>
  <c r="R90" i="4"/>
  <c r="M90" i="4"/>
  <c r="W90" i="4" s="1"/>
  <c r="Z90" i="4" s="1"/>
  <c r="AD90" i="4" s="1"/>
  <c r="R89" i="4"/>
  <c r="M89" i="4"/>
  <c r="W89" i="4" s="1"/>
  <c r="Z89" i="4" s="1"/>
  <c r="AD89" i="4" s="1"/>
  <c r="R88" i="4"/>
  <c r="M88" i="4"/>
  <c r="W88" i="4" s="1"/>
  <c r="Z88" i="4" s="1"/>
  <c r="AD88" i="4" s="1"/>
  <c r="R87" i="4"/>
  <c r="M87" i="4"/>
  <c r="W87" i="4" s="1"/>
  <c r="Z87" i="4" s="1"/>
  <c r="AD87" i="4" s="1"/>
  <c r="R86" i="4"/>
  <c r="M86" i="4"/>
  <c r="W86" i="4" s="1"/>
  <c r="Z86" i="4" s="1"/>
  <c r="AD86" i="4" s="1"/>
  <c r="R85" i="4"/>
  <c r="M85" i="4"/>
  <c r="W85" i="4" s="1"/>
  <c r="Z85" i="4" s="1"/>
  <c r="AD85" i="4" s="1"/>
  <c r="R84" i="4"/>
  <c r="M84" i="4"/>
  <c r="W84" i="4" s="1"/>
  <c r="Z84" i="4" s="1"/>
  <c r="AD84" i="4" s="1"/>
  <c r="R83" i="4"/>
  <c r="M83" i="4"/>
  <c r="W83" i="4" s="1"/>
  <c r="Z83" i="4" s="1"/>
  <c r="AD83" i="4" s="1"/>
  <c r="R82" i="4"/>
  <c r="M82" i="4"/>
  <c r="W82" i="4" s="1"/>
  <c r="Z82" i="4" s="1"/>
  <c r="AD82" i="4" s="1"/>
  <c r="R81" i="4"/>
  <c r="M81" i="4"/>
  <c r="W81" i="4" s="1"/>
  <c r="Z81" i="4" s="1"/>
  <c r="AD81" i="4" s="1"/>
  <c r="R80" i="4"/>
  <c r="M80" i="4"/>
  <c r="W80" i="4" s="1"/>
  <c r="Z80" i="4" s="1"/>
  <c r="AD80" i="4" s="1"/>
  <c r="R79" i="4"/>
  <c r="M79" i="4"/>
  <c r="W79" i="4" s="1"/>
  <c r="Z79" i="4" s="1"/>
  <c r="AD79" i="4" s="1"/>
  <c r="R78" i="4"/>
  <c r="M78" i="4"/>
  <c r="W78" i="4" s="1"/>
  <c r="Z78" i="4" s="1"/>
  <c r="AD78" i="4" s="1"/>
  <c r="R77" i="4"/>
  <c r="M77" i="4"/>
  <c r="W77" i="4" s="1"/>
  <c r="Z77" i="4" s="1"/>
  <c r="AD77" i="4" s="1"/>
  <c r="R76" i="4"/>
  <c r="M76" i="4"/>
  <c r="W76" i="4" s="1"/>
  <c r="Z76" i="4" s="1"/>
  <c r="AD76" i="4" s="1"/>
  <c r="R75" i="4"/>
  <c r="M75" i="4"/>
  <c r="W75" i="4" s="1"/>
  <c r="Z75" i="4" s="1"/>
  <c r="AD75" i="4" s="1"/>
  <c r="R74" i="4"/>
  <c r="M74" i="4"/>
  <c r="W74" i="4" s="1"/>
  <c r="Z74" i="4" s="1"/>
  <c r="AD74" i="4" s="1"/>
  <c r="R73" i="4"/>
  <c r="M73" i="4"/>
  <c r="W73" i="4" s="1"/>
  <c r="Z73" i="4" s="1"/>
  <c r="AD73" i="4" s="1"/>
  <c r="R72" i="4"/>
  <c r="M72" i="4"/>
  <c r="W72" i="4" s="1"/>
  <c r="Z72" i="4" s="1"/>
  <c r="AD72" i="4" s="1"/>
  <c r="R71" i="4"/>
  <c r="M71" i="4"/>
  <c r="W71" i="4" s="1"/>
  <c r="Z71" i="4" s="1"/>
  <c r="AD71" i="4" s="1"/>
  <c r="R70" i="4"/>
  <c r="M70" i="4"/>
  <c r="W70" i="4" s="1"/>
  <c r="Z70" i="4" s="1"/>
  <c r="AD70" i="4" s="1"/>
  <c r="R69" i="4"/>
  <c r="M69" i="4"/>
  <c r="W69" i="4" s="1"/>
  <c r="Z69" i="4" s="1"/>
  <c r="AD69" i="4" s="1"/>
  <c r="R68" i="4"/>
  <c r="M68" i="4"/>
  <c r="W68" i="4" s="1"/>
  <c r="Z68" i="4" s="1"/>
  <c r="AD68" i="4" s="1"/>
  <c r="R67" i="4"/>
  <c r="M67" i="4"/>
  <c r="W67" i="4" s="1"/>
  <c r="Z67" i="4" s="1"/>
  <c r="AD67" i="4" s="1"/>
  <c r="R66" i="4"/>
  <c r="M66" i="4"/>
  <c r="W66" i="4" s="1"/>
  <c r="Z66" i="4" s="1"/>
  <c r="AD66" i="4" s="1"/>
  <c r="R65" i="4"/>
  <c r="M65" i="4"/>
  <c r="W65" i="4" s="1"/>
  <c r="Z65" i="4" s="1"/>
  <c r="AD65" i="4" s="1"/>
  <c r="R64" i="4"/>
  <c r="M64" i="4"/>
  <c r="W64" i="4" s="1"/>
  <c r="Z64" i="4" s="1"/>
  <c r="AD64" i="4" s="1"/>
  <c r="R63" i="4"/>
  <c r="M63" i="4"/>
  <c r="W63" i="4" s="1"/>
  <c r="Z63" i="4" s="1"/>
  <c r="AD63" i="4" s="1"/>
  <c r="R62" i="4"/>
  <c r="M62" i="4"/>
  <c r="W62" i="4" s="1"/>
  <c r="Z62" i="4" s="1"/>
  <c r="AD62" i="4" s="1"/>
  <c r="R61" i="4"/>
  <c r="M61" i="4"/>
  <c r="W61" i="4" s="1"/>
  <c r="Z61" i="4" s="1"/>
  <c r="AD61" i="4" s="1"/>
  <c r="R60" i="4"/>
  <c r="M60" i="4"/>
  <c r="W60" i="4" s="1"/>
  <c r="Z60" i="4" s="1"/>
  <c r="AD60" i="4" s="1"/>
  <c r="R59" i="4"/>
  <c r="M59" i="4"/>
  <c r="W59" i="4" s="1"/>
  <c r="Z59" i="4" s="1"/>
  <c r="AD59" i="4" s="1"/>
  <c r="R58" i="4"/>
  <c r="M58" i="4"/>
  <c r="U58" i="4" s="1"/>
  <c r="V58" i="4" s="1"/>
  <c r="L58" i="4" s="1"/>
  <c r="R57" i="4"/>
  <c r="M57" i="4"/>
  <c r="W57" i="4" s="1"/>
  <c r="Z57" i="4" s="1"/>
  <c r="AD57" i="4" s="1"/>
  <c r="R56" i="4"/>
  <c r="M56" i="4"/>
  <c r="W56" i="4" s="1"/>
  <c r="Z56" i="4" s="1"/>
  <c r="AD56" i="4" s="1"/>
  <c r="R55" i="4"/>
  <c r="M55" i="4"/>
  <c r="W55" i="4" s="1"/>
  <c r="Z55" i="4" s="1"/>
  <c r="AD55" i="4" s="1"/>
  <c r="R54" i="4"/>
  <c r="M54" i="4"/>
  <c r="U54" i="4" s="1"/>
  <c r="V54" i="4" s="1"/>
  <c r="L54" i="4" s="1"/>
  <c r="R53" i="4"/>
  <c r="M53" i="4"/>
  <c r="W53" i="4" s="1"/>
  <c r="Z53" i="4" s="1"/>
  <c r="AD53" i="4" s="1"/>
  <c r="R52" i="4"/>
  <c r="M52" i="4"/>
  <c r="U52" i="4" s="1"/>
  <c r="V52" i="4" s="1"/>
  <c r="L52" i="4" s="1"/>
  <c r="R51" i="4"/>
  <c r="M51" i="4"/>
  <c r="W51" i="4" s="1"/>
  <c r="Z51" i="4" s="1"/>
  <c r="AD51" i="4" s="1"/>
  <c r="R50" i="4"/>
  <c r="M50" i="4"/>
  <c r="U50" i="4" s="1"/>
  <c r="V50" i="4" s="1"/>
  <c r="L50" i="4" s="1"/>
  <c r="R49" i="4"/>
  <c r="M49" i="4"/>
  <c r="W49" i="4" s="1"/>
  <c r="Z49" i="4" s="1"/>
  <c r="AD49" i="4" s="1"/>
  <c r="R48" i="4"/>
  <c r="M48" i="4"/>
  <c r="U48" i="4" s="1"/>
  <c r="V48" i="4" s="1"/>
  <c r="L48" i="4" s="1"/>
  <c r="R47" i="4"/>
  <c r="M47" i="4"/>
  <c r="W47" i="4" s="1"/>
  <c r="Z47" i="4" s="1"/>
  <c r="AD47" i="4" s="1"/>
  <c r="R46" i="4"/>
  <c r="M46" i="4"/>
  <c r="U46" i="4" s="1"/>
  <c r="V46" i="4" s="1"/>
  <c r="L46" i="4" s="1"/>
  <c r="R45" i="4"/>
  <c r="M45" i="4"/>
  <c r="W45" i="4" s="1"/>
  <c r="Z45" i="4" s="1"/>
  <c r="AD45" i="4" s="1"/>
  <c r="R44" i="4"/>
  <c r="M44" i="4"/>
  <c r="W44" i="4" s="1"/>
  <c r="Z44" i="4" s="1"/>
  <c r="AD44" i="4" s="1"/>
  <c r="R43" i="4"/>
  <c r="M43" i="4"/>
  <c r="W43" i="4" s="1"/>
  <c r="Z43" i="4" s="1"/>
  <c r="AD43" i="4" s="1"/>
  <c r="R42" i="4"/>
  <c r="M42" i="4"/>
  <c r="U42" i="4" s="1"/>
  <c r="V42" i="4" s="1"/>
  <c r="L42" i="4" s="1"/>
  <c r="R41" i="4"/>
  <c r="M41" i="4"/>
  <c r="W41" i="4" s="1"/>
  <c r="Z41" i="4" s="1"/>
  <c r="AD41" i="4" s="1"/>
  <c r="R40" i="4"/>
  <c r="M40" i="4"/>
  <c r="U40" i="4" s="1"/>
  <c r="V40" i="4" s="1"/>
  <c r="L40" i="4" s="1"/>
  <c r="R39" i="4"/>
  <c r="M39" i="4"/>
  <c r="W39" i="4" s="1"/>
  <c r="Z39" i="4" s="1"/>
  <c r="AD39" i="4" s="1"/>
  <c r="R38" i="4"/>
  <c r="M38" i="4"/>
  <c r="U38" i="4" s="1"/>
  <c r="V38" i="4" s="1"/>
  <c r="L38" i="4" s="1"/>
  <c r="R37" i="4"/>
  <c r="M37" i="4"/>
  <c r="W37" i="4" s="1"/>
  <c r="Z37" i="4" s="1"/>
  <c r="AD37" i="4" s="1"/>
  <c r="R36" i="4"/>
  <c r="M36" i="4"/>
  <c r="U36" i="4" s="1"/>
  <c r="V36" i="4" s="1"/>
  <c r="L36" i="4" s="1"/>
  <c r="R35" i="4"/>
  <c r="M35" i="4"/>
  <c r="W35" i="4" s="1"/>
  <c r="Z35" i="4" s="1"/>
  <c r="AD35" i="4" s="1"/>
  <c r="R34" i="4"/>
  <c r="M34" i="4"/>
  <c r="W34" i="4" s="1"/>
  <c r="Z34" i="4" s="1"/>
  <c r="AD34" i="4" s="1"/>
  <c r="R33" i="4"/>
  <c r="M33" i="4"/>
  <c r="W33" i="4" s="1"/>
  <c r="Z33" i="4" s="1"/>
  <c r="AD33" i="4" s="1"/>
  <c r="R32" i="4"/>
  <c r="M32" i="4"/>
  <c r="W32" i="4" s="1"/>
  <c r="Z32" i="4" s="1"/>
  <c r="AD32" i="4" s="1"/>
  <c r="AB31" i="4"/>
  <c r="AB473" i="4" s="1"/>
  <c r="AA31" i="4"/>
  <c r="AA473" i="4" s="1"/>
  <c r="R31" i="4"/>
  <c r="M31" i="4"/>
  <c r="W31" i="4" s="1"/>
  <c r="Z31" i="4" s="1"/>
  <c r="AD31" i="4" s="1"/>
  <c r="R30" i="4"/>
  <c r="M30" i="4"/>
  <c r="W30" i="4" s="1"/>
  <c r="Z30" i="4" s="1"/>
  <c r="AD30" i="4" s="1"/>
  <c r="R29" i="4"/>
  <c r="M29" i="4"/>
  <c r="W29" i="4" s="1"/>
  <c r="Z29" i="4" s="1"/>
  <c r="AD29" i="4" s="1"/>
  <c r="R28" i="4"/>
  <c r="M28" i="4"/>
  <c r="W28" i="4" s="1"/>
  <c r="Z28" i="4" s="1"/>
  <c r="AD28" i="4" s="1"/>
  <c r="R27" i="4"/>
  <c r="M27" i="4"/>
  <c r="W27" i="4" s="1"/>
  <c r="Z27" i="4" s="1"/>
  <c r="AD27" i="4" s="1"/>
  <c r="R26" i="4"/>
  <c r="M26" i="4"/>
  <c r="U26" i="4" s="1"/>
  <c r="V26" i="4" s="1"/>
  <c r="L26" i="4" s="1"/>
  <c r="R25" i="4"/>
  <c r="M25" i="4"/>
  <c r="W25" i="4" s="1"/>
  <c r="Z25" i="4" s="1"/>
  <c r="AD25" i="4" s="1"/>
  <c r="R24" i="4"/>
  <c r="M24" i="4"/>
  <c r="W24" i="4" s="1"/>
  <c r="Z24" i="4" s="1"/>
  <c r="AD24" i="4" s="1"/>
  <c r="R23" i="4"/>
  <c r="M23" i="4"/>
  <c r="W23" i="4" s="1"/>
  <c r="Z23" i="4" s="1"/>
  <c r="AD23" i="4" s="1"/>
  <c r="R22" i="4"/>
  <c r="M22" i="4"/>
  <c r="W22" i="4" s="1"/>
  <c r="Z22" i="4" s="1"/>
  <c r="AD22" i="4" s="1"/>
  <c r="R21" i="4"/>
  <c r="M21" i="4"/>
  <c r="W21" i="4" s="1"/>
  <c r="Z21" i="4" s="1"/>
  <c r="AD21" i="4" s="1"/>
  <c r="R20" i="4"/>
  <c r="M20" i="4"/>
  <c r="U20" i="4" s="1"/>
  <c r="V20" i="4" s="1"/>
  <c r="L20" i="4" s="1"/>
  <c r="R19" i="4"/>
  <c r="M19" i="4"/>
  <c r="W19" i="4" s="1"/>
  <c r="Z19" i="4" s="1"/>
  <c r="AD19" i="4" s="1"/>
  <c r="R18" i="4"/>
  <c r="M18" i="4"/>
  <c r="U18" i="4" s="1"/>
  <c r="V18" i="4" s="1"/>
  <c r="L18" i="4" s="1"/>
  <c r="R17" i="4"/>
  <c r="M17" i="4"/>
  <c r="W17" i="4" s="1"/>
  <c r="Z17" i="4" s="1"/>
  <c r="AD17" i="4" s="1"/>
  <c r="R16" i="4"/>
  <c r="M16" i="4"/>
  <c r="U16" i="4" s="1"/>
  <c r="V16" i="4" s="1"/>
  <c r="L16" i="4" s="1"/>
  <c r="R15" i="4"/>
  <c r="M15" i="4"/>
  <c r="W15" i="4" s="1"/>
  <c r="Z15" i="4" s="1"/>
  <c r="AD15" i="4" s="1"/>
  <c r="R14" i="4"/>
  <c r="M14" i="4"/>
  <c r="W14" i="4" s="1"/>
  <c r="Z14" i="4" s="1"/>
  <c r="AD14" i="4" s="1"/>
  <c r="R13" i="4"/>
  <c r="M13" i="4"/>
  <c r="W13" i="4" s="1"/>
  <c r="Z13" i="4" s="1"/>
  <c r="AD13" i="4" s="1"/>
  <c r="R12" i="4"/>
  <c r="M12" i="4"/>
  <c r="W12" i="4" s="1"/>
  <c r="Z12" i="4" s="1"/>
  <c r="AD12" i="4" s="1"/>
  <c r="R11" i="4"/>
  <c r="M11" i="4"/>
  <c r="W11" i="4" s="1"/>
  <c r="Z11" i="4" s="1"/>
  <c r="AD11" i="4" s="1"/>
  <c r="R10" i="4"/>
  <c r="M10" i="4"/>
  <c r="U10" i="4" s="1"/>
  <c r="V10" i="4" s="1"/>
  <c r="L10" i="4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R9" i="4"/>
  <c r="M9" i="4"/>
  <c r="W9" i="4" s="1"/>
  <c r="Z9" i="4" s="1"/>
  <c r="AD9" i="4" s="1"/>
  <c r="A9" i="4"/>
  <c r="R8" i="4"/>
  <c r="M8" i="4"/>
  <c r="W8" i="4" s="1"/>
  <c r="R6" i="4"/>
  <c r="M6" i="4"/>
  <c r="W6" i="4" s="1"/>
  <c r="Z6" i="4" s="1"/>
  <c r="AD6" i="4" s="1"/>
  <c r="A6" i="4"/>
  <c r="Z8" i="4" l="1"/>
  <c r="U6" i="4"/>
  <c r="V6" i="4" s="1"/>
  <c r="L6" i="4" s="1"/>
  <c r="U8" i="4"/>
  <c r="W10" i="4"/>
  <c r="Z10" i="4" s="1"/>
  <c r="AD10" i="4" s="1"/>
  <c r="U12" i="4"/>
  <c r="V12" i="4" s="1"/>
  <c r="L12" i="4" s="1"/>
  <c r="U14" i="4"/>
  <c r="V14" i="4" s="1"/>
  <c r="L14" i="4" s="1"/>
  <c r="W16" i="4"/>
  <c r="Z16" i="4" s="1"/>
  <c r="AD16" i="4" s="1"/>
  <c r="W18" i="4"/>
  <c r="Z18" i="4" s="1"/>
  <c r="AD18" i="4" s="1"/>
  <c r="W20" i="4"/>
  <c r="Z20" i="4" s="1"/>
  <c r="AD20" i="4" s="1"/>
  <c r="U22" i="4"/>
  <c r="V22" i="4" s="1"/>
  <c r="L22" i="4" s="1"/>
  <c r="U24" i="4"/>
  <c r="V24" i="4" s="1"/>
  <c r="L24" i="4" s="1"/>
  <c r="W26" i="4"/>
  <c r="Z26" i="4" s="1"/>
  <c r="AD26" i="4" s="1"/>
  <c r="U34" i="4"/>
  <c r="V34" i="4" s="1"/>
  <c r="L34" i="4" s="1"/>
  <c r="W36" i="4"/>
  <c r="Z36" i="4" s="1"/>
  <c r="AD36" i="4" s="1"/>
  <c r="W38" i="4"/>
  <c r="Z38" i="4" s="1"/>
  <c r="AD38" i="4" s="1"/>
  <c r="W40" i="4"/>
  <c r="Z40" i="4" s="1"/>
  <c r="AD40" i="4" s="1"/>
  <c r="W42" i="4"/>
  <c r="Z42" i="4" s="1"/>
  <c r="AD42" i="4" s="1"/>
  <c r="U44" i="4"/>
  <c r="V44" i="4" s="1"/>
  <c r="L44" i="4" s="1"/>
  <c r="W46" i="4"/>
  <c r="Z46" i="4" s="1"/>
  <c r="AD46" i="4" s="1"/>
  <c r="W48" i="4"/>
  <c r="Z48" i="4" s="1"/>
  <c r="AD48" i="4" s="1"/>
  <c r="W50" i="4"/>
  <c r="Z50" i="4" s="1"/>
  <c r="AD50" i="4" s="1"/>
  <c r="W52" i="4"/>
  <c r="Z52" i="4" s="1"/>
  <c r="AD52" i="4" s="1"/>
  <c r="W54" i="4"/>
  <c r="Z54" i="4" s="1"/>
  <c r="AD54" i="4" s="1"/>
  <c r="U56" i="4"/>
  <c r="V56" i="4" s="1"/>
  <c r="L56" i="4" s="1"/>
  <c r="W58" i="4"/>
  <c r="Z58" i="4" s="1"/>
  <c r="AD58" i="4" s="1"/>
  <c r="U60" i="4"/>
  <c r="V60" i="4" s="1"/>
  <c r="L60" i="4" s="1"/>
  <c r="U62" i="4"/>
  <c r="V62" i="4" s="1"/>
  <c r="L62" i="4" s="1"/>
  <c r="U64" i="4"/>
  <c r="V64" i="4" s="1"/>
  <c r="L64" i="4" s="1"/>
  <c r="U66" i="4"/>
  <c r="V66" i="4" s="1"/>
  <c r="L66" i="4" s="1"/>
  <c r="U68" i="4"/>
  <c r="V68" i="4" s="1"/>
  <c r="L68" i="4" s="1"/>
  <c r="U70" i="4"/>
  <c r="V70" i="4" s="1"/>
  <c r="L70" i="4" s="1"/>
  <c r="U72" i="4"/>
  <c r="V72" i="4" s="1"/>
  <c r="L72" i="4" s="1"/>
  <c r="U74" i="4"/>
  <c r="V74" i="4" s="1"/>
  <c r="L74" i="4" s="1"/>
  <c r="U9" i="4"/>
  <c r="V9" i="4" s="1"/>
  <c r="L9" i="4" s="1"/>
  <c r="U11" i="4"/>
  <c r="V11" i="4" s="1"/>
  <c r="L11" i="4" s="1"/>
  <c r="U13" i="4"/>
  <c r="V13" i="4" s="1"/>
  <c r="L13" i="4" s="1"/>
  <c r="U15" i="4"/>
  <c r="V15" i="4" s="1"/>
  <c r="L15" i="4" s="1"/>
  <c r="U17" i="4"/>
  <c r="V17" i="4" s="1"/>
  <c r="L17" i="4" s="1"/>
  <c r="U19" i="4"/>
  <c r="V19" i="4" s="1"/>
  <c r="L19" i="4" s="1"/>
  <c r="U21" i="4"/>
  <c r="V21" i="4" s="1"/>
  <c r="L21" i="4" s="1"/>
  <c r="U23" i="4"/>
  <c r="V23" i="4" s="1"/>
  <c r="L23" i="4" s="1"/>
  <c r="U25" i="4"/>
  <c r="V25" i="4" s="1"/>
  <c r="L25" i="4" s="1"/>
  <c r="U27" i="4"/>
  <c r="V27" i="4" s="1"/>
  <c r="L27" i="4" s="1"/>
  <c r="U29" i="4"/>
  <c r="V29" i="4" s="1"/>
  <c r="L29" i="4" s="1"/>
  <c r="U31" i="4"/>
  <c r="V31" i="4" s="1"/>
  <c r="L31" i="4" s="1"/>
  <c r="U33" i="4"/>
  <c r="V33" i="4" s="1"/>
  <c r="L33" i="4" s="1"/>
  <c r="U35" i="4"/>
  <c r="V35" i="4" s="1"/>
  <c r="L35" i="4" s="1"/>
  <c r="U37" i="4"/>
  <c r="V37" i="4" s="1"/>
  <c r="L37" i="4" s="1"/>
  <c r="U39" i="4"/>
  <c r="V39" i="4" s="1"/>
  <c r="L39" i="4" s="1"/>
  <c r="U41" i="4"/>
  <c r="V41" i="4" s="1"/>
  <c r="L41" i="4" s="1"/>
  <c r="U43" i="4"/>
  <c r="V43" i="4" s="1"/>
  <c r="L43" i="4" s="1"/>
  <c r="U45" i="4"/>
  <c r="V45" i="4" s="1"/>
  <c r="L45" i="4" s="1"/>
  <c r="U47" i="4"/>
  <c r="V47" i="4" s="1"/>
  <c r="L47" i="4" s="1"/>
  <c r="U49" i="4"/>
  <c r="V49" i="4" s="1"/>
  <c r="L49" i="4" s="1"/>
  <c r="U51" i="4"/>
  <c r="V51" i="4" s="1"/>
  <c r="L51" i="4" s="1"/>
  <c r="U53" i="4"/>
  <c r="V53" i="4" s="1"/>
  <c r="L53" i="4" s="1"/>
  <c r="U55" i="4"/>
  <c r="V55" i="4" s="1"/>
  <c r="L55" i="4" s="1"/>
  <c r="U57" i="4"/>
  <c r="V57" i="4" s="1"/>
  <c r="L57" i="4" s="1"/>
  <c r="U59" i="4"/>
  <c r="V59" i="4" s="1"/>
  <c r="L59" i="4" s="1"/>
  <c r="U61" i="4"/>
  <c r="V61" i="4" s="1"/>
  <c r="L61" i="4" s="1"/>
  <c r="U63" i="4"/>
  <c r="V63" i="4" s="1"/>
  <c r="L63" i="4" s="1"/>
  <c r="U65" i="4"/>
  <c r="V65" i="4" s="1"/>
  <c r="L65" i="4" s="1"/>
  <c r="U67" i="4"/>
  <c r="V67" i="4" s="1"/>
  <c r="L67" i="4" s="1"/>
  <c r="U69" i="4"/>
  <c r="V69" i="4" s="1"/>
  <c r="L69" i="4" s="1"/>
  <c r="U71" i="4"/>
  <c r="V71" i="4" s="1"/>
  <c r="L71" i="4" s="1"/>
  <c r="U73" i="4"/>
  <c r="V73" i="4" s="1"/>
  <c r="L73" i="4" s="1"/>
  <c r="U75" i="4"/>
  <c r="V75" i="4" s="1"/>
  <c r="L75" i="4" s="1"/>
  <c r="U77" i="4"/>
  <c r="V77" i="4" s="1"/>
  <c r="L77" i="4" s="1"/>
  <c r="U79" i="4"/>
  <c r="V79" i="4" s="1"/>
  <c r="L79" i="4" s="1"/>
  <c r="U81" i="4"/>
  <c r="V81" i="4" s="1"/>
  <c r="L81" i="4" s="1"/>
  <c r="U83" i="4"/>
  <c r="V83" i="4" s="1"/>
  <c r="L83" i="4" s="1"/>
  <c r="U85" i="4"/>
  <c r="V85" i="4" s="1"/>
  <c r="L85" i="4" s="1"/>
  <c r="U87" i="4"/>
  <c r="V87" i="4" s="1"/>
  <c r="L87" i="4" s="1"/>
  <c r="U89" i="4"/>
  <c r="V89" i="4" s="1"/>
  <c r="L89" i="4" s="1"/>
  <c r="U91" i="4"/>
  <c r="V91" i="4" s="1"/>
  <c r="L91" i="4" s="1"/>
  <c r="U93" i="4"/>
  <c r="V93" i="4" s="1"/>
  <c r="L93" i="4" s="1"/>
  <c r="U95" i="4"/>
  <c r="V95" i="4" s="1"/>
  <c r="L95" i="4" s="1"/>
  <c r="U97" i="4"/>
  <c r="V97" i="4" s="1"/>
  <c r="L97" i="4" s="1"/>
  <c r="U100" i="4"/>
  <c r="V100" i="4" s="1"/>
  <c r="L100" i="4" s="1"/>
  <c r="U102" i="4"/>
  <c r="V102" i="4" s="1"/>
  <c r="L102" i="4" s="1"/>
  <c r="U104" i="4"/>
  <c r="V104" i="4" s="1"/>
  <c r="L104" i="4" s="1"/>
  <c r="U106" i="4"/>
  <c r="V106" i="4" s="1"/>
  <c r="L106" i="4" s="1"/>
  <c r="U108" i="4"/>
  <c r="V108" i="4" s="1"/>
  <c r="L108" i="4" s="1"/>
  <c r="U110" i="4"/>
  <c r="V110" i="4" s="1"/>
  <c r="L110" i="4" s="1"/>
  <c r="U112" i="4"/>
  <c r="V112" i="4" s="1"/>
  <c r="L112" i="4" s="1"/>
  <c r="U114" i="4"/>
  <c r="V114" i="4" s="1"/>
  <c r="L114" i="4" s="1"/>
  <c r="U116" i="4"/>
  <c r="V116" i="4" s="1"/>
  <c r="L116" i="4" s="1"/>
  <c r="U118" i="4"/>
  <c r="V118" i="4" s="1"/>
  <c r="L118" i="4" s="1"/>
  <c r="U120" i="4"/>
  <c r="V120" i="4" s="1"/>
  <c r="L120" i="4" s="1"/>
  <c r="U122" i="4"/>
  <c r="V122" i="4" s="1"/>
  <c r="L122" i="4" s="1"/>
  <c r="U124" i="4"/>
  <c r="V124" i="4" s="1"/>
  <c r="L124" i="4" s="1"/>
  <c r="U127" i="4"/>
  <c r="V127" i="4" s="1"/>
  <c r="L127" i="4" s="1"/>
  <c r="U129" i="4"/>
  <c r="V129" i="4" s="1"/>
  <c r="L129" i="4" s="1"/>
  <c r="U131" i="4"/>
  <c r="V131" i="4" s="1"/>
  <c r="L131" i="4" s="1"/>
  <c r="U133" i="4"/>
  <c r="V133" i="4" s="1"/>
  <c r="L133" i="4" s="1"/>
  <c r="U135" i="4"/>
  <c r="V135" i="4" s="1"/>
  <c r="L135" i="4" s="1"/>
  <c r="U137" i="4"/>
  <c r="V137" i="4" s="1"/>
  <c r="L137" i="4" s="1"/>
  <c r="U140" i="4"/>
  <c r="V140" i="4" s="1"/>
  <c r="L140" i="4" s="1"/>
  <c r="U142" i="4"/>
  <c r="V142" i="4" s="1"/>
  <c r="L142" i="4" s="1"/>
  <c r="U145" i="4"/>
  <c r="V145" i="4" s="1"/>
  <c r="L145" i="4" s="1"/>
  <c r="U147" i="4"/>
  <c r="V147" i="4" s="1"/>
  <c r="L147" i="4" s="1"/>
  <c r="U149" i="4"/>
  <c r="V149" i="4" s="1"/>
  <c r="L149" i="4" s="1"/>
  <c r="W150" i="4"/>
  <c r="Z150" i="4" s="1"/>
  <c r="AD150" i="4" s="1"/>
  <c r="W154" i="4"/>
  <c r="Z154" i="4" s="1"/>
  <c r="AD154" i="4" s="1"/>
  <c r="W158" i="4"/>
  <c r="Z158" i="4" s="1"/>
  <c r="AD158" i="4" s="1"/>
  <c r="W159" i="4"/>
  <c r="Z159" i="4" s="1"/>
  <c r="AD159" i="4" s="1"/>
  <c r="W160" i="4"/>
  <c r="Z160" i="4" s="1"/>
  <c r="AD160" i="4" s="1"/>
  <c r="W161" i="4"/>
  <c r="Z161" i="4" s="1"/>
  <c r="AD161" i="4" s="1"/>
  <c r="W162" i="4"/>
  <c r="Z162" i="4" s="1"/>
  <c r="AD162" i="4" s="1"/>
  <c r="W163" i="4"/>
  <c r="Z163" i="4" s="1"/>
  <c r="AD163" i="4" s="1"/>
  <c r="W167" i="4"/>
  <c r="Z167" i="4" s="1"/>
  <c r="AD167" i="4" s="1"/>
  <c r="W171" i="4"/>
  <c r="Z171" i="4" s="1"/>
  <c r="AD171" i="4" s="1"/>
  <c r="W172" i="4"/>
  <c r="Z172" i="4" s="1"/>
  <c r="AD172" i="4" s="1"/>
  <c r="U28" i="4"/>
  <c r="V28" i="4" s="1"/>
  <c r="L28" i="4" s="1"/>
  <c r="U30" i="4"/>
  <c r="V30" i="4" s="1"/>
  <c r="L30" i="4" s="1"/>
  <c r="U32" i="4"/>
  <c r="V32" i="4" s="1"/>
  <c r="L32" i="4" s="1"/>
  <c r="U76" i="4"/>
  <c r="V76" i="4" s="1"/>
  <c r="L76" i="4" s="1"/>
  <c r="U78" i="4"/>
  <c r="V78" i="4" s="1"/>
  <c r="L78" i="4" s="1"/>
  <c r="U80" i="4"/>
  <c r="V80" i="4" s="1"/>
  <c r="L80" i="4" s="1"/>
  <c r="U82" i="4"/>
  <c r="V82" i="4" s="1"/>
  <c r="L82" i="4" s="1"/>
  <c r="U84" i="4"/>
  <c r="V84" i="4" s="1"/>
  <c r="L84" i="4" s="1"/>
  <c r="U86" i="4"/>
  <c r="V86" i="4" s="1"/>
  <c r="L86" i="4" s="1"/>
  <c r="U88" i="4"/>
  <c r="V88" i="4" s="1"/>
  <c r="L88" i="4" s="1"/>
  <c r="U90" i="4"/>
  <c r="V90" i="4" s="1"/>
  <c r="L90" i="4" s="1"/>
  <c r="U92" i="4"/>
  <c r="V92" i="4" s="1"/>
  <c r="L92" i="4" s="1"/>
  <c r="U94" i="4"/>
  <c r="V94" i="4" s="1"/>
  <c r="L94" i="4" s="1"/>
  <c r="U96" i="4"/>
  <c r="V96" i="4" s="1"/>
  <c r="L96" i="4" s="1"/>
  <c r="U98" i="4"/>
  <c r="V98" i="4" s="1"/>
  <c r="L98" i="4" s="1"/>
  <c r="M99" i="4"/>
  <c r="U101" i="4"/>
  <c r="V101" i="4" s="1"/>
  <c r="L101" i="4" s="1"/>
  <c r="U103" i="4"/>
  <c r="V103" i="4" s="1"/>
  <c r="L103" i="4" s="1"/>
  <c r="U105" i="4"/>
  <c r="V105" i="4" s="1"/>
  <c r="L105" i="4" s="1"/>
  <c r="U107" i="4"/>
  <c r="V107" i="4" s="1"/>
  <c r="L107" i="4" s="1"/>
  <c r="U109" i="4"/>
  <c r="V109" i="4" s="1"/>
  <c r="L109" i="4" s="1"/>
  <c r="U111" i="4"/>
  <c r="V111" i="4" s="1"/>
  <c r="L111" i="4" s="1"/>
  <c r="U113" i="4"/>
  <c r="V113" i="4" s="1"/>
  <c r="L113" i="4" s="1"/>
  <c r="U115" i="4"/>
  <c r="V115" i="4" s="1"/>
  <c r="L115" i="4" s="1"/>
  <c r="U117" i="4"/>
  <c r="V117" i="4" s="1"/>
  <c r="L117" i="4" s="1"/>
  <c r="U119" i="4"/>
  <c r="V119" i="4" s="1"/>
  <c r="L119" i="4" s="1"/>
  <c r="U121" i="4"/>
  <c r="V121" i="4" s="1"/>
  <c r="L121" i="4" s="1"/>
  <c r="U123" i="4"/>
  <c r="V123" i="4" s="1"/>
  <c r="L123" i="4" s="1"/>
  <c r="U125" i="4"/>
  <c r="V125" i="4" s="1"/>
  <c r="L125" i="4" s="1"/>
  <c r="U126" i="4"/>
  <c r="V126" i="4" s="1"/>
  <c r="L126" i="4" s="1"/>
  <c r="U128" i="4"/>
  <c r="V128" i="4" s="1"/>
  <c r="L128" i="4" s="1"/>
  <c r="U130" i="4"/>
  <c r="V130" i="4" s="1"/>
  <c r="L130" i="4" s="1"/>
  <c r="U132" i="4"/>
  <c r="V132" i="4" s="1"/>
  <c r="L132" i="4" s="1"/>
  <c r="U134" i="4"/>
  <c r="V134" i="4" s="1"/>
  <c r="L134" i="4" s="1"/>
  <c r="U136" i="4"/>
  <c r="V136" i="4" s="1"/>
  <c r="L136" i="4" s="1"/>
  <c r="U138" i="4"/>
  <c r="V138" i="4" s="1"/>
  <c r="L138" i="4" s="1"/>
  <c r="U139" i="4"/>
  <c r="V139" i="4" s="1"/>
  <c r="L139" i="4" s="1"/>
  <c r="U141" i="4"/>
  <c r="V141" i="4" s="1"/>
  <c r="L141" i="4" s="1"/>
  <c r="U143" i="4"/>
  <c r="V143" i="4" s="1"/>
  <c r="L143" i="4" s="1"/>
  <c r="U144" i="4"/>
  <c r="V144" i="4" s="1"/>
  <c r="L144" i="4" s="1"/>
  <c r="U146" i="4"/>
  <c r="V146" i="4" s="1"/>
  <c r="L146" i="4" s="1"/>
  <c r="U148" i="4"/>
  <c r="V148" i="4" s="1"/>
  <c r="L148" i="4" s="1"/>
  <c r="W203" i="4"/>
  <c r="U203" i="4"/>
  <c r="V203" i="4" s="1"/>
  <c r="L203" i="4" s="1"/>
  <c r="W228" i="4"/>
  <c r="U228" i="4"/>
  <c r="V228" i="4" s="1"/>
  <c r="L228" i="4" s="1"/>
  <c r="U151" i="4"/>
  <c r="V151" i="4" s="1"/>
  <c r="L151" i="4" s="1"/>
  <c r="U153" i="4"/>
  <c r="V153" i="4" s="1"/>
  <c r="L153" i="4" s="1"/>
  <c r="U155" i="4"/>
  <c r="V155" i="4" s="1"/>
  <c r="L155" i="4" s="1"/>
  <c r="U157" i="4"/>
  <c r="V157" i="4" s="1"/>
  <c r="L157" i="4" s="1"/>
  <c r="U164" i="4"/>
  <c r="V164" i="4" s="1"/>
  <c r="L164" i="4" s="1"/>
  <c r="U166" i="4"/>
  <c r="V166" i="4" s="1"/>
  <c r="L166" i="4" s="1"/>
  <c r="U168" i="4"/>
  <c r="V168" i="4" s="1"/>
  <c r="L168" i="4" s="1"/>
  <c r="U170" i="4"/>
  <c r="V170" i="4" s="1"/>
  <c r="L170" i="4" s="1"/>
  <c r="U173" i="4"/>
  <c r="V173" i="4" s="1"/>
  <c r="L173" i="4" s="1"/>
  <c r="U175" i="4"/>
  <c r="V175" i="4" s="1"/>
  <c r="L175" i="4" s="1"/>
  <c r="U177" i="4"/>
  <c r="V177" i="4" s="1"/>
  <c r="L177" i="4" s="1"/>
  <c r="U179" i="4"/>
  <c r="V179" i="4" s="1"/>
  <c r="L179" i="4" s="1"/>
  <c r="U181" i="4"/>
  <c r="V181" i="4" s="1"/>
  <c r="L181" i="4" s="1"/>
  <c r="U183" i="4"/>
  <c r="V183" i="4" s="1"/>
  <c r="L183" i="4" s="1"/>
  <c r="U185" i="4"/>
  <c r="V185" i="4" s="1"/>
  <c r="L185" i="4" s="1"/>
  <c r="U187" i="4"/>
  <c r="V187" i="4" s="1"/>
  <c r="L187" i="4" s="1"/>
  <c r="U189" i="4"/>
  <c r="V189" i="4" s="1"/>
  <c r="L189" i="4" s="1"/>
  <c r="U191" i="4"/>
  <c r="V191" i="4" s="1"/>
  <c r="L191" i="4" s="1"/>
  <c r="U193" i="4"/>
  <c r="V193" i="4" s="1"/>
  <c r="L193" i="4" s="1"/>
  <c r="U195" i="4"/>
  <c r="V195" i="4" s="1"/>
  <c r="L195" i="4" s="1"/>
  <c r="U198" i="4"/>
  <c r="V198" i="4" s="1"/>
  <c r="L198" i="4" s="1"/>
  <c r="U200" i="4"/>
  <c r="V200" i="4" s="1"/>
  <c r="L200" i="4" s="1"/>
  <c r="U201" i="4"/>
  <c r="V201" i="4" s="1"/>
  <c r="L201" i="4" s="1"/>
  <c r="Z203" i="4"/>
  <c r="AD203" i="4" s="1"/>
  <c r="U204" i="4"/>
  <c r="V204" i="4" s="1"/>
  <c r="L204" i="4" s="1"/>
  <c r="U206" i="4"/>
  <c r="V206" i="4" s="1"/>
  <c r="L206" i="4" s="1"/>
  <c r="U208" i="4"/>
  <c r="V208" i="4" s="1"/>
  <c r="L208" i="4" s="1"/>
  <c r="U210" i="4"/>
  <c r="V210" i="4" s="1"/>
  <c r="L210" i="4" s="1"/>
  <c r="U212" i="4"/>
  <c r="V212" i="4" s="1"/>
  <c r="L212" i="4" s="1"/>
  <c r="U214" i="4"/>
  <c r="V214" i="4" s="1"/>
  <c r="L214" i="4" s="1"/>
  <c r="U216" i="4"/>
  <c r="V216" i="4" s="1"/>
  <c r="L216" i="4" s="1"/>
  <c r="U219" i="4"/>
  <c r="V219" i="4" s="1"/>
  <c r="L219" i="4" s="1"/>
  <c r="U221" i="4"/>
  <c r="V221" i="4" s="1"/>
  <c r="L221" i="4" s="1"/>
  <c r="U223" i="4"/>
  <c r="V223" i="4" s="1"/>
  <c r="L223" i="4" s="1"/>
  <c r="U225" i="4"/>
  <c r="V225" i="4" s="1"/>
  <c r="L225" i="4" s="1"/>
  <c r="Z228" i="4"/>
  <c r="AD228" i="4" s="1"/>
  <c r="U229" i="4"/>
  <c r="V229" i="4" s="1"/>
  <c r="L229" i="4" s="1"/>
  <c r="U231" i="4"/>
  <c r="V231" i="4" s="1"/>
  <c r="L231" i="4" s="1"/>
  <c r="U233" i="4"/>
  <c r="V233" i="4" s="1"/>
  <c r="L233" i="4" s="1"/>
  <c r="U235" i="4"/>
  <c r="V235" i="4" s="1"/>
  <c r="L235" i="4" s="1"/>
  <c r="U237" i="4"/>
  <c r="V237" i="4" s="1"/>
  <c r="L237" i="4" s="1"/>
  <c r="U239" i="4"/>
  <c r="V239" i="4" s="1"/>
  <c r="L239" i="4" s="1"/>
  <c r="U241" i="4"/>
  <c r="V241" i="4" s="1"/>
  <c r="L241" i="4" s="1"/>
  <c r="U243" i="4"/>
  <c r="V243" i="4" s="1"/>
  <c r="L243" i="4" s="1"/>
  <c r="U245" i="4"/>
  <c r="V245" i="4" s="1"/>
  <c r="L245" i="4" s="1"/>
  <c r="U247" i="4"/>
  <c r="V247" i="4" s="1"/>
  <c r="L247" i="4" s="1"/>
  <c r="U249" i="4"/>
  <c r="V249" i="4" s="1"/>
  <c r="L249" i="4" s="1"/>
  <c r="U250" i="4"/>
  <c r="V250" i="4" s="1"/>
  <c r="L250" i="4" s="1"/>
  <c r="U252" i="4"/>
  <c r="V252" i="4" s="1"/>
  <c r="L252" i="4" s="1"/>
  <c r="U254" i="4"/>
  <c r="V254" i="4" s="1"/>
  <c r="L254" i="4" s="1"/>
  <c r="U256" i="4"/>
  <c r="V256" i="4" s="1"/>
  <c r="L256" i="4" s="1"/>
  <c r="U258" i="4"/>
  <c r="V258" i="4" s="1"/>
  <c r="L258" i="4" s="1"/>
  <c r="U260" i="4"/>
  <c r="V260" i="4" s="1"/>
  <c r="L260" i="4" s="1"/>
  <c r="U262" i="4"/>
  <c r="V262" i="4" s="1"/>
  <c r="L262" i="4" s="1"/>
  <c r="U266" i="4"/>
  <c r="V266" i="4" s="1"/>
  <c r="L266" i="4" s="1"/>
  <c r="W267" i="4"/>
  <c r="Z267" i="4" s="1"/>
  <c r="AD267" i="4" s="1"/>
  <c r="W271" i="4"/>
  <c r="Z271" i="4" s="1"/>
  <c r="AD271" i="4" s="1"/>
  <c r="W279" i="4"/>
  <c r="Z279" i="4" s="1"/>
  <c r="AD279" i="4" s="1"/>
  <c r="U281" i="4"/>
  <c r="V281" i="4" s="1"/>
  <c r="L281" i="4" s="1"/>
  <c r="U176" i="4"/>
  <c r="V176" i="4" s="1"/>
  <c r="L176" i="4" s="1"/>
  <c r="U178" i="4"/>
  <c r="V178" i="4" s="1"/>
  <c r="L178" i="4" s="1"/>
  <c r="U180" i="4"/>
  <c r="V180" i="4" s="1"/>
  <c r="L180" i="4" s="1"/>
  <c r="U182" i="4"/>
  <c r="V182" i="4" s="1"/>
  <c r="L182" i="4" s="1"/>
  <c r="U184" i="4"/>
  <c r="V184" i="4" s="1"/>
  <c r="L184" i="4" s="1"/>
  <c r="U186" i="4"/>
  <c r="V186" i="4" s="1"/>
  <c r="L186" i="4" s="1"/>
  <c r="U188" i="4"/>
  <c r="V188" i="4" s="1"/>
  <c r="L188" i="4" s="1"/>
  <c r="U190" i="4"/>
  <c r="V190" i="4" s="1"/>
  <c r="L190" i="4" s="1"/>
  <c r="U192" i="4"/>
  <c r="V192" i="4" s="1"/>
  <c r="L192" i="4" s="1"/>
  <c r="U194" i="4"/>
  <c r="V194" i="4" s="1"/>
  <c r="L194" i="4" s="1"/>
  <c r="U196" i="4"/>
  <c r="V196" i="4" s="1"/>
  <c r="L196" i="4" s="1"/>
  <c r="U197" i="4"/>
  <c r="V197" i="4" s="1"/>
  <c r="L197" i="4" s="1"/>
  <c r="U199" i="4"/>
  <c r="V199" i="4" s="1"/>
  <c r="L199" i="4" s="1"/>
  <c r="U202" i="4"/>
  <c r="V202" i="4" s="1"/>
  <c r="L202" i="4" s="1"/>
  <c r="U205" i="4"/>
  <c r="V205" i="4" s="1"/>
  <c r="L205" i="4" s="1"/>
  <c r="U207" i="4"/>
  <c r="V207" i="4" s="1"/>
  <c r="L207" i="4" s="1"/>
  <c r="U209" i="4"/>
  <c r="V209" i="4" s="1"/>
  <c r="L209" i="4" s="1"/>
  <c r="U211" i="4"/>
  <c r="V211" i="4" s="1"/>
  <c r="L211" i="4" s="1"/>
  <c r="U213" i="4"/>
  <c r="V213" i="4" s="1"/>
  <c r="L213" i="4" s="1"/>
  <c r="U215" i="4"/>
  <c r="V215" i="4" s="1"/>
  <c r="L215" i="4" s="1"/>
  <c r="U217" i="4"/>
  <c r="V217" i="4" s="1"/>
  <c r="L217" i="4" s="1"/>
  <c r="U218" i="4"/>
  <c r="V218" i="4" s="1"/>
  <c r="L218" i="4" s="1"/>
  <c r="U220" i="4"/>
  <c r="V220" i="4" s="1"/>
  <c r="L220" i="4" s="1"/>
  <c r="U222" i="4"/>
  <c r="V222" i="4" s="1"/>
  <c r="L222" i="4" s="1"/>
  <c r="U224" i="4"/>
  <c r="V224" i="4" s="1"/>
  <c r="L224" i="4" s="1"/>
  <c r="U226" i="4"/>
  <c r="V226" i="4" s="1"/>
  <c r="L226" i="4" s="1"/>
  <c r="U227" i="4"/>
  <c r="V227" i="4" s="1"/>
  <c r="L227" i="4" s="1"/>
  <c r="U230" i="4"/>
  <c r="V230" i="4" s="1"/>
  <c r="L230" i="4" s="1"/>
  <c r="U232" i="4"/>
  <c r="V232" i="4" s="1"/>
  <c r="L232" i="4" s="1"/>
  <c r="U234" i="4"/>
  <c r="V234" i="4" s="1"/>
  <c r="L234" i="4" s="1"/>
  <c r="U236" i="4"/>
  <c r="V236" i="4" s="1"/>
  <c r="L236" i="4" s="1"/>
  <c r="U238" i="4"/>
  <c r="V238" i="4" s="1"/>
  <c r="L238" i="4" s="1"/>
  <c r="U240" i="4"/>
  <c r="V240" i="4" s="1"/>
  <c r="L240" i="4" s="1"/>
  <c r="U242" i="4"/>
  <c r="V242" i="4" s="1"/>
  <c r="L242" i="4" s="1"/>
  <c r="U244" i="4"/>
  <c r="V244" i="4" s="1"/>
  <c r="L244" i="4" s="1"/>
  <c r="U246" i="4"/>
  <c r="V246" i="4" s="1"/>
  <c r="L246" i="4" s="1"/>
  <c r="U248" i="4"/>
  <c r="V248" i="4" s="1"/>
  <c r="L248" i="4" s="1"/>
  <c r="U251" i="4"/>
  <c r="V251" i="4" s="1"/>
  <c r="L251" i="4" s="1"/>
  <c r="U253" i="4"/>
  <c r="V253" i="4" s="1"/>
  <c r="L253" i="4" s="1"/>
  <c r="U255" i="4"/>
  <c r="V255" i="4" s="1"/>
  <c r="L255" i="4" s="1"/>
  <c r="U257" i="4"/>
  <c r="V257" i="4" s="1"/>
  <c r="L257" i="4" s="1"/>
  <c r="U259" i="4"/>
  <c r="V259" i="4" s="1"/>
  <c r="L259" i="4" s="1"/>
  <c r="U261" i="4"/>
  <c r="V261" i="4" s="1"/>
  <c r="L261" i="4" s="1"/>
  <c r="U263" i="4"/>
  <c r="V263" i="4" s="1"/>
  <c r="L263" i="4" s="1"/>
  <c r="U264" i="4"/>
  <c r="V264" i="4" s="1"/>
  <c r="L264" i="4" s="1"/>
  <c r="U265" i="4"/>
  <c r="V265" i="4" s="1"/>
  <c r="L265" i="4" s="1"/>
  <c r="U283" i="4"/>
  <c r="V283" i="4" s="1"/>
  <c r="L283" i="4" s="1"/>
  <c r="U285" i="4"/>
  <c r="V285" i="4" s="1"/>
  <c r="L285" i="4" s="1"/>
  <c r="U287" i="4"/>
  <c r="V287" i="4" s="1"/>
  <c r="L287" i="4" s="1"/>
  <c r="U289" i="4"/>
  <c r="V289" i="4" s="1"/>
  <c r="L289" i="4" s="1"/>
  <c r="U291" i="4"/>
  <c r="V291" i="4" s="1"/>
  <c r="L291" i="4" s="1"/>
  <c r="U293" i="4"/>
  <c r="V293" i="4" s="1"/>
  <c r="L293" i="4" s="1"/>
  <c r="U296" i="4"/>
  <c r="V296" i="4" s="1"/>
  <c r="L296" i="4" s="1"/>
  <c r="U300" i="4"/>
  <c r="V300" i="4" s="1"/>
  <c r="L300" i="4" s="1"/>
  <c r="U304" i="4"/>
  <c r="V304" i="4" s="1"/>
  <c r="L304" i="4" s="1"/>
  <c r="U305" i="4"/>
  <c r="V305" i="4" s="1"/>
  <c r="L305" i="4" s="1"/>
  <c r="U309" i="4"/>
  <c r="V309" i="4" s="1"/>
  <c r="L309" i="4" s="1"/>
  <c r="U314" i="4"/>
  <c r="V314" i="4" s="1"/>
  <c r="L314" i="4" s="1"/>
  <c r="W315" i="4"/>
  <c r="Z315" i="4" s="1"/>
  <c r="AD315" i="4" s="1"/>
  <c r="U320" i="4"/>
  <c r="V320" i="4" s="1"/>
  <c r="L320" i="4" s="1"/>
  <c r="U324" i="4"/>
  <c r="V324" i="4" s="1"/>
  <c r="L324" i="4" s="1"/>
  <c r="U328" i="4"/>
  <c r="V328" i="4" s="1"/>
  <c r="L328" i="4" s="1"/>
  <c r="U332" i="4"/>
  <c r="V332" i="4" s="1"/>
  <c r="L332" i="4" s="1"/>
  <c r="U336" i="4"/>
  <c r="V336" i="4" s="1"/>
  <c r="L336" i="4" s="1"/>
  <c r="U268" i="4"/>
  <c r="V268" i="4" s="1"/>
  <c r="L268" i="4" s="1"/>
  <c r="U270" i="4"/>
  <c r="V270" i="4" s="1"/>
  <c r="L270" i="4" s="1"/>
  <c r="U272" i="4"/>
  <c r="V272" i="4" s="1"/>
  <c r="L272" i="4" s="1"/>
  <c r="U275" i="4"/>
  <c r="V275" i="4" s="1"/>
  <c r="L275" i="4" s="1"/>
  <c r="U276" i="4"/>
  <c r="V276" i="4" s="1"/>
  <c r="L276" i="4" s="1"/>
  <c r="U278" i="4"/>
  <c r="V278" i="4" s="1"/>
  <c r="L278" i="4" s="1"/>
  <c r="U280" i="4"/>
  <c r="V280" i="4" s="1"/>
  <c r="L280" i="4" s="1"/>
  <c r="U282" i="4"/>
  <c r="V282" i="4" s="1"/>
  <c r="L282" i="4" s="1"/>
  <c r="U284" i="4"/>
  <c r="V284" i="4" s="1"/>
  <c r="L284" i="4" s="1"/>
  <c r="U286" i="4"/>
  <c r="V286" i="4" s="1"/>
  <c r="L286" i="4" s="1"/>
  <c r="U288" i="4"/>
  <c r="V288" i="4" s="1"/>
  <c r="L288" i="4" s="1"/>
  <c r="U290" i="4"/>
  <c r="V290" i="4" s="1"/>
  <c r="L290" i="4" s="1"/>
  <c r="U292" i="4"/>
  <c r="V292" i="4" s="1"/>
  <c r="L292" i="4" s="1"/>
  <c r="R315" i="4"/>
  <c r="R473" i="4" s="1"/>
  <c r="W361" i="4"/>
  <c r="Z361" i="4" s="1"/>
  <c r="AD361" i="4" s="1"/>
  <c r="U361" i="4"/>
  <c r="V361" i="4" s="1"/>
  <c r="L361" i="4" s="1"/>
  <c r="U295" i="4"/>
  <c r="V295" i="4" s="1"/>
  <c r="L295" i="4" s="1"/>
  <c r="U297" i="4"/>
  <c r="V297" i="4" s="1"/>
  <c r="L297" i="4" s="1"/>
  <c r="U299" i="4"/>
  <c r="V299" i="4" s="1"/>
  <c r="L299" i="4" s="1"/>
  <c r="U301" i="4"/>
  <c r="V301" i="4" s="1"/>
  <c r="L301" i="4" s="1"/>
  <c r="U303" i="4"/>
  <c r="V303" i="4" s="1"/>
  <c r="L303" i="4" s="1"/>
  <c r="U306" i="4"/>
  <c r="V306" i="4" s="1"/>
  <c r="L306" i="4" s="1"/>
  <c r="U308" i="4"/>
  <c r="V308" i="4" s="1"/>
  <c r="L308" i="4" s="1"/>
  <c r="U310" i="4"/>
  <c r="V310" i="4" s="1"/>
  <c r="L310" i="4" s="1"/>
  <c r="U313" i="4"/>
  <c r="V313" i="4" s="1"/>
  <c r="L313" i="4" s="1"/>
  <c r="U316" i="4"/>
  <c r="V316" i="4" s="1"/>
  <c r="L316" i="4" s="1"/>
  <c r="U317" i="4"/>
  <c r="V317" i="4" s="1"/>
  <c r="L317" i="4" s="1"/>
  <c r="U319" i="4"/>
  <c r="V319" i="4" s="1"/>
  <c r="L319" i="4" s="1"/>
  <c r="U321" i="4"/>
  <c r="V321" i="4" s="1"/>
  <c r="L321" i="4" s="1"/>
  <c r="U323" i="4"/>
  <c r="V323" i="4" s="1"/>
  <c r="L323" i="4" s="1"/>
  <c r="U325" i="4"/>
  <c r="V325" i="4" s="1"/>
  <c r="L325" i="4" s="1"/>
  <c r="U327" i="4"/>
  <c r="V327" i="4" s="1"/>
  <c r="L327" i="4" s="1"/>
  <c r="U329" i="4"/>
  <c r="V329" i="4" s="1"/>
  <c r="L329" i="4" s="1"/>
  <c r="U331" i="4"/>
  <c r="V331" i="4" s="1"/>
  <c r="L331" i="4" s="1"/>
  <c r="U333" i="4"/>
  <c r="V333" i="4" s="1"/>
  <c r="L333" i="4" s="1"/>
  <c r="U335" i="4"/>
  <c r="V335" i="4" s="1"/>
  <c r="L335" i="4" s="1"/>
  <c r="U337" i="4"/>
  <c r="V337" i="4" s="1"/>
  <c r="L337" i="4" s="1"/>
  <c r="U339" i="4"/>
  <c r="V339" i="4" s="1"/>
  <c r="L339" i="4" s="1"/>
  <c r="U341" i="4"/>
  <c r="V341" i="4" s="1"/>
  <c r="L341" i="4" s="1"/>
  <c r="U343" i="4"/>
  <c r="V343" i="4" s="1"/>
  <c r="L343" i="4" s="1"/>
  <c r="U345" i="4"/>
  <c r="V345" i="4" s="1"/>
  <c r="L345" i="4" s="1"/>
  <c r="U347" i="4"/>
  <c r="V347" i="4" s="1"/>
  <c r="L347" i="4" s="1"/>
  <c r="U349" i="4"/>
  <c r="V349" i="4" s="1"/>
  <c r="L349" i="4" s="1"/>
  <c r="U351" i="4"/>
  <c r="V351" i="4" s="1"/>
  <c r="L351" i="4" s="1"/>
  <c r="U354" i="4"/>
  <c r="V354" i="4" s="1"/>
  <c r="L354" i="4" s="1"/>
  <c r="U356" i="4"/>
  <c r="V356" i="4" s="1"/>
  <c r="L356" i="4" s="1"/>
  <c r="U358" i="4"/>
  <c r="V358" i="4" s="1"/>
  <c r="L358" i="4" s="1"/>
  <c r="U360" i="4"/>
  <c r="V360" i="4" s="1"/>
  <c r="L360" i="4" s="1"/>
  <c r="U362" i="4"/>
  <c r="V362" i="4" s="1"/>
  <c r="L362" i="4" s="1"/>
  <c r="U364" i="4"/>
  <c r="V364" i="4" s="1"/>
  <c r="L364" i="4" s="1"/>
  <c r="U366" i="4"/>
  <c r="V366" i="4" s="1"/>
  <c r="L366" i="4" s="1"/>
  <c r="U368" i="4"/>
  <c r="V368" i="4" s="1"/>
  <c r="L368" i="4" s="1"/>
  <c r="W372" i="4"/>
  <c r="Z372" i="4" s="1"/>
  <c r="AD372" i="4" s="1"/>
  <c r="W377" i="4"/>
  <c r="Z377" i="4" s="1"/>
  <c r="AD377" i="4" s="1"/>
  <c r="W381" i="4"/>
  <c r="Z381" i="4" s="1"/>
  <c r="AD381" i="4" s="1"/>
  <c r="W385" i="4"/>
  <c r="Z385" i="4" s="1"/>
  <c r="AD385" i="4" s="1"/>
  <c r="W389" i="4"/>
  <c r="Z389" i="4" s="1"/>
  <c r="AD389" i="4" s="1"/>
  <c r="W393" i="4"/>
  <c r="Z393" i="4" s="1"/>
  <c r="AD393" i="4" s="1"/>
  <c r="W397" i="4"/>
  <c r="Z397" i="4" s="1"/>
  <c r="AD397" i="4" s="1"/>
  <c r="W401" i="4"/>
  <c r="Z401" i="4" s="1"/>
  <c r="AD401" i="4" s="1"/>
  <c r="W405" i="4"/>
  <c r="Z405" i="4" s="1"/>
  <c r="AD405" i="4" s="1"/>
  <c r="U338" i="4"/>
  <c r="V338" i="4" s="1"/>
  <c r="L338" i="4" s="1"/>
  <c r="U340" i="4"/>
  <c r="V340" i="4" s="1"/>
  <c r="L340" i="4" s="1"/>
  <c r="U342" i="4"/>
  <c r="V342" i="4" s="1"/>
  <c r="L342" i="4" s="1"/>
  <c r="U344" i="4"/>
  <c r="V344" i="4" s="1"/>
  <c r="L344" i="4" s="1"/>
  <c r="U346" i="4"/>
  <c r="V346" i="4" s="1"/>
  <c r="L346" i="4" s="1"/>
  <c r="U348" i="4"/>
  <c r="V348" i="4" s="1"/>
  <c r="L348" i="4" s="1"/>
  <c r="U350" i="4"/>
  <c r="V350" i="4" s="1"/>
  <c r="L350" i="4" s="1"/>
  <c r="U352" i="4"/>
  <c r="V352" i="4" s="1"/>
  <c r="L352" i="4" s="1"/>
  <c r="U353" i="4"/>
  <c r="V353" i="4" s="1"/>
  <c r="L353" i="4" s="1"/>
  <c r="U355" i="4"/>
  <c r="V355" i="4" s="1"/>
  <c r="L355" i="4" s="1"/>
  <c r="U357" i="4"/>
  <c r="V357" i="4" s="1"/>
  <c r="L357" i="4" s="1"/>
  <c r="U359" i="4"/>
  <c r="V359" i="4" s="1"/>
  <c r="L359" i="4" s="1"/>
  <c r="U363" i="4"/>
  <c r="V363" i="4" s="1"/>
  <c r="L363" i="4" s="1"/>
  <c r="U365" i="4"/>
  <c r="V365" i="4" s="1"/>
  <c r="L365" i="4" s="1"/>
  <c r="U367" i="4"/>
  <c r="V367" i="4" s="1"/>
  <c r="L367" i="4" s="1"/>
  <c r="U369" i="4"/>
  <c r="V369" i="4" s="1"/>
  <c r="L369" i="4" s="1"/>
  <c r="W376" i="4"/>
  <c r="Z376" i="4" s="1"/>
  <c r="AD376" i="4" s="1"/>
  <c r="U376" i="4"/>
  <c r="V376" i="4" s="1"/>
  <c r="L376" i="4" s="1"/>
  <c r="U411" i="4"/>
  <c r="V411" i="4" s="1"/>
  <c r="L411" i="4" s="1"/>
  <c r="U418" i="4"/>
  <c r="V418" i="4" s="1"/>
  <c r="L418" i="4" s="1"/>
  <c r="U371" i="4"/>
  <c r="V371" i="4" s="1"/>
  <c r="L371" i="4" s="1"/>
  <c r="U373" i="4"/>
  <c r="V373" i="4" s="1"/>
  <c r="L373" i="4" s="1"/>
  <c r="U375" i="4"/>
  <c r="V375" i="4" s="1"/>
  <c r="L375" i="4" s="1"/>
  <c r="U378" i="4"/>
  <c r="V378" i="4" s="1"/>
  <c r="L378" i="4" s="1"/>
  <c r="U380" i="4"/>
  <c r="V380" i="4" s="1"/>
  <c r="L380" i="4" s="1"/>
  <c r="U382" i="4"/>
  <c r="V382" i="4" s="1"/>
  <c r="L382" i="4" s="1"/>
  <c r="U384" i="4"/>
  <c r="V384" i="4" s="1"/>
  <c r="L384" i="4" s="1"/>
  <c r="U386" i="4"/>
  <c r="V386" i="4" s="1"/>
  <c r="L386" i="4" s="1"/>
  <c r="U388" i="4"/>
  <c r="V388" i="4" s="1"/>
  <c r="L388" i="4" s="1"/>
  <c r="U390" i="4"/>
  <c r="V390" i="4" s="1"/>
  <c r="L390" i="4" s="1"/>
  <c r="U392" i="4"/>
  <c r="V392" i="4" s="1"/>
  <c r="L392" i="4" s="1"/>
  <c r="U394" i="4"/>
  <c r="V394" i="4" s="1"/>
  <c r="L394" i="4" s="1"/>
  <c r="U396" i="4"/>
  <c r="V396" i="4" s="1"/>
  <c r="L396" i="4" s="1"/>
  <c r="U398" i="4"/>
  <c r="V398" i="4" s="1"/>
  <c r="L398" i="4" s="1"/>
  <c r="U400" i="4"/>
  <c r="V400" i="4" s="1"/>
  <c r="L400" i="4" s="1"/>
  <c r="U402" i="4"/>
  <c r="V402" i="4" s="1"/>
  <c r="L402" i="4" s="1"/>
  <c r="U404" i="4"/>
  <c r="V404" i="4" s="1"/>
  <c r="L404" i="4" s="1"/>
  <c r="U406" i="4"/>
  <c r="V406" i="4" s="1"/>
  <c r="L406" i="4" s="1"/>
  <c r="W422" i="4"/>
  <c r="Z422" i="4" s="1"/>
  <c r="AD422" i="4" s="1"/>
  <c r="W423" i="4"/>
  <c r="Z423" i="4" s="1"/>
  <c r="AD423" i="4" s="1"/>
  <c r="W427" i="4"/>
  <c r="Z427" i="4" s="1"/>
  <c r="AD427" i="4" s="1"/>
  <c r="W429" i="4"/>
  <c r="Z429" i="4" s="1"/>
  <c r="AD429" i="4" s="1"/>
  <c r="U429" i="4"/>
  <c r="V429" i="4" s="1"/>
  <c r="L429" i="4" s="1"/>
  <c r="W438" i="4"/>
  <c r="Z438" i="4" s="1"/>
  <c r="AD438" i="4" s="1"/>
  <c r="U438" i="4"/>
  <c r="V438" i="4" s="1"/>
  <c r="L438" i="4" s="1"/>
  <c r="U410" i="4"/>
  <c r="V410" i="4" s="1"/>
  <c r="L410" i="4" s="1"/>
  <c r="U412" i="4"/>
  <c r="V412" i="4" s="1"/>
  <c r="L412" i="4" s="1"/>
  <c r="U414" i="4"/>
  <c r="V414" i="4" s="1"/>
  <c r="L414" i="4" s="1"/>
  <c r="U415" i="4"/>
  <c r="V415" i="4" s="1"/>
  <c r="L415" i="4" s="1"/>
  <c r="U417" i="4"/>
  <c r="V417" i="4" s="1"/>
  <c r="L417" i="4" s="1"/>
  <c r="U419" i="4"/>
  <c r="V419" i="4" s="1"/>
  <c r="L419" i="4" s="1"/>
  <c r="U421" i="4"/>
  <c r="V421" i="4" s="1"/>
  <c r="L421" i="4" s="1"/>
  <c r="U424" i="4"/>
  <c r="V424" i="4" s="1"/>
  <c r="L424" i="4" s="1"/>
  <c r="U426" i="4"/>
  <c r="V426" i="4" s="1"/>
  <c r="L426" i="4" s="1"/>
  <c r="U428" i="4"/>
  <c r="V428" i="4" s="1"/>
  <c r="L428" i="4" s="1"/>
  <c r="U430" i="4"/>
  <c r="V430" i="4" s="1"/>
  <c r="L430" i="4" s="1"/>
  <c r="U432" i="4"/>
  <c r="V432" i="4" s="1"/>
  <c r="L432" i="4" s="1"/>
  <c r="U434" i="4"/>
  <c r="V434" i="4" s="1"/>
  <c r="L434" i="4" s="1"/>
  <c r="U436" i="4"/>
  <c r="V436" i="4" s="1"/>
  <c r="L436" i="4" s="1"/>
  <c r="U437" i="4"/>
  <c r="V437" i="4" s="1"/>
  <c r="L437" i="4" s="1"/>
  <c r="U440" i="4"/>
  <c r="V440" i="4" s="1"/>
  <c r="L440" i="4" s="1"/>
  <c r="U442" i="4"/>
  <c r="V442" i="4" s="1"/>
  <c r="L442" i="4" s="1"/>
  <c r="U444" i="4"/>
  <c r="V444" i="4" s="1"/>
  <c r="L444" i="4" s="1"/>
  <c r="U446" i="4"/>
  <c r="V446" i="4" s="1"/>
  <c r="L446" i="4" s="1"/>
  <c r="U448" i="4"/>
  <c r="V448" i="4" s="1"/>
  <c r="L448" i="4" s="1"/>
  <c r="U450" i="4"/>
  <c r="V450" i="4" s="1"/>
  <c r="L450" i="4" s="1"/>
  <c r="W454" i="4"/>
  <c r="Z454" i="4" s="1"/>
  <c r="AD454" i="4" s="1"/>
  <c r="W468" i="4"/>
  <c r="Z468" i="4" s="1"/>
  <c r="AD468" i="4" s="1"/>
  <c r="U468" i="4"/>
  <c r="V468" i="4" s="1"/>
  <c r="L468" i="4" s="1"/>
  <c r="U431" i="4"/>
  <c r="V431" i="4" s="1"/>
  <c r="L431" i="4" s="1"/>
  <c r="U433" i="4"/>
  <c r="V433" i="4" s="1"/>
  <c r="L433" i="4" s="1"/>
  <c r="U435" i="4"/>
  <c r="V435" i="4" s="1"/>
  <c r="L435" i="4" s="1"/>
  <c r="U439" i="4"/>
  <c r="V439" i="4" s="1"/>
  <c r="L439" i="4" s="1"/>
  <c r="U441" i="4"/>
  <c r="V441" i="4" s="1"/>
  <c r="L441" i="4" s="1"/>
  <c r="U443" i="4"/>
  <c r="V443" i="4" s="1"/>
  <c r="L443" i="4" s="1"/>
  <c r="U445" i="4"/>
  <c r="V445" i="4" s="1"/>
  <c r="L445" i="4" s="1"/>
  <c r="U447" i="4"/>
  <c r="V447" i="4" s="1"/>
  <c r="L447" i="4" s="1"/>
  <c r="U449" i="4"/>
  <c r="V449" i="4" s="1"/>
  <c r="L449" i="4" s="1"/>
  <c r="U451" i="4"/>
  <c r="V451" i="4" s="1"/>
  <c r="L451" i="4" s="1"/>
  <c r="U453" i="4"/>
  <c r="V453" i="4" s="1"/>
  <c r="L453" i="4" s="1"/>
  <c r="U455" i="4"/>
  <c r="V455" i="4" s="1"/>
  <c r="L455" i="4" s="1"/>
  <c r="U457" i="4"/>
  <c r="V457" i="4" s="1"/>
  <c r="L457" i="4" s="1"/>
  <c r="U459" i="4"/>
  <c r="V459" i="4" s="1"/>
  <c r="L459" i="4" s="1"/>
  <c r="U462" i="4"/>
  <c r="V462" i="4" s="1"/>
  <c r="L462" i="4" s="1"/>
  <c r="U464" i="4"/>
  <c r="V464" i="4" s="1"/>
  <c r="L464" i="4" s="1"/>
  <c r="U466" i="4"/>
  <c r="V466" i="4" s="1"/>
  <c r="L466" i="4" s="1"/>
  <c r="U469" i="4"/>
  <c r="V469" i="4" s="1"/>
  <c r="L469" i="4" s="1"/>
  <c r="U471" i="4"/>
  <c r="V471" i="4" s="1"/>
  <c r="L471" i="4" s="1"/>
  <c r="U476" i="4"/>
  <c r="V476" i="4" s="1"/>
  <c r="L476" i="4" s="1"/>
  <c r="U456" i="4"/>
  <c r="V456" i="4" s="1"/>
  <c r="L456" i="4" s="1"/>
  <c r="U458" i="4"/>
  <c r="V458" i="4" s="1"/>
  <c r="L458" i="4" s="1"/>
  <c r="U460" i="4"/>
  <c r="V460" i="4" s="1"/>
  <c r="L460" i="4" s="1"/>
  <c r="U461" i="4"/>
  <c r="V461" i="4" s="1"/>
  <c r="L461" i="4" s="1"/>
  <c r="U463" i="4"/>
  <c r="V463" i="4" s="1"/>
  <c r="L463" i="4" s="1"/>
  <c r="U465" i="4"/>
  <c r="V465" i="4" s="1"/>
  <c r="L465" i="4" s="1"/>
  <c r="U467" i="4"/>
  <c r="V467" i="4" s="1"/>
  <c r="L467" i="4" s="1"/>
  <c r="U470" i="4"/>
  <c r="V470" i="4" s="1"/>
  <c r="L470" i="4" s="1"/>
  <c r="U477" i="4"/>
  <c r="V477" i="4" s="1"/>
  <c r="L477" i="4" s="1"/>
  <c r="Q185" i="7"/>
  <c r="K185" i="7" s="1"/>
  <c r="L185" i="7"/>
  <c r="S185" i="7" s="1"/>
  <c r="L186" i="7"/>
  <c r="L184" i="7"/>
  <c r="L183" i="7"/>
  <c r="L182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S31" i="7" s="1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Q173" i="7"/>
  <c r="K173" i="7" s="1"/>
  <c r="S173" i="7"/>
  <c r="Q146" i="7"/>
  <c r="K146" i="7" s="1"/>
  <c r="S146" i="7"/>
  <c r="Q31" i="7"/>
  <c r="K31" i="7" s="1"/>
  <c r="P441" i="7"/>
  <c r="O441" i="7"/>
  <c r="N441" i="7"/>
  <c r="M441" i="7"/>
  <c r="J441" i="7"/>
  <c r="J442" i="7" s="1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Q412" i="7"/>
  <c r="S412" i="7"/>
  <c r="S411" i="7"/>
  <c r="Q411" i="7"/>
  <c r="S410" i="7"/>
  <c r="Q410" i="7"/>
  <c r="S409" i="7"/>
  <c r="Q409" i="7"/>
  <c r="S408" i="7"/>
  <c r="Q408" i="7"/>
  <c r="S407" i="7"/>
  <c r="Q407" i="7"/>
  <c r="S406" i="7"/>
  <c r="Q406" i="7"/>
  <c r="S405" i="7"/>
  <c r="Q405" i="7"/>
  <c r="S404" i="7"/>
  <c r="Q404" i="7"/>
  <c r="S403" i="7"/>
  <c r="Q403" i="7"/>
  <c r="S402" i="7"/>
  <c r="Q402" i="7"/>
  <c r="S401" i="7"/>
  <c r="Q401" i="7"/>
  <c r="S400" i="7"/>
  <c r="Q400" i="7"/>
  <c r="S399" i="7"/>
  <c r="Q399" i="7"/>
  <c r="S398" i="7"/>
  <c r="Q398" i="7"/>
  <c r="S397" i="7"/>
  <c r="Q397" i="7"/>
  <c r="S396" i="7"/>
  <c r="Q396" i="7"/>
  <c r="S395" i="7"/>
  <c r="Q395" i="7"/>
  <c r="S394" i="7"/>
  <c r="Q394" i="7"/>
  <c r="S393" i="7"/>
  <c r="Q393" i="7"/>
  <c r="S392" i="7"/>
  <c r="Q392" i="7"/>
  <c r="S391" i="7"/>
  <c r="Q391" i="7"/>
  <c r="S390" i="7"/>
  <c r="Q390" i="7"/>
  <c r="S389" i="7"/>
  <c r="Q389" i="7"/>
  <c r="S388" i="7"/>
  <c r="Q388" i="7"/>
  <c r="S387" i="7"/>
  <c r="Q387" i="7"/>
  <c r="S386" i="7"/>
  <c r="Q386" i="7"/>
  <c r="S385" i="7"/>
  <c r="Q385" i="7"/>
  <c r="S384" i="7"/>
  <c r="Q384" i="7"/>
  <c r="S383" i="7"/>
  <c r="Q383" i="7"/>
  <c r="S382" i="7"/>
  <c r="Q382" i="7"/>
  <c r="S381" i="7"/>
  <c r="Q381" i="7"/>
  <c r="S380" i="7"/>
  <c r="Q380" i="7"/>
  <c r="S379" i="7"/>
  <c r="Q379" i="7"/>
  <c r="S378" i="7"/>
  <c r="Q378" i="7"/>
  <c r="S377" i="7"/>
  <c r="Q377" i="7"/>
  <c r="S376" i="7"/>
  <c r="Q376" i="7"/>
  <c r="S375" i="7"/>
  <c r="Q375" i="7"/>
  <c r="S374" i="7"/>
  <c r="Q374" i="7"/>
  <c r="S373" i="7"/>
  <c r="Q373" i="7"/>
  <c r="S372" i="7"/>
  <c r="Q372" i="7"/>
  <c r="S371" i="7"/>
  <c r="Q371" i="7"/>
  <c r="S370" i="7"/>
  <c r="Q370" i="7"/>
  <c r="S369" i="7"/>
  <c r="Q369" i="7"/>
  <c r="S368" i="7"/>
  <c r="Q368" i="7"/>
  <c r="S367" i="7"/>
  <c r="Q367" i="7"/>
  <c r="S366" i="7"/>
  <c r="Q366" i="7"/>
  <c r="S365" i="7"/>
  <c r="Q365" i="7"/>
  <c r="S364" i="7"/>
  <c r="Q364" i="7"/>
  <c r="S363" i="7"/>
  <c r="Q363" i="7"/>
  <c r="S362" i="7"/>
  <c r="Q362" i="7"/>
  <c r="S361" i="7"/>
  <c r="Q361" i="7"/>
  <c r="S360" i="7"/>
  <c r="Q360" i="7"/>
  <c r="S359" i="7"/>
  <c r="Q359" i="7"/>
  <c r="S358" i="7"/>
  <c r="Q358" i="7"/>
  <c r="S357" i="7"/>
  <c r="Q357" i="7"/>
  <c r="S356" i="7"/>
  <c r="Q356" i="7"/>
  <c r="S355" i="7"/>
  <c r="Q355" i="7"/>
  <c r="S354" i="7"/>
  <c r="Q354" i="7"/>
  <c r="S353" i="7"/>
  <c r="Q353" i="7"/>
  <c r="S352" i="7"/>
  <c r="Q352" i="7"/>
  <c r="S351" i="7"/>
  <c r="Q351" i="7"/>
  <c r="S350" i="7"/>
  <c r="Q350" i="7"/>
  <c r="S349" i="7"/>
  <c r="Q349" i="7"/>
  <c r="S348" i="7"/>
  <c r="Q348" i="7"/>
  <c r="S347" i="7"/>
  <c r="Q347" i="7"/>
  <c r="S346" i="7"/>
  <c r="Q346" i="7"/>
  <c r="S345" i="7"/>
  <c r="Q345" i="7"/>
  <c r="S344" i="7"/>
  <c r="Q344" i="7"/>
  <c r="S343" i="7"/>
  <c r="Q343" i="7"/>
  <c r="S342" i="7"/>
  <c r="Q342" i="7"/>
  <c r="S341" i="7"/>
  <c r="Q341" i="7"/>
  <c r="S340" i="7"/>
  <c r="Q340" i="7"/>
  <c r="S339" i="7"/>
  <c r="Q339" i="7"/>
  <c r="S338" i="7"/>
  <c r="Q338" i="7"/>
  <c r="S337" i="7"/>
  <c r="Q337" i="7"/>
  <c r="S336" i="7"/>
  <c r="Q336" i="7"/>
  <c r="S335" i="7"/>
  <c r="Q335" i="7"/>
  <c r="S334" i="7"/>
  <c r="Q334" i="7"/>
  <c r="S333" i="7"/>
  <c r="Q333" i="7"/>
  <c r="S332" i="7"/>
  <c r="Q332" i="7"/>
  <c r="S331" i="7"/>
  <c r="Q331" i="7"/>
  <c r="S330" i="7"/>
  <c r="Q330" i="7"/>
  <c r="S329" i="7"/>
  <c r="Q329" i="7"/>
  <c r="S328" i="7"/>
  <c r="Q328" i="7"/>
  <c r="S327" i="7"/>
  <c r="Q327" i="7"/>
  <c r="S326" i="7"/>
  <c r="Q326" i="7"/>
  <c r="S325" i="7"/>
  <c r="Q325" i="7"/>
  <c r="S324" i="7"/>
  <c r="Q324" i="7"/>
  <c r="S323" i="7"/>
  <c r="Q323" i="7"/>
  <c r="S322" i="7"/>
  <c r="Q322" i="7"/>
  <c r="S321" i="7"/>
  <c r="Q321" i="7"/>
  <c r="S320" i="7"/>
  <c r="Q320" i="7"/>
  <c r="S319" i="7"/>
  <c r="Q319" i="7"/>
  <c r="S318" i="7"/>
  <c r="Q318" i="7"/>
  <c r="S317" i="7"/>
  <c r="Q317" i="7"/>
  <c r="S316" i="7"/>
  <c r="Q316" i="7"/>
  <c r="S315" i="7"/>
  <c r="Q315" i="7"/>
  <c r="S314" i="7"/>
  <c r="Q314" i="7"/>
  <c r="S313" i="7"/>
  <c r="Q313" i="7"/>
  <c r="S312" i="7"/>
  <c r="Q312" i="7"/>
  <c r="S311" i="7"/>
  <c r="Q311" i="7"/>
  <c r="S310" i="7"/>
  <c r="Q310" i="7"/>
  <c r="S309" i="7"/>
  <c r="Q309" i="7"/>
  <c r="S308" i="7"/>
  <c r="Q308" i="7"/>
  <c r="S307" i="7"/>
  <c r="Q307" i="7"/>
  <c r="S306" i="7"/>
  <c r="Q306" i="7"/>
  <c r="S305" i="7"/>
  <c r="Q305" i="7"/>
  <c r="S304" i="7"/>
  <c r="Q304" i="7"/>
  <c r="S303" i="7"/>
  <c r="Q303" i="7"/>
  <c r="S302" i="7"/>
  <c r="Q302" i="7"/>
  <c r="S301" i="7"/>
  <c r="Q301" i="7"/>
  <c r="S300" i="7"/>
  <c r="Q300" i="7"/>
  <c r="S299" i="7"/>
  <c r="Q299" i="7"/>
  <c r="S298" i="7"/>
  <c r="Q298" i="7"/>
  <c r="S297" i="7"/>
  <c r="Q297" i="7"/>
  <c r="S296" i="7"/>
  <c r="Q296" i="7"/>
  <c r="S295" i="7"/>
  <c r="Q295" i="7"/>
  <c r="S294" i="7"/>
  <c r="Q294" i="7"/>
  <c r="S293" i="7"/>
  <c r="Q293" i="7"/>
  <c r="S292" i="7"/>
  <c r="Q292" i="7"/>
  <c r="S291" i="7"/>
  <c r="Q291" i="7"/>
  <c r="S290" i="7"/>
  <c r="Q290" i="7"/>
  <c r="S289" i="7"/>
  <c r="Q289" i="7"/>
  <c r="S288" i="7"/>
  <c r="Q288" i="7"/>
  <c r="S287" i="7"/>
  <c r="Q287" i="7"/>
  <c r="S286" i="7"/>
  <c r="Q286" i="7"/>
  <c r="S285" i="7"/>
  <c r="Q285" i="7"/>
  <c r="S284" i="7"/>
  <c r="Q284" i="7"/>
  <c r="S283" i="7"/>
  <c r="Q283" i="7"/>
  <c r="S282" i="7"/>
  <c r="Q282" i="7"/>
  <c r="S281" i="7"/>
  <c r="Q281" i="7"/>
  <c r="S280" i="7"/>
  <c r="Q280" i="7"/>
  <c r="S279" i="7"/>
  <c r="Q279" i="7"/>
  <c r="S278" i="7"/>
  <c r="Q278" i="7"/>
  <c r="S277" i="7"/>
  <c r="Q277" i="7"/>
  <c r="S276" i="7"/>
  <c r="Q276" i="7"/>
  <c r="S275" i="7"/>
  <c r="Q275" i="7"/>
  <c r="S274" i="7"/>
  <c r="Q274" i="7"/>
  <c r="S273" i="7"/>
  <c r="Q273" i="7"/>
  <c r="S272" i="7"/>
  <c r="Q272" i="7"/>
  <c r="S271" i="7"/>
  <c r="Q271" i="7"/>
  <c r="S270" i="7"/>
  <c r="Q270" i="7"/>
  <c r="S269" i="7"/>
  <c r="Q269" i="7"/>
  <c r="S268" i="7"/>
  <c r="Q268" i="7"/>
  <c r="S267" i="7"/>
  <c r="Q267" i="7"/>
  <c r="S266" i="7"/>
  <c r="Q266" i="7"/>
  <c r="S265" i="7"/>
  <c r="Q265" i="7"/>
  <c r="S264" i="7"/>
  <c r="Q264" i="7"/>
  <c r="S263" i="7"/>
  <c r="Q263" i="7"/>
  <c r="S262" i="7"/>
  <c r="Q262" i="7"/>
  <c r="S261" i="7"/>
  <c r="Q261" i="7"/>
  <c r="S260" i="7"/>
  <c r="Q260" i="7"/>
  <c r="S259" i="7"/>
  <c r="Q259" i="7"/>
  <c r="S258" i="7"/>
  <c r="Q258" i="7"/>
  <c r="S257" i="7"/>
  <c r="Q257" i="7"/>
  <c r="S256" i="7"/>
  <c r="Q256" i="7"/>
  <c r="S255" i="7"/>
  <c r="Q255" i="7"/>
  <c r="S254" i="7"/>
  <c r="Q254" i="7"/>
  <c r="S253" i="7"/>
  <c r="Q253" i="7"/>
  <c r="S252" i="7"/>
  <c r="Q252" i="7"/>
  <c r="S251" i="7"/>
  <c r="Q251" i="7"/>
  <c r="S250" i="7"/>
  <c r="Q250" i="7"/>
  <c r="S249" i="7"/>
  <c r="Q249" i="7"/>
  <c r="S248" i="7"/>
  <c r="Q248" i="7"/>
  <c r="S247" i="7"/>
  <c r="Q247" i="7"/>
  <c r="S246" i="7"/>
  <c r="Q246" i="7"/>
  <c r="S245" i="7"/>
  <c r="Q245" i="7"/>
  <c r="S244" i="7"/>
  <c r="Q244" i="7"/>
  <c r="S243" i="7"/>
  <c r="Q243" i="7"/>
  <c r="S242" i="7"/>
  <c r="Q242" i="7"/>
  <c r="S241" i="7"/>
  <c r="Q241" i="7"/>
  <c r="S240" i="7"/>
  <c r="Q240" i="7"/>
  <c r="S239" i="7"/>
  <c r="Q239" i="7"/>
  <c r="S238" i="7"/>
  <c r="Q238" i="7"/>
  <c r="S237" i="7"/>
  <c r="Q237" i="7"/>
  <c r="S236" i="7"/>
  <c r="Q236" i="7"/>
  <c r="S235" i="7"/>
  <c r="Q235" i="7"/>
  <c r="S234" i="7"/>
  <c r="Q234" i="7"/>
  <c r="S233" i="7"/>
  <c r="Q233" i="7"/>
  <c r="S232" i="7"/>
  <c r="Q232" i="7"/>
  <c r="S231" i="7"/>
  <c r="Q231" i="7"/>
  <c r="S230" i="7"/>
  <c r="Q230" i="7"/>
  <c r="S229" i="7"/>
  <c r="Q229" i="7"/>
  <c r="S228" i="7"/>
  <c r="Q228" i="7"/>
  <c r="S227" i="7"/>
  <c r="Q227" i="7"/>
  <c r="S226" i="7"/>
  <c r="Q226" i="7"/>
  <c r="S225" i="7"/>
  <c r="Q225" i="7"/>
  <c r="S224" i="7"/>
  <c r="Q224" i="7"/>
  <c r="S223" i="7"/>
  <c r="Q223" i="7"/>
  <c r="S222" i="7"/>
  <c r="Q222" i="7"/>
  <c r="S221" i="7"/>
  <c r="Q221" i="7"/>
  <c r="S220" i="7"/>
  <c r="Q220" i="7"/>
  <c r="S219" i="7"/>
  <c r="Q219" i="7"/>
  <c r="S218" i="7"/>
  <c r="Q218" i="7"/>
  <c r="S217" i="7"/>
  <c r="Q217" i="7"/>
  <c r="S216" i="7"/>
  <c r="Q216" i="7"/>
  <c r="S215" i="7"/>
  <c r="Q215" i="7"/>
  <c r="S214" i="7"/>
  <c r="Q214" i="7"/>
  <c r="S213" i="7"/>
  <c r="Q213" i="7"/>
  <c r="S212" i="7"/>
  <c r="Q212" i="7"/>
  <c r="S211" i="7"/>
  <c r="Q211" i="7"/>
  <c r="S210" i="7"/>
  <c r="Q210" i="7"/>
  <c r="S209" i="7"/>
  <c r="Q209" i="7"/>
  <c r="S208" i="7"/>
  <c r="Q208" i="7"/>
  <c r="S207" i="7"/>
  <c r="Q207" i="7"/>
  <c r="S206" i="7"/>
  <c r="Q206" i="7"/>
  <c r="S205" i="7"/>
  <c r="Q205" i="7"/>
  <c r="S204" i="7"/>
  <c r="Q204" i="7"/>
  <c r="S203" i="7"/>
  <c r="Q203" i="7"/>
  <c r="S202" i="7"/>
  <c r="Q202" i="7"/>
  <c r="S201" i="7"/>
  <c r="Q201" i="7"/>
  <c r="S200" i="7"/>
  <c r="Q200" i="7"/>
  <c r="S199" i="7"/>
  <c r="Q199" i="7"/>
  <c r="S198" i="7"/>
  <c r="Q198" i="7"/>
  <c r="S197" i="7"/>
  <c r="Q197" i="7"/>
  <c r="S196" i="7"/>
  <c r="Q196" i="7"/>
  <c r="S195" i="7"/>
  <c r="Q195" i="7"/>
  <c r="S194" i="7"/>
  <c r="Q194" i="7"/>
  <c r="S193" i="7"/>
  <c r="Q193" i="7"/>
  <c r="S192" i="7"/>
  <c r="Q192" i="7"/>
  <c r="S191" i="7"/>
  <c r="Q191" i="7"/>
  <c r="S190" i="7"/>
  <c r="Q190" i="7"/>
  <c r="S189" i="7"/>
  <c r="Q189" i="7"/>
  <c r="S188" i="7"/>
  <c r="Q188" i="7"/>
  <c r="S187" i="7"/>
  <c r="Q187" i="7"/>
  <c r="S186" i="7"/>
  <c r="Q186" i="7"/>
  <c r="K186" i="7" s="1"/>
  <c r="Q184" i="7"/>
  <c r="K184" i="7" s="1"/>
  <c r="S183" i="7"/>
  <c r="Q183" i="7"/>
  <c r="K183" i="7" s="1"/>
  <c r="S182" i="7"/>
  <c r="Q182" i="7"/>
  <c r="K182" i="7" s="1"/>
  <c r="S181" i="7"/>
  <c r="Q181" i="7"/>
  <c r="S180" i="7"/>
  <c r="Q180" i="7"/>
  <c r="S179" i="7"/>
  <c r="Q179" i="7"/>
  <c r="S178" i="7"/>
  <c r="Q178" i="7"/>
  <c r="S177" i="7"/>
  <c r="Q177" i="7"/>
  <c r="S176" i="7"/>
  <c r="Q176" i="7"/>
  <c r="S175" i="7"/>
  <c r="Q175" i="7"/>
  <c r="S174" i="7"/>
  <c r="Q174" i="7"/>
  <c r="Q172" i="7"/>
  <c r="K172" i="7" s="1"/>
  <c r="S171" i="7"/>
  <c r="Q171" i="7"/>
  <c r="S170" i="7"/>
  <c r="Q170" i="7"/>
  <c r="S169" i="7"/>
  <c r="Q169" i="7"/>
  <c r="S168" i="7"/>
  <c r="Q168" i="7"/>
  <c r="S167" i="7"/>
  <c r="Q167" i="7"/>
  <c r="S166" i="7"/>
  <c r="Q166" i="7"/>
  <c r="S165" i="7"/>
  <c r="Q165" i="7"/>
  <c r="S164" i="7"/>
  <c r="Q164" i="7"/>
  <c r="S163" i="7"/>
  <c r="Q163" i="7"/>
  <c r="S162" i="7"/>
  <c r="Q162" i="7"/>
  <c r="S161" i="7"/>
  <c r="Q161" i="7"/>
  <c r="S160" i="7"/>
  <c r="Q160" i="7"/>
  <c r="S159" i="7"/>
  <c r="Q159" i="7"/>
  <c r="S158" i="7"/>
  <c r="Q158" i="7"/>
  <c r="S157" i="7"/>
  <c r="Q157" i="7"/>
  <c r="S156" i="7"/>
  <c r="Q156" i="7"/>
  <c r="S155" i="7"/>
  <c r="Q155" i="7"/>
  <c r="S154" i="7"/>
  <c r="Q154" i="7"/>
  <c r="S153" i="7"/>
  <c r="Q153" i="7"/>
  <c r="S152" i="7"/>
  <c r="Q152" i="7"/>
  <c r="S151" i="7"/>
  <c r="Q151" i="7"/>
  <c r="S150" i="7"/>
  <c r="Q150" i="7"/>
  <c r="S149" i="7"/>
  <c r="Q149" i="7"/>
  <c r="S148" i="7"/>
  <c r="Q148" i="7"/>
  <c r="S147" i="7"/>
  <c r="Q147" i="7"/>
  <c r="S145" i="7"/>
  <c r="S144" i="7"/>
  <c r="Q144" i="7"/>
  <c r="S143" i="7"/>
  <c r="Q143" i="7"/>
  <c r="S142" i="7"/>
  <c r="Q142" i="7"/>
  <c r="S141" i="7"/>
  <c r="Q141" i="7"/>
  <c r="S140" i="7"/>
  <c r="Q140" i="7"/>
  <c r="S139" i="7"/>
  <c r="Q139" i="7"/>
  <c r="S138" i="7"/>
  <c r="Q138" i="7"/>
  <c r="S137" i="7"/>
  <c r="Q137" i="7"/>
  <c r="S136" i="7"/>
  <c r="Q136" i="7"/>
  <c r="S135" i="7"/>
  <c r="Q135" i="7"/>
  <c r="S134" i="7"/>
  <c r="Q134" i="7"/>
  <c r="S133" i="7"/>
  <c r="Q133" i="7"/>
  <c r="S132" i="7"/>
  <c r="Q132" i="7"/>
  <c r="S131" i="7"/>
  <c r="Q131" i="7"/>
  <c r="S130" i="7"/>
  <c r="Q130" i="7"/>
  <c r="S129" i="7"/>
  <c r="Q129" i="7"/>
  <c r="S128" i="7"/>
  <c r="Q128" i="7"/>
  <c r="S127" i="7"/>
  <c r="Q127" i="7"/>
  <c r="S126" i="7"/>
  <c r="Q126" i="7"/>
  <c r="S125" i="7"/>
  <c r="Q125" i="7"/>
  <c r="S124" i="7"/>
  <c r="Q124" i="7"/>
  <c r="S123" i="7"/>
  <c r="Q123" i="7"/>
  <c r="S122" i="7"/>
  <c r="Q122" i="7"/>
  <c r="S121" i="7"/>
  <c r="Q121" i="7"/>
  <c r="S120" i="7"/>
  <c r="Q120" i="7"/>
  <c r="S119" i="7"/>
  <c r="Q119" i="7"/>
  <c r="S118" i="7"/>
  <c r="Q118" i="7"/>
  <c r="S117" i="7"/>
  <c r="Q117" i="7"/>
  <c r="S116" i="7"/>
  <c r="Q116" i="7"/>
  <c r="S115" i="7"/>
  <c r="Q115" i="7"/>
  <c r="Q114" i="7"/>
  <c r="S114" i="7"/>
  <c r="S113" i="7"/>
  <c r="Q113" i="7"/>
  <c r="S112" i="7"/>
  <c r="Q112" i="7"/>
  <c r="S111" i="7"/>
  <c r="Q111" i="7"/>
  <c r="S110" i="7"/>
  <c r="Q110" i="7"/>
  <c r="S109" i="7"/>
  <c r="Q109" i="7"/>
  <c r="S108" i="7"/>
  <c r="Q108" i="7"/>
  <c r="S107" i="7"/>
  <c r="Q107" i="7"/>
  <c r="S106" i="7"/>
  <c r="Q106" i="7"/>
  <c r="S105" i="7"/>
  <c r="Q105" i="7"/>
  <c r="S104" i="7"/>
  <c r="Q104" i="7"/>
  <c r="S103" i="7"/>
  <c r="Q103" i="7"/>
  <c r="S102" i="7"/>
  <c r="Q102" i="7"/>
  <c r="S101" i="7"/>
  <c r="Q101" i="7"/>
  <c r="S100" i="7"/>
  <c r="Q100" i="7"/>
  <c r="S99" i="7"/>
  <c r="Q99" i="7"/>
  <c r="S98" i="7"/>
  <c r="Q98" i="7"/>
  <c r="R98" i="7" s="1"/>
  <c r="S97" i="7"/>
  <c r="Q97" i="7"/>
  <c r="R97" i="7" s="1"/>
  <c r="S96" i="7"/>
  <c r="Q96" i="7"/>
  <c r="R96" i="7" s="1"/>
  <c r="S95" i="7"/>
  <c r="Q95" i="7"/>
  <c r="R95" i="7" s="1"/>
  <c r="S94" i="7"/>
  <c r="Q94" i="7"/>
  <c r="R94" i="7" s="1"/>
  <c r="S93" i="7"/>
  <c r="Q93" i="7"/>
  <c r="R93" i="7" s="1"/>
  <c r="S92" i="7"/>
  <c r="Q92" i="7"/>
  <c r="R92" i="7" s="1"/>
  <c r="S91" i="7"/>
  <c r="Q91" i="7"/>
  <c r="R91" i="7" s="1"/>
  <c r="S90" i="7"/>
  <c r="Q90" i="7"/>
  <c r="R90" i="7" s="1"/>
  <c r="S89" i="7"/>
  <c r="Q89" i="7"/>
  <c r="R89" i="7" s="1"/>
  <c r="S88" i="7"/>
  <c r="Q88" i="7"/>
  <c r="R88" i="7" s="1"/>
  <c r="S87" i="7"/>
  <c r="Q87" i="7"/>
  <c r="R87" i="7" s="1"/>
  <c r="S86" i="7"/>
  <c r="Q86" i="7"/>
  <c r="R86" i="7" s="1"/>
  <c r="S85" i="7"/>
  <c r="Q85" i="7"/>
  <c r="R85" i="7" s="1"/>
  <c r="S84" i="7"/>
  <c r="Q84" i="7"/>
  <c r="R84" i="7" s="1"/>
  <c r="S83" i="7"/>
  <c r="Q83" i="7"/>
  <c r="R83" i="7" s="1"/>
  <c r="S82" i="7"/>
  <c r="Q82" i="7"/>
  <c r="R82" i="7" s="1"/>
  <c r="S81" i="7"/>
  <c r="Q81" i="7"/>
  <c r="R81" i="7" s="1"/>
  <c r="S80" i="7"/>
  <c r="Q80" i="7"/>
  <c r="R80" i="7" s="1"/>
  <c r="S79" i="7"/>
  <c r="Q79" i="7"/>
  <c r="R79" i="7" s="1"/>
  <c r="S78" i="7"/>
  <c r="Q78" i="7"/>
  <c r="R78" i="7" s="1"/>
  <c r="S77" i="7"/>
  <c r="Q77" i="7"/>
  <c r="R77" i="7" s="1"/>
  <c r="S76" i="7"/>
  <c r="Q76" i="7"/>
  <c r="R76" i="7" s="1"/>
  <c r="S75" i="7"/>
  <c r="Q75" i="7"/>
  <c r="R75" i="7" s="1"/>
  <c r="S74" i="7"/>
  <c r="Q74" i="7"/>
  <c r="R74" i="7" s="1"/>
  <c r="S73" i="7"/>
  <c r="Q73" i="7"/>
  <c r="R73" i="7" s="1"/>
  <c r="S72" i="7"/>
  <c r="Q72" i="7"/>
  <c r="R72" i="7" s="1"/>
  <c r="S71" i="7"/>
  <c r="Q71" i="7"/>
  <c r="R71" i="7" s="1"/>
  <c r="S70" i="7"/>
  <c r="Q70" i="7"/>
  <c r="R70" i="7" s="1"/>
  <c r="S69" i="7"/>
  <c r="Q69" i="7"/>
  <c r="R69" i="7" s="1"/>
  <c r="S68" i="7"/>
  <c r="Q68" i="7"/>
  <c r="R68" i="7" s="1"/>
  <c r="S67" i="7"/>
  <c r="Q67" i="7"/>
  <c r="R67" i="7" s="1"/>
  <c r="S66" i="7"/>
  <c r="Q66" i="7"/>
  <c r="R66" i="7" s="1"/>
  <c r="S65" i="7"/>
  <c r="Q65" i="7"/>
  <c r="R65" i="7" s="1"/>
  <c r="S64" i="7"/>
  <c r="Q64" i="7"/>
  <c r="R64" i="7" s="1"/>
  <c r="S63" i="7"/>
  <c r="Q63" i="7"/>
  <c r="R63" i="7" s="1"/>
  <c r="S62" i="7"/>
  <c r="Q62" i="7"/>
  <c r="R62" i="7" s="1"/>
  <c r="S61" i="7"/>
  <c r="Q61" i="7"/>
  <c r="R61" i="7" s="1"/>
  <c r="S60" i="7"/>
  <c r="Q60" i="7"/>
  <c r="R60" i="7" s="1"/>
  <c r="S59" i="7"/>
  <c r="Q59" i="7"/>
  <c r="R59" i="7" s="1"/>
  <c r="S58" i="7"/>
  <c r="Q58" i="7"/>
  <c r="R58" i="7" s="1"/>
  <c r="S57" i="7"/>
  <c r="Q57" i="7"/>
  <c r="R57" i="7" s="1"/>
  <c r="S56" i="7"/>
  <c r="Q56" i="7"/>
  <c r="R56" i="7" s="1"/>
  <c r="S55" i="7"/>
  <c r="Q55" i="7"/>
  <c r="R55" i="7" s="1"/>
  <c r="S54" i="7"/>
  <c r="Q54" i="7"/>
  <c r="R54" i="7" s="1"/>
  <c r="S53" i="7"/>
  <c r="Q53" i="7"/>
  <c r="R53" i="7" s="1"/>
  <c r="S52" i="7"/>
  <c r="Q52" i="7"/>
  <c r="R52" i="7" s="1"/>
  <c r="S51" i="7"/>
  <c r="Q51" i="7"/>
  <c r="R51" i="7" s="1"/>
  <c r="S50" i="7"/>
  <c r="Q50" i="7"/>
  <c r="R50" i="7" s="1"/>
  <c r="S49" i="7"/>
  <c r="Q49" i="7"/>
  <c r="R49" i="7" s="1"/>
  <c r="S48" i="7"/>
  <c r="Q48" i="7"/>
  <c r="R48" i="7" s="1"/>
  <c r="S47" i="7"/>
  <c r="Q47" i="7"/>
  <c r="R47" i="7" s="1"/>
  <c r="S46" i="7"/>
  <c r="Q46" i="7"/>
  <c r="R46" i="7" s="1"/>
  <c r="S45" i="7"/>
  <c r="Q45" i="7"/>
  <c r="R45" i="7" s="1"/>
  <c r="S44" i="7"/>
  <c r="Q44" i="7"/>
  <c r="R44" i="7" s="1"/>
  <c r="S43" i="7"/>
  <c r="Q43" i="7"/>
  <c r="R43" i="7" s="1"/>
  <c r="S42" i="7"/>
  <c r="Q42" i="7"/>
  <c r="R42" i="7" s="1"/>
  <c r="S41" i="7"/>
  <c r="Q41" i="7"/>
  <c r="R41" i="7" s="1"/>
  <c r="S40" i="7"/>
  <c r="Q40" i="7"/>
  <c r="R40" i="7" s="1"/>
  <c r="S39" i="7"/>
  <c r="Q39" i="7"/>
  <c r="R39" i="7" s="1"/>
  <c r="S38" i="7"/>
  <c r="Q38" i="7"/>
  <c r="R38" i="7" s="1"/>
  <c r="S37" i="7"/>
  <c r="Q37" i="7"/>
  <c r="R37" i="7" s="1"/>
  <c r="S36" i="7"/>
  <c r="Q36" i="7"/>
  <c r="R36" i="7" s="1"/>
  <c r="S35" i="7"/>
  <c r="Q35" i="7"/>
  <c r="R35" i="7" s="1"/>
  <c r="S34" i="7"/>
  <c r="Q34" i="7"/>
  <c r="R34" i="7" s="1"/>
  <c r="S33" i="7"/>
  <c r="Q33" i="7"/>
  <c r="R33" i="7" s="1"/>
  <c r="S32" i="7"/>
  <c r="Q32" i="7"/>
  <c r="R32" i="7" s="1"/>
  <c r="Q30" i="7"/>
  <c r="R30" i="7" s="1"/>
  <c r="S29" i="7"/>
  <c r="Q29" i="7"/>
  <c r="R29" i="7" s="1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L6" i="7"/>
  <c r="V8" i="4" l="1"/>
  <c r="AD8" i="4"/>
  <c r="W99" i="4"/>
  <c r="Z99" i="4" s="1"/>
  <c r="AD99" i="4" s="1"/>
  <c r="U99" i="4"/>
  <c r="V99" i="4" s="1"/>
  <c r="L99" i="4" s="1"/>
  <c r="M473" i="4"/>
  <c r="A173" i="7"/>
  <c r="L441" i="7"/>
  <c r="R185" i="7"/>
  <c r="A31" i="7"/>
  <c r="A146" i="7"/>
  <c r="A185" i="7"/>
  <c r="R99" i="7"/>
  <c r="K99" i="7"/>
  <c r="R101" i="7"/>
  <c r="K101" i="7"/>
  <c r="R104" i="7"/>
  <c r="K104" i="7"/>
  <c r="R105" i="7"/>
  <c r="K105" i="7"/>
  <c r="R107" i="7"/>
  <c r="K107" i="7"/>
  <c r="R108" i="7"/>
  <c r="K108" i="7"/>
  <c r="R110" i="7"/>
  <c r="K110" i="7"/>
  <c r="R111" i="7"/>
  <c r="K111" i="7"/>
  <c r="R113" i="7"/>
  <c r="K113" i="7"/>
  <c r="R115" i="7"/>
  <c r="K115" i="7"/>
  <c r="R117" i="7"/>
  <c r="K117" i="7"/>
  <c r="R118" i="7"/>
  <c r="K118" i="7"/>
  <c r="R120" i="7"/>
  <c r="K120" i="7"/>
  <c r="R122" i="7"/>
  <c r="K122" i="7"/>
  <c r="R124" i="7"/>
  <c r="K124" i="7"/>
  <c r="R125" i="7"/>
  <c r="K125" i="7"/>
  <c r="R126" i="7"/>
  <c r="K126" i="7"/>
  <c r="R128" i="7"/>
  <c r="K128" i="7"/>
  <c r="R129" i="7"/>
  <c r="K129" i="7"/>
  <c r="R131" i="7"/>
  <c r="K131" i="7"/>
  <c r="R133" i="7"/>
  <c r="K133" i="7"/>
  <c r="R135" i="7"/>
  <c r="K135" i="7"/>
  <c r="R137" i="7"/>
  <c r="K137" i="7"/>
  <c r="R138" i="7"/>
  <c r="K138" i="7"/>
  <c r="R140" i="7"/>
  <c r="K140" i="7"/>
  <c r="R141" i="7"/>
  <c r="K141" i="7"/>
  <c r="R143" i="7"/>
  <c r="K143" i="7"/>
  <c r="R144" i="7"/>
  <c r="K144" i="7"/>
  <c r="R175" i="7"/>
  <c r="K175" i="7"/>
  <c r="R177" i="7"/>
  <c r="K177" i="7"/>
  <c r="R179" i="7"/>
  <c r="K179" i="7"/>
  <c r="R181" i="7"/>
  <c r="K181" i="7"/>
  <c r="R114" i="7"/>
  <c r="K114" i="7"/>
  <c r="R147" i="7"/>
  <c r="K147" i="7"/>
  <c r="R148" i="7"/>
  <c r="K148" i="7"/>
  <c r="R149" i="7"/>
  <c r="K149" i="7"/>
  <c r="R150" i="7"/>
  <c r="K150" i="7"/>
  <c r="R151" i="7"/>
  <c r="K151" i="7"/>
  <c r="R152" i="7"/>
  <c r="K152" i="7"/>
  <c r="R153" i="7"/>
  <c r="K153" i="7"/>
  <c r="R154" i="7"/>
  <c r="K154" i="7"/>
  <c r="R155" i="7"/>
  <c r="K155" i="7"/>
  <c r="R156" i="7"/>
  <c r="K156" i="7"/>
  <c r="R157" i="7"/>
  <c r="K157" i="7"/>
  <c r="R158" i="7"/>
  <c r="K158" i="7"/>
  <c r="R159" i="7"/>
  <c r="K159" i="7"/>
  <c r="R160" i="7"/>
  <c r="K160" i="7"/>
  <c r="R161" i="7"/>
  <c r="K161" i="7"/>
  <c r="R162" i="7"/>
  <c r="K162" i="7"/>
  <c r="R163" i="7"/>
  <c r="K163" i="7"/>
  <c r="R164" i="7"/>
  <c r="K164" i="7"/>
  <c r="R165" i="7"/>
  <c r="K165" i="7"/>
  <c r="R166" i="7"/>
  <c r="K166" i="7"/>
  <c r="R167" i="7"/>
  <c r="K167" i="7"/>
  <c r="R168" i="7"/>
  <c r="K168" i="7"/>
  <c r="R169" i="7"/>
  <c r="K169" i="7"/>
  <c r="R170" i="7"/>
  <c r="K170" i="7"/>
  <c r="R171" i="7"/>
  <c r="K171" i="7"/>
  <c r="R186" i="7"/>
  <c r="R187" i="7"/>
  <c r="K187" i="7"/>
  <c r="R188" i="7"/>
  <c r="K188" i="7"/>
  <c r="R189" i="7"/>
  <c r="K189" i="7"/>
  <c r="R190" i="7"/>
  <c r="K190" i="7"/>
  <c r="R191" i="7"/>
  <c r="K191" i="7"/>
  <c r="R192" i="7"/>
  <c r="K192" i="7"/>
  <c r="R193" i="7"/>
  <c r="K193" i="7"/>
  <c r="R194" i="7"/>
  <c r="K194" i="7"/>
  <c r="R195" i="7"/>
  <c r="K195" i="7"/>
  <c r="R196" i="7"/>
  <c r="K196" i="7"/>
  <c r="R197" i="7"/>
  <c r="K197" i="7"/>
  <c r="R198" i="7"/>
  <c r="K198" i="7"/>
  <c r="R199" i="7"/>
  <c r="K199" i="7"/>
  <c r="R200" i="7"/>
  <c r="K200" i="7"/>
  <c r="R201" i="7"/>
  <c r="K201" i="7"/>
  <c r="R202" i="7"/>
  <c r="K202" i="7"/>
  <c r="R203" i="7"/>
  <c r="K203" i="7"/>
  <c r="R204" i="7"/>
  <c r="K204" i="7"/>
  <c r="R205" i="7"/>
  <c r="K205" i="7"/>
  <c r="R206" i="7"/>
  <c r="K206" i="7"/>
  <c r="R207" i="7"/>
  <c r="K207" i="7"/>
  <c r="R208" i="7"/>
  <c r="K208" i="7"/>
  <c r="R209" i="7"/>
  <c r="K209" i="7"/>
  <c r="R210" i="7"/>
  <c r="K210" i="7"/>
  <c r="R211" i="7"/>
  <c r="K211" i="7"/>
  <c r="R212" i="7"/>
  <c r="K212" i="7"/>
  <c r="R213" i="7"/>
  <c r="K213" i="7"/>
  <c r="R214" i="7"/>
  <c r="K214" i="7"/>
  <c r="R215" i="7"/>
  <c r="K215" i="7"/>
  <c r="R216" i="7"/>
  <c r="K216" i="7"/>
  <c r="R217" i="7"/>
  <c r="K217" i="7"/>
  <c r="R218" i="7"/>
  <c r="K218" i="7"/>
  <c r="R219" i="7"/>
  <c r="K219" i="7"/>
  <c r="R220" i="7"/>
  <c r="K220" i="7"/>
  <c r="R221" i="7"/>
  <c r="K221" i="7"/>
  <c r="R222" i="7"/>
  <c r="K222" i="7"/>
  <c r="R223" i="7"/>
  <c r="K223" i="7"/>
  <c r="R224" i="7"/>
  <c r="K224" i="7"/>
  <c r="R225" i="7"/>
  <c r="K225" i="7"/>
  <c r="R226" i="7"/>
  <c r="K226" i="7"/>
  <c r="R227" i="7"/>
  <c r="K227" i="7"/>
  <c r="R228" i="7"/>
  <c r="K228" i="7"/>
  <c r="R229" i="7"/>
  <c r="K229" i="7"/>
  <c r="R230" i="7"/>
  <c r="K230" i="7"/>
  <c r="R231" i="7"/>
  <c r="K231" i="7"/>
  <c r="R232" i="7"/>
  <c r="K232" i="7"/>
  <c r="R233" i="7"/>
  <c r="K233" i="7"/>
  <c r="R234" i="7"/>
  <c r="K234" i="7"/>
  <c r="R235" i="7"/>
  <c r="K235" i="7"/>
  <c r="R236" i="7"/>
  <c r="K236" i="7"/>
  <c r="R237" i="7"/>
  <c r="K237" i="7"/>
  <c r="R238" i="7"/>
  <c r="K238" i="7"/>
  <c r="R239" i="7"/>
  <c r="K239" i="7"/>
  <c r="R240" i="7"/>
  <c r="K240" i="7"/>
  <c r="R241" i="7"/>
  <c r="K241" i="7"/>
  <c r="R242" i="7"/>
  <c r="K242" i="7"/>
  <c r="R243" i="7"/>
  <c r="K243" i="7"/>
  <c r="R244" i="7"/>
  <c r="K244" i="7"/>
  <c r="R245" i="7"/>
  <c r="K245" i="7"/>
  <c r="R246" i="7"/>
  <c r="K246" i="7"/>
  <c r="R247" i="7"/>
  <c r="K247" i="7"/>
  <c r="R248" i="7"/>
  <c r="K248" i="7"/>
  <c r="R249" i="7"/>
  <c r="K249" i="7"/>
  <c r="R250" i="7"/>
  <c r="K250" i="7"/>
  <c r="R251" i="7"/>
  <c r="K251" i="7"/>
  <c r="R252" i="7"/>
  <c r="K252" i="7"/>
  <c r="R253" i="7"/>
  <c r="K253" i="7"/>
  <c r="R254" i="7"/>
  <c r="K254" i="7"/>
  <c r="R255" i="7"/>
  <c r="K255" i="7"/>
  <c r="R256" i="7"/>
  <c r="K256" i="7"/>
  <c r="R257" i="7"/>
  <c r="K257" i="7"/>
  <c r="R258" i="7"/>
  <c r="K258" i="7"/>
  <c r="R259" i="7"/>
  <c r="K259" i="7"/>
  <c r="R260" i="7"/>
  <c r="K260" i="7"/>
  <c r="R261" i="7"/>
  <c r="K261" i="7"/>
  <c r="R262" i="7"/>
  <c r="K262" i="7"/>
  <c r="R263" i="7"/>
  <c r="K263" i="7"/>
  <c r="R264" i="7"/>
  <c r="K264" i="7"/>
  <c r="R265" i="7"/>
  <c r="K265" i="7"/>
  <c r="R266" i="7"/>
  <c r="K266" i="7"/>
  <c r="R267" i="7"/>
  <c r="K267" i="7"/>
  <c r="R268" i="7"/>
  <c r="K268" i="7"/>
  <c r="R269" i="7"/>
  <c r="K269" i="7"/>
  <c r="R270" i="7"/>
  <c r="K270" i="7"/>
  <c r="R271" i="7"/>
  <c r="K271" i="7"/>
  <c r="R272" i="7"/>
  <c r="K272" i="7"/>
  <c r="R273" i="7"/>
  <c r="K273" i="7"/>
  <c r="R274" i="7"/>
  <c r="K274" i="7"/>
  <c r="R275" i="7"/>
  <c r="K275" i="7"/>
  <c r="R276" i="7"/>
  <c r="K276" i="7"/>
  <c r="R277" i="7"/>
  <c r="K277" i="7"/>
  <c r="R278" i="7"/>
  <c r="K278" i="7"/>
  <c r="R279" i="7"/>
  <c r="K279" i="7"/>
  <c r="R280" i="7"/>
  <c r="K280" i="7"/>
  <c r="R281" i="7"/>
  <c r="K281" i="7"/>
  <c r="R282" i="7"/>
  <c r="K282" i="7"/>
  <c r="R283" i="7"/>
  <c r="K283" i="7"/>
  <c r="R284" i="7"/>
  <c r="K284" i="7"/>
  <c r="R285" i="7"/>
  <c r="K285" i="7"/>
  <c r="R286" i="7"/>
  <c r="K286" i="7"/>
  <c r="R287" i="7"/>
  <c r="K287" i="7"/>
  <c r="R288" i="7"/>
  <c r="K288" i="7"/>
  <c r="R289" i="7"/>
  <c r="K289" i="7"/>
  <c r="R290" i="7"/>
  <c r="K290" i="7"/>
  <c r="R291" i="7"/>
  <c r="K291" i="7"/>
  <c r="R292" i="7"/>
  <c r="K292" i="7"/>
  <c r="R293" i="7"/>
  <c r="K293" i="7"/>
  <c r="R294" i="7"/>
  <c r="K294" i="7"/>
  <c r="R295" i="7"/>
  <c r="K295" i="7"/>
  <c r="R296" i="7"/>
  <c r="K296" i="7"/>
  <c r="R297" i="7"/>
  <c r="K297" i="7"/>
  <c r="R298" i="7"/>
  <c r="K298" i="7"/>
  <c r="R299" i="7"/>
  <c r="K299" i="7"/>
  <c r="R300" i="7"/>
  <c r="K300" i="7"/>
  <c r="R301" i="7"/>
  <c r="K301" i="7"/>
  <c r="R302" i="7"/>
  <c r="K302" i="7"/>
  <c r="R303" i="7"/>
  <c r="K303" i="7"/>
  <c r="R304" i="7"/>
  <c r="K304" i="7"/>
  <c r="R305" i="7"/>
  <c r="K305" i="7"/>
  <c r="R306" i="7"/>
  <c r="K306" i="7"/>
  <c r="R307" i="7"/>
  <c r="K307" i="7"/>
  <c r="R308" i="7"/>
  <c r="K308" i="7"/>
  <c r="R309" i="7"/>
  <c r="K309" i="7"/>
  <c r="R310" i="7"/>
  <c r="K310" i="7"/>
  <c r="R311" i="7"/>
  <c r="K311" i="7"/>
  <c r="R312" i="7"/>
  <c r="K312" i="7"/>
  <c r="R313" i="7"/>
  <c r="K313" i="7"/>
  <c r="R314" i="7"/>
  <c r="K314" i="7"/>
  <c r="R315" i="7"/>
  <c r="K315" i="7"/>
  <c r="R316" i="7"/>
  <c r="K316" i="7"/>
  <c r="R317" i="7"/>
  <c r="K317" i="7"/>
  <c r="R318" i="7"/>
  <c r="K318" i="7"/>
  <c r="R319" i="7"/>
  <c r="K319" i="7"/>
  <c r="R320" i="7"/>
  <c r="K320" i="7"/>
  <c r="R321" i="7"/>
  <c r="K321" i="7"/>
  <c r="R322" i="7"/>
  <c r="K322" i="7"/>
  <c r="R323" i="7"/>
  <c r="K323" i="7"/>
  <c r="R324" i="7"/>
  <c r="K324" i="7"/>
  <c r="R325" i="7"/>
  <c r="K325" i="7"/>
  <c r="R326" i="7"/>
  <c r="K326" i="7"/>
  <c r="R327" i="7"/>
  <c r="K327" i="7"/>
  <c r="R328" i="7"/>
  <c r="K328" i="7"/>
  <c r="R329" i="7"/>
  <c r="K329" i="7"/>
  <c r="R330" i="7"/>
  <c r="K330" i="7"/>
  <c r="R331" i="7"/>
  <c r="K331" i="7"/>
  <c r="R332" i="7"/>
  <c r="K332" i="7"/>
  <c r="R333" i="7"/>
  <c r="K333" i="7"/>
  <c r="R334" i="7"/>
  <c r="K334" i="7"/>
  <c r="R335" i="7"/>
  <c r="K335" i="7"/>
  <c r="R336" i="7"/>
  <c r="K336" i="7"/>
  <c r="R337" i="7"/>
  <c r="K337" i="7"/>
  <c r="R338" i="7"/>
  <c r="K338" i="7"/>
  <c r="R339" i="7"/>
  <c r="K339" i="7"/>
  <c r="R340" i="7"/>
  <c r="K340" i="7"/>
  <c r="R341" i="7"/>
  <c r="K341" i="7"/>
  <c r="R342" i="7"/>
  <c r="K342" i="7"/>
  <c r="R343" i="7"/>
  <c r="K343" i="7"/>
  <c r="R344" i="7"/>
  <c r="K344" i="7"/>
  <c r="R345" i="7"/>
  <c r="K345" i="7"/>
  <c r="R346" i="7"/>
  <c r="K346" i="7"/>
  <c r="R347" i="7"/>
  <c r="K347" i="7"/>
  <c r="R348" i="7"/>
  <c r="K348" i="7"/>
  <c r="R349" i="7"/>
  <c r="K349" i="7"/>
  <c r="R350" i="7"/>
  <c r="K350" i="7"/>
  <c r="R351" i="7"/>
  <c r="K351" i="7"/>
  <c r="R352" i="7"/>
  <c r="K352" i="7"/>
  <c r="R353" i="7"/>
  <c r="K353" i="7"/>
  <c r="R354" i="7"/>
  <c r="K354" i="7"/>
  <c r="R355" i="7"/>
  <c r="K355" i="7"/>
  <c r="R356" i="7"/>
  <c r="K356" i="7"/>
  <c r="R357" i="7"/>
  <c r="K357" i="7"/>
  <c r="R358" i="7"/>
  <c r="K358" i="7"/>
  <c r="R359" i="7"/>
  <c r="K359" i="7"/>
  <c r="R360" i="7"/>
  <c r="K360" i="7"/>
  <c r="R361" i="7"/>
  <c r="K361" i="7"/>
  <c r="R362" i="7"/>
  <c r="K362" i="7"/>
  <c r="R363" i="7"/>
  <c r="K363" i="7"/>
  <c r="R364" i="7"/>
  <c r="K364" i="7"/>
  <c r="R365" i="7"/>
  <c r="K365" i="7"/>
  <c r="R366" i="7"/>
  <c r="K366" i="7"/>
  <c r="R367" i="7"/>
  <c r="K367" i="7"/>
  <c r="R368" i="7"/>
  <c r="K368" i="7"/>
  <c r="R369" i="7"/>
  <c r="K369" i="7"/>
  <c r="R370" i="7"/>
  <c r="K370" i="7"/>
  <c r="R371" i="7"/>
  <c r="K371" i="7"/>
  <c r="R372" i="7"/>
  <c r="K372" i="7"/>
  <c r="R373" i="7"/>
  <c r="K373" i="7"/>
  <c r="R374" i="7"/>
  <c r="K374" i="7"/>
  <c r="R375" i="7"/>
  <c r="K375" i="7"/>
  <c r="R376" i="7"/>
  <c r="K376" i="7"/>
  <c r="R377" i="7"/>
  <c r="K377" i="7"/>
  <c r="R378" i="7"/>
  <c r="K378" i="7"/>
  <c r="R379" i="7"/>
  <c r="K379" i="7"/>
  <c r="R380" i="7"/>
  <c r="K380" i="7"/>
  <c r="R381" i="7"/>
  <c r="K381" i="7"/>
  <c r="R382" i="7"/>
  <c r="K382" i="7"/>
  <c r="R383" i="7"/>
  <c r="K383" i="7"/>
  <c r="R384" i="7"/>
  <c r="K384" i="7"/>
  <c r="R385" i="7"/>
  <c r="K385" i="7"/>
  <c r="R386" i="7"/>
  <c r="K386" i="7"/>
  <c r="R387" i="7"/>
  <c r="K387" i="7"/>
  <c r="R388" i="7"/>
  <c r="K388" i="7"/>
  <c r="R389" i="7"/>
  <c r="K389" i="7"/>
  <c r="R390" i="7"/>
  <c r="K390" i="7"/>
  <c r="R391" i="7"/>
  <c r="K391" i="7"/>
  <c r="R392" i="7"/>
  <c r="K392" i="7"/>
  <c r="R393" i="7"/>
  <c r="K393" i="7"/>
  <c r="R394" i="7"/>
  <c r="K394" i="7"/>
  <c r="R395" i="7"/>
  <c r="K395" i="7"/>
  <c r="R396" i="7"/>
  <c r="K396" i="7"/>
  <c r="R397" i="7"/>
  <c r="K397" i="7"/>
  <c r="R398" i="7"/>
  <c r="K398" i="7"/>
  <c r="R399" i="7"/>
  <c r="K399" i="7"/>
  <c r="R400" i="7"/>
  <c r="K400" i="7"/>
  <c r="R401" i="7"/>
  <c r="K401" i="7"/>
  <c r="R402" i="7"/>
  <c r="K402" i="7"/>
  <c r="R403" i="7"/>
  <c r="K403" i="7"/>
  <c r="R404" i="7"/>
  <c r="K404" i="7"/>
  <c r="R405" i="7"/>
  <c r="K405" i="7"/>
  <c r="R406" i="7"/>
  <c r="K406" i="7"/>
  <c r="R407" i="7"/>
  <c r="K407" i="7"/>
  <c r="R408" i="7"/>
  <c r="K408" i="7"/>
  <c r="R409" i="7"/>
  <c r="K409" i="7"/>
  <c r="R410" i="7"/>
  <c r="K410" i="7"/>
  <c r="R411" i="7"/>
  <c r="K411" i="7"/>
  <c r="K29" i="7"/>
  <c r="K30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R100" i="7"/>
  <c r="K100" i="7"/>
  <c r="R102" i="7"/>
  <c r="K102" i="7"/>
  <c r="R103" i="7"/>
  <c r="K103" i="7"/>
  <c r="R106" i="7"/>
  <c r="K106" i="7"/>
  <c r="R109" i="7"/>
  <c r="K109" i="7"/>
  <c r="R112" i="7"/>
  <c r="K112" i="7"/>
  <c r="R116" i="7"/>
  <c r="K116" i="7"/>
  <c r="R119" i="7"/>
  <c r="K119" i="7"/>
  <c r="R121" i="7"/>
  <c r="K121" i="7"/>
  <c r="R123" i="7"/>
  <c r="K123" i="7"/>
  <c r="R127" i="7"/>
  <c r="K127" i="7"/>
  <c r="R130" i="7"/>
  <c r="K130" i="7"/>
  <c r="R132" i="7"/>
  <c r="K132" i="7"/>
  <c r="R134" i="7"/>
  <c r="K134" i="7"/>
  <c r="R136" i="7"/>
  <c r="K136" i="7"/>
  <c r="R139" i="7"/>
  <c r="K139" i="7"/>
  <c r="R142" i="7"/>
  <c r="K142" i="7"/>
  <c r="R174" i="7"/>
  <c r="K174" i="7"/>
  <c r="R176" i="7"/>
  <c r="K176" i="7"/>
  <c r="R178" i="7"/>
  <c r="K178" i="7"/>
  <c r="R180" i="7"/>
  <c r="K180" i="7"/>
  <c r="R182" i="7"/>
  <c r="R183" i="7"/>
  <c r="R412" i="7"/>
  <c r="K412" i="7"/>
  <c r="R184" i="7"/>
  <c r="S184" i="7"/>
  <c r="R173" i="7"/>
  <c r="R172" i="7"/>
  <c r="S172" i="7"/>
  <c r="R146" i="7"/>
  <c r="Q145" i="7"/>
  <c r="K145" i="7" s="1"/>
  <c r="R31" i="7"/>
  <c r="S30" i="7"/>
  <c r="Q6" i="7"/>
  <c r="S6" i="7"/>
  <c r="Q7" i="7"/>
  <c r="K7" i="7" s="1"/>
  <c r="Q8" i="7"/>
  <c r="K8" i="7" s="1"/>
  <c r="Q9" i="7"/>
  <c r="K9" i="7" s="1"/>
  <c r="Q10" i="7"/>
  <c r="K10" i="7" s="1"/>
  <c r="Q11" i="7"/>
  <c r="K11" i="7" s="1"/>
  <c r="Q12" i="7"/>
  <c r="K12" i="7" s="1"/>
  <c r="Q13" i="7"/>
  <c r="K13" i="7" s="1"/>
  <c r="Q14" i="7"/>
  <c r="K14" i="7" s="1"/>
  <c r="Q15" i="7"/>
  <c r="K15" i="7" s="1"/>
  <c r="Q16" i="7"/>
  <c r="K16" i="7" s="1"/>
  <c r="Q17" i="7"/>
  <c r="K17" i="7" s="1"/>
  <c r="Q18" i="7"/>
  <c r="K18" i="7" s="1"/>
  <c r="Q19" i="7"/>
  <c r="K19" i="7" s="1"/>
  <c r="Q20" i="7"/>
  <c r="K20" i="7" s="1"/>
  <c r="Q21" i="7"/>
  <c r="K21" i="7" s="1"/>
  <c r="Q22" i="7"/>
  <c r="K22" i="7" s="1"/>
  <c r="Q23" i="7"/>
  <c r="K23" i="7" s="1"/>
  <c r="Q24" i="7"/>
  <c r="K24" i="7" s="1"/>
  <c r="Q25" i="7"/>
  <c r="K25" i="7" s="1"/>
  <c r="Q26" i="7"/>
  <c r="K26" i="7" s="1"/>
  <c r="Q27" i="7"/>
  <c r="K27" i="7" s="1"/>
  <c r="Q28" i="7"/>
  <c r="K28" i="7" s="1"/>
  <c r="S414" i="7"/>
  <c r="Q414" i="7"/>
  <c r="K414" i="7" s="1"/>
  <c r="S413" i="7"/>
  <c r="Q413" i="7"/>
  <c r="K413" i="7" s="1"/>
  <c r="S415" i="7"/>
  <c r="Q415" i="7"/>
  <c r="K415" i="7" s="1"/>
  <c r="S416" i="7"/>
  <c r="Q416" i="7"/>
  <c r="K416" i="7" s="1"/>
  <c r="Q417" i="7"/>
  <c r="K417" i="7" s="1"/>
  <c r="Q418" i="7"/>
  <c r="K418" i="7" s="1"/>
  <c r="Q419" i="7"/>
  <c r="K419" i="7" s="1"/>
  <c r="Q420" i="7"/>
  <c r="K420" i="7" s="1"/>
  <c r="Q421" i="7"/>
  <c r="K421" i="7" s="1"/>
  <c r="Q422" i="7"/>
  <c r="K422" i="7" s="1"/>
  <c r="Q423" i="7"/>
  <c r="K423" i="7" s="1"/>
  <c r="Q424" i="7"/>
  <c r="K424" i="7" s="1"/>
  <c r="Q425" i="7"/>
  <c r="K425" i="7" s="1"/>
  <c r="Q426" i="7"/>
  <c r="K426" i="7" s="1"/>
  <c r="Q427" i="7"/>
  <c r="K427" i="7" s="1"/>
  <c r="Q428" i="7"/>
  <c r="K428" i="7" s="1"/>
  <c r="Q429" i="7"/>
  <c r="K429" i="7" s="1"/>
  <c r="Q430" i="7"/>
  <c r="K430" i="7" s="1"/>
  <c r="Q431" i="7"/>
  <c r="K431" i="7" s="1"/>
  <c r="Q432" i="7"/>
  <c r="K432" i="7" s="1"/>
  <c r="Q433" i="7"/>
  <c r="K433" i="7" s="1"/>
  <c r="Q434" i="7"/>
  <c r="K434" i="7" s="1"/>
  <c r="Q435" i="7"/>
  <c r="K435" i="7" s="1"/>
  <c r="Q436" i="7"/>
  <c r="K436" i="7" s="1"/>
  <c r="Q437" i="7"/>
  <c r="K437" i="7" s="1"/>
  <c r="Q438" i="7"/>
  <c r="K438" i="7" s="1"/>
  <c r="Q439" i="7"/>
  <c r="K439" i="7" s="1"/>
  <c r="W473" i="4" l="1"/>
  <c r="AD473" i="4"/>
  <c r="V473" i="4"/>
  <c r="L8" i="4"/>
  <c r="L473" i="4" s="1"/>
  <c r="Z473" i="4"/>
  <c r="U473" i="4"/>
  <c r="R145" i="7"/>
  <c r="S441" i="7"/>
  <c r="R438" i="7"/>
  <c r="R434" i="7"/>
  <c r="R432" i="7"/>
  <c r="R428" i="7"/>
  <c r="R424" i="7"/>
  <c r="R420" i="7"/>
  <c r="R416" i="7"/>
  <c r="R413" i="7"/>
  <c r="R414" i="7"/>
  <c r="R26" i="7"/>
  <c r="R22" i="7"/>
  <c r="R18" i="7"/>
  <c r="R12" i="7"/>
  <c r="R439" i="7"/>
  <c r="R437" i="7"/>
  <c r="R435" i="7"/>
  <c r="R433" i="7"/>
  <c r="R431" i="7"/>
  <c r="R429" i="7"/>
  <c r="R427" i="7"/>
  <c r="R425" i="7"/>
  <c r="R423" i="7"/>
  <c r="R421" i="7"/>
  <c r="R419" i="7"/>
  <c r="R417" i="7"/>
  <c r="R27" i="7"/>
  <c r="R25" i="7"/>
  <c r="R23" i="7"/>
  <c r="R21" i="7"/>
  <c r="R19" i="7"/>
  <c r="R17" i="7"/>
  <c r="R15" i="7"/>
  <c r="R13" i="7"/>
  <c r="R11" i="7"/>
  <c r="R9" i="7"/>
  <c r="R7" i="7"/>
  <c r="Q441" i="7"/>
  <c r="K6" i="7"/>
  <c r="K441" i="7" s="1"/>
  <c r="R6" i="7"/>
  <c r="R436" i="7"/>
  <c r="R430" i="7"/>
  <c r="R426" i="7"/>
  <c r="R422" i="7"/>
  <c r="R418" i="7"/>
  <c r="R415" i="7"/>
  <c r="R28" i="7"/>
  <c r="R24" i="7"/>
  <c r="R20" i="7"/>
  <c r="R16" i="7"/>
  <c r="R14" i="7"/>
  <c r="R10" i="7"/>
  <c r="R8" i="7"/>
  <c r="R441" i="7" l="1"/>
  <c r="L14" i="5" l="1"/>
  <c r="Q14" i="5" s="1"/>
  <c r="R14" i="5" l="1"/>
  <c r="K14" i="5"/>
  <c r="A7" i="9" l="1"/>
  <c r="A8" i="9" s="1"/>
  <c r="A9" i="9" s="1"/>
  <c r="A10" i="9" s="1"/>
  <c r="A11" i="9" s="1"/>
  <c r="A12" i="9" s="1"/>
  <c r="A13" i="9" s="1"/>
  <c r="A14" i="9" s="1"/>
  <c r="P16" i="9"/>
  <c r="O16" i="9"/>
  <c r="N16" i="9"/>
  <c r="M16" i="9"/>
  <c r="J16" i="9"/>
  <c r="L14" i="9"/>
  <c r="Q14" i="9" s="1"/>
  <c r="R14" i="9" s="1"/>
  <c r="L13" i="9"/>
  <c r="Q13" i="9" s="1"/>
  <c r="R13" i="9" s="1"/>
  <c r="L12" i="9"/>
  <c r="Q12" i="9" s="1"/>
  <c r="S12" i="9" s="1"/>
  <c r="L11" i="9"/>
  <c r="Q11" i="9" s="1"/>
  <c r="L10" i="9"/>
  <c r="Q10" i="9" s="1"/>
  <c r="L9" i="9"/>
  <c r="Q9" i="9" s="1"/>
  <c r="L8" i="9"/>
  <c r="Q8" i="9" s="1"/>
  <c r="L7" i="9"/>
  <c r="Q7" i="9" s="1"/>
  <c r="K7" i="9" s="1"/>
  <c r="L6" i="9"/>
  <c r="Q6" i="9" s="1"/>
  <c r="K13" i="9" l="1"/>
  <c r="R8" i="9"/>
  <c r="K8" i="9"/>
  <c r="R10" i="9"/>
  <c r="K10" i="9"/>
  <c r="R9" i="9"/>
  <c r="K9" i="9"/>
  <c r="S11" i="9"/>
  <c r="K11" i="9"/>
  <c r="Q16" i="9"/>
  <c r="L16" i="9"/>
  <c r="K6" i="9"/>
  <c r="S6" i="9"/>
  <c r="S7" i="9"/>
  <c r="S8" i="9"/>
  <c r="S9" i="9"/>
  <c r="S10" i="9"/>
  <c r="S13" i="9"/>
  <c r="K14" i="9"/>
  <c r="S14" i="9"/>
  <c r="R6" i="9"/>
  <c r="R7" i="9"/>
  <c r="R11" i="9"/>
  <c r="R12" i="9"/>
  <c r="K12" i="9"/>
  <c r="K16" i="9" l="1"/>
  <c r="R16" i="9"/>
  <c r="S16" i="9"/>
  <c r="A7" i="8" l="1"/>
  <c r="P20" i="8" l="1"/>
  <c r="O20" i="8"/>
  <c r="N20" i="8"/>
  <c r="M20" i="8"/>
  <c r="J20" i="8"/>
  <c r="L15" i="8"/>
  <c r="Q15" i="8" s="1"/>
  <c r="L17" i="8"/>
  <c r="Q17" i="8" s="1"/>
  <c r="L16" i="8"/>
  <c r="Q16" i="8" s="1"/>
  <c r="R16" i="8" s="1"/>
  <c r="L8" i="8"/>
  <c r="Q8" i="8" s="1"/>
  <c r="S8" i="8" s="1"/>
  <c r="L12" i="8"/>
  <c r="Q12" i="8" s="1"/>
  <c r="L11" i="8"/>
  <c r="Q11" i="8" s="1"/>
  <c r="L13" i="8"/>
  <c r="Q13" i="8" s="1"/>
  <c r="R13" i="8" s="1"/>
  <c r="L14" i="8"/>
  <c r="Q14" i="8" s="1"/>
  <c r="L7" i="8"/>
  <c r="Q7" i="8" s="1"/>
  <c r="L10" i="8"/>
  <c r="Q10" i="8" s="1"/>
  <c r="L6" i="8"/>
  <c r="Q6" i="8" s="1"/>
  <c r="R6" i="8" s="1"/>
  <c r="L18" i="8"/>
  <c r="Q18" i="8" s="1"/>
  <c r="S18" i="8" s="1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S14" i="8" l="1"/>
  <c r="R14" i="8"/>
  <c r="R18" i="8"/>
  <c r="R8" i="8"/>
  <c r="S10" i="8"/>
  <c r="R10" i="8"/>
  <c r="K10" i="8"/>
  <c r="K11" i="8"/>
  <c r="R11" i="8"/>
  <c r="S11" i="8"/>
  <c r="S15" i="8"/>
  <c r="R15" i="8"/>
  <c r="K15" i="8"/>
  <c r="S17" i="8"/>
  <c r="R17" i="8"/>
  <c r="K17" i="8"/>
  <c r="K7" i="8"/>
  <c r="R7" i="8"/>
  <c r="S7" i="8"/>
  <c r="R12" i="8"/>
  <c r="S12" i="8"/>
  <c r="K12" i="8"/>
  <c r="K6" i="8"/>
  <c r="S6" i="8"/>
  <c r="K13" i="8"/>
  <c r="S13" i="8"/>
  <c r="K16" i="8"/>
  <c r="S16" i="8"/>
  <c r="K18" i="8"/>
  <c r="K14" i="8"/>
  <c r="K8" i="8"/>
  <c r="L9" i="8" l="1"/>
  <c r="L20" i="8" s="1"/>
  <c r="P9" i="6"/>
  <c r="O9" i="6"/>
  <c r="M9" i="6"/>
  <c r="J9" i="6"/>
  <c r="L6" i="6"/>
  <c r="Q9" i="8" l="1"/>
  <c r="K9" i="8" s="1"/>
  <c r="K20" i="8" s="1"/>
  <c r="R9" i="8"/>
  <c r="R20" i="8" s="1"/>
  <c r="Q6" i="6"/>
  <c r="S6" i="6" s="1"/>
  <c r="M16" i="5"/>
  <c r="O16" i="5"/>
  <c r="P16" i="5"/>
  <c r="L8" i="5"/>
  <c r="Q8" i="5" s="1"/>
  <c r="L9" i="5"/>
  <c r="Q9" i="5" s="1"/>
  <c r="L10" i="5"/>
  <c r="Q10" i="5" s="1"/>
  <c r="L11" i="5"/>
  <c r="Q11" i="5" s="1"/>
  <c r="L12" i="5"/>
  <c r="Q12" i="5" s="1"/>
  <c r="L13" i="5"/>
  <c r="Q13" i="5" s="1"/>
  <c r="L6" i="5"/>
  <c r="Q6" i="5" s="1"/>
  <c r="L9" i="6" l="1"/>
  <c r="S9" i="8"/>
  <c r="S20" i="8" s="1"/>
  <c r="Q20" i="8"/>
  <c r="Q9" i="6"/>
  <c r="K6" i="6"/>
  <c r="R6" i="6"/>
  <c r="K13" i="5"/>
  <c r="R13" i="5"/>
  <c r="K9" i="5"/>
  <c r="R9" i="5"/>
  <c r="K11" i="5"/>
  <c r="R11" i="5"/>
  <c r="K6" i="5"/>
  <c r="R6" i="5"/>
  <c r="K12" i="5"/>
  <c r="R12" i="5"/>
  <c r="K10" i="5"/>
  <c r="R10" i="5"/>
  <c r="K8" i="5"/>
  <c r="R8" i="5"/>
  <c r="R9" i="6" l="1"/>
  <c r="K9" i="6"/>
  <c r="J7" i="5"/>
  <c r="J16" i="5" s="1"/>
  <c r="A7" i="5"/>
  <c r="A8" i="5" s="1"/>
  <c r="L7" i="5" l="1"/>
  <c r="A9" i="5"/>
  <c r="A10" i="5" s="1"/>
  <c r="Q7" i="5" l="1"/>
  <c r="Q16" i="5" s="1"/>
  <c r="L16" i="5"/>
  <c r="K7" i="5"/>
  <c r="K16" i="5" s="1"/>
  <c r="A11" i="5"/>
  <c r="A12" i="5" s="1"/>
  <c r="A13" i="5" s="1"/>
  <c r="A14" i="5" s="1"/>
  <c r="R7" i="5" l="1"/>
  <c r="R16" i="5" s="1"/>
</calcChain>
</file>

<file path=xl/sharedStrings.xml><?xml version="1.0" encoding="utf-8"?>
<sst xmlns="http://schemas.openxmlformats.org/spreadsheetml/2006/main" count="4846" uniqueCount="2465">
  <si>
    <t>KOPERASI KARYAWAN BCA "MITRA SEJAHTERA"</t>
  </si>
  <si>
    <t>NO</t>
  </si>
  <si>
    <t>NAMA</t>
  </si>
  <si>
    <t>NIP</t>
  </si>
  <si>
    <t>NO FORM</t>
  </si>
  <si>
    <t>TGL</t>
  </si>
  <si>
    <t>CAIR</t>
  </si>
  <si>
    <t>DEBET</t>
  </si>
  <si>
    <t>TGL BYR</t>
  </si>
  <si>
    <t>PINJAMAN</t>
  </si>
  <si>
    <t>TOTAL</t>
  </si>
  <si>
    <t>POKOK</t>
  </si>
  <si>
    <t>BUNGA</t>
  </si>
  <si>
    <t>SALDO</t>
  </si>
  <si>
    <t>RETUR</t>
  </si>
  <si>
    <t>PELUNASAN</t>
  </si>
  <si>
    <t>ANGS</t>
  </si>
  <si>
    <t>SISA</t>
  </si>
  <si>
    <t>CICILAN</t>
  </si>
  <si>
    <t>PINJAMAN +</t>
  </si>
  <si>
    <t>SISA PINJAMAN</t>
  </si>
  <si>
    <t>CABANG</t>
  </si>
  <si>
    <t>KET</t>
  </si>
  <si>
    <t>BYR BUNGA</t>
  </si>
  <si>
    <t>NO REK</t>
  </si>
  <si>
    <t>LUNAS</t>
  </si>
  <si>
    <t>AWAL</t>
  </si>
  <si>
    <t>AKHIR</t>
  </si>
  <si>
    <t>CICIL</t>
  </si>
  <si>
    <t>PER BULAN</t>
  </si>
  <si>
    <t>UPLOAD</t>
  </si>
  <si>
    <t>BCA INDRAPURA</t>
  </si>
  <si>
    <t>PINJ POT BONUS APRIL 2018</t>
  </si>
  <si>
    <t>RUDI KURNIAWAN</t>
  </si>
  <si>
    <t>973908</t>
  </si>
  <si>
    <t>5580009818</t>
  </si>
  <si>
    <t>KCP PERAK TIMUR</t>
  </si>
  <si>
    <t>PINJ POT BONUS APRIL 2016</t>
  </si>
  <si>
    <t>FERRY INDRA G</t>
  </si>
  <si>
    <t>960616</t>
  </si>
  <si>
    <t>KCU DARMO</t>
  </si>
  <si>
    <t>SUBANDI</t>
  </si>
  <si>
    <t>912025</t>
  </si>
  <si>
    <t>008850</t>
  </si>
  <si>
    <t>0101604411</t>
  </si>
  <si>
    <t>BCA VETERAN</t>
  </si>
  <si>
    <t>PINJ POT BONUS APRIL 2017</t>
  </si>
  <si>
    <t>SULATIK</t>
  </si>
  <si>
    <t>920892</t>
  </si>
  <si>
    <t>009360</t>
  </si>
  <si>
    <t>0885184001</t>
  </si>
  <si>
    <t>CHAIRUL ANAM</t>
  </si>
  <si>
    <t>902859</t>
  </si>
  <si>
    <t>ADM KRDT KW3 BCA DARMO</t>
  </si>
  <si>
    <t>VERA PUSPA DEWI</t>
  </si>
  <si>
    <t>912042</t>
  </si>
  <si>
    <t>006628</t>
  </si>
  <si>
    <t>0101137944</t>
  </si>
  <si>
    <t>BCA NGAGEL JY SLTN</t>
  </si>
  <si>
    <t>HERI WAHYUDI</t>
  </si>
  <si>
    <t>911193</t>
  </si>
  <si>
    <t>009714</t>
  </si>
  <si>
    <t>2581429977</t>
  </si>
  <si>
    <t>BCA DIPONEGORO</t>
  </si>
  <si>
    <t>IRA SHANTY</t>
  </si>
  <si>
    <t>975044</t>
  </si>
  <si>
    <t>009713</t>
  </si>
  <si>
    <t>0100358191</t>
  </si>
  <si>
    <t>BCA KERTOPATEN</t>
  </si>
  <si>
    <t>AGUSTINA SUSANTI</t>
  </si>
  <si>
    <t>976579</t>
  </si>
  <si>
    <t>009794</t>
  </si>
  <si>
    <t>8220444440</t>
  </si>
  <si>
    <t>BCA A YANI</t>
  </si>
  <si>
    <t>MOCHAMAD YOSEP</t>
  </si>
  <si>
    <t>920079</t>
  </si>
  <si>
    <t>009746</t>
  </si>
  <si>
    <t>3880412999</t>
  </si>
  <si>
    <t>BCA DHARMAHUSADA</t>
  </si>
  <si>
    <t>INA SUGIARTI</t>
  </si>
  <si>
    <t>972948</t>
  </si>
  <si>
    <t>009480</t>
  </si>
  <si>
    <t>6100012004</t>
  </si>
  <si>
    <t>BCA PRAPEN</t>
  </si>
  <si>
    <t>CICILIA WIDIARTI BASOEKI</t>
  </si>
  <si>
    <t>885571</t>
  </si>
  <si>
    <t>009710</t>
  </si>
  <si>
    <t>1801021056</t>
  </si>
  <si>
    <t>BCA JEMBER</t>
  </si>
  <si>
    <t>KRISMADY PARAMARTA</t>
  </si>
  <si>
    <t>898622</t>
  </si>
  <si>
    <t>009717</t>
  </si>
  <si>
    <t>2581390612</t>
  </si>
  <si>
    <t>TRI WIBOWO</t>
  </si>
  <si>
    <t>912202</t>
  </si>
  <si>
    <t>009749</t>
  </si>
  <si>
    <t>7880044910</t>
  </si>
  <si>
    <t>BCA KPS KRMPG</t>
  </si>
  <si>
    <t>MARIA CARLA WIJAYA</t>
  </si>
  <si>
    <t>963678</t>
  </si>
  <si>
    <t>009712</t>
  </si>
  <si>
    <t>7880081181</t>
  </si>
  <si>
    <t>BCA GALAXY</t>
  </si>
  <si>
    <t>MARZUKI</t>
  </si>
  <si>
    <t>897091</t>
  </si>
  <si>
    <t>009522</t>
  </si>
  <si>
    <t>0101093858</t>
  </si>
  <si>
    <t>DWI AGUSTIN S</t>
  </si>
  <si>
    <t>963963</t>
  </si>
  <si>
    <t>009715</t>
  </si>
  <si>
    <t>1300131863</t>
  </si>
  <si>
    <t>BCA KERTJY</t>
  </si>
  <si>
    <t>SUPARIADJI</t>
  </si>
  <si>
    <t>853365</t>
  </si>
  <si>
    <t>009785</t>
  </si>
  <si>
    <t>0180793500</t>
  </si>
  <si>
    <t>BCA SDA</t>
  </si>
  <si>
    <t>HOOGERVORST DANNY A</t>
  </si>
  <si>
    <t>962205</t>
  </si>
  <si>
    <t>009789</t>
  </si>
  <si>
    <t>3880334378</t>
  </si>
  <si>
    <t>BCA DARMO</t>
  </si>
  <si>
    <t>SONNY YOSEPH</t>
  </si>
  <si>
    <t>951609</t>
  </si>
  <si>
    <t>006656</t>
  </si>
  <si>
    <t>1900024599</t>
  </si>
  <si>
    <t>ARNOLD PRIAJAYA</t>
  </si>
  <si>
    <t>970270</t>
  </si>
  <si>
    <t>009074</t>
  </si>
  <si>
    <t>4290222007</t>
  </si>
  <si>
    <t>KABAG TELLER PRAPEN</t>
  </si>
  <si>
    <t>ANUGERAHWATI PUJI L</t>
  </si>
  <si>
    <t>980801</t>
  </si>
  <si>
    <t>009952</t>
  </si>
  <si>
    <t>3422445533</t>
  </si>
  <si>
    <t>PIKW KW3 DARMO</t>
  </si>
  <si>
    <t>ALINE PURNOMO</t>
  </si>
  <si>
    <t>963396</t>
  </si>
  <si>
    <t>006803</t>
  </si>
  <si>
    <t>0720192021</t>
  </si>
  <si>
    <t>HIRAWATI K</t>
  </si>
  <si>
    <t>003739</t>
  </si>
  <si>
    <t>009964</t>
  </si>
  <si>
    <t>2581250993</t>
  </si>
  <si>
    <t>BCA ROYAL SQUARE</t>
  </si>
  <si>
    <t>EDDY MULYONO</t>
  </si>
  <si>
    <t>910538</t>
  </si>
  <si>
    <t>009199</t>
  </si>
  <si>
    <t>BCA IDP</t>
  </si>
  <si>
    <t>AIDA NINDIAH</t>
  </si>
  <si>
    <t>901039</t>
  </si>
  <si>
    <t>010006</t>
  </si>
  <si>
    <t>1921001938</t>
  </si>
  <si>
    <t>BCA PAMEKASAN</t>
  </si>
  <si>
    <t>MULYONO</t>
  </si>
  <si>
    <t>901148</t>
  </si>
  <si>
    <t>009982</t>
  </si>
  <si>
    <t>0881079240</t>
  </si>
  <si>
    <t>TEGUH PRIHANTO</t>
  </si>
  <si>
    <t>904370</t>
  </si>
  <si>
    <t>009984</t>
  </si>
  <si>
    <t>7880088089</t>
  </si>
  <si>
    <t>DEWI SARINI</t>
  </si>
  <si>
    <t>000775</t>
  </si>
  <si>
    <t>009784</t>
  </si>
  <si>
    <t>8290019371</t>
  </si>
  <si>
    <t>BCA TPI</t>
  </si>
  <si>
    <t>LILIK SETIOWATI</t>
  </si>
  <si>
    <t>975206</t>
  </si>
  <si>
    <t>006575</t>
  </si>
  <si>
    <t>3300152715</t>
  </si>
  <si>
    <t>BCA GRESIK</t>
  </si>
  <si>
    <t>PIYONO BUDI U</t>
  </si>
  <si>
    <t>914249</t>
  </si>
  <si>
    <t>009479</t>
  </si>
  <si>
    <t>2580732944</t>
  </si>
  <si>
    <t>BCA RUNGKUT</t>
  </si>
  <si>
    <t>RUDI HANDOKO</t>
  </si>
  <si>
    <t>977398</t>
  </si>
  <si>
    <t>009401</t>
  </si>
  <si>
    <t>1880310000</t>
  </si>
  <si>
    <t>SOY KW 3 DARMO</t>
  </si>
  <si>
    <t>SETYA HARTONO</t>
  </si>
  <si>
    <t>885626</t>
  </si>
  <si>
    <t>009581</t>
  </si>
  <si>
    <t>0501499993</t>
  </si>
  <si>
    <t>BCA MOJOPAHIT</t>
  </si>
  <si>
    <t>AHMAD RIFAI</t>
  </si>
  <si>
    <t>961581</t>
  </si>
  <si>
    <t>010031</t>
  </si>
  <si>
    <t>3290120674</t>
  </si>
  <si>
    <t>ABDULLAH</t>
  </si>
  <si>
    <t>910968</t>
  </si>
  <si>
    <t>010052</t>
  </si>
  <si>
    <t>1031035789</t>
  </si>
  <si>
    <t>PRILIA POERWITA</t>
  </si>
  <si>
    <t>899527</t>
  </si>
  <si>
    <t>009993</t>
  </si>
  <si>
    <t>1876004322</t>
  </si>
  <si>
    <t>BCA KBG JEPUN</t>
  </si>
  <si>
    <t>KRIS ANDIJANI</t>
  </si>
  <si>
    <t>900289</t>
  </si>
  <si>
    <t>010104</t>
  </si>
  <si>
    <t>2130277007</t>
  </si>
  <si>
    <t>KARINA SANDRA</t>
  </si>
  <si>
    <t>056045</t>
  </si>
  <si>
    <t>010103</t>
  </si>
  <si>
    <t>0845325397</t>
  </si>
  <si>
    <t>SLK KW 3 DARMO</t>
  </si>
  <si>
    <t>NI MADE SUWASTINI</t>
  </si>
  <si>
    <t>920410</t>
  </si>
  <si>
    <t>010071</t>
  </si>
  <si>
    <t>0881163437</t>
  </si>
  <si>
    <t>SOK KW 3 DARMO</t>
  </si>
  <si>
    <t>WAKHIDAH NURHAYATI</t>
  </si>
  <si>
    <t>902248</t>
  </si>
  <si>
    <t>010151</t>
  </si>
  <si>
    <t>0101137618</t>
  </si>
  <si>
    <t>BCA DELTA PLZ</t>
  </si>
  <si>
    <t>FIFY SOEHENDRA</t>
  </si>
  <si>
    <t>974040</t>
  </si>
  <si>
    <t>010181</t>
  </si>
  <si>
    <t>1010688368</t>
  </si>
  <si>
    <t>ADI SUSANTO</t>
  </si>
  <si>
    <t>901950</t>
  </si>
  <si>
    <t>010257</t>
  </si>
  <si>
    <t>0101303151</t>
  </si>
  <si>
    <t>ALK KW3 DARMO</t>
  </si>
  <si>
    <t>ANTO PRIYO M</t>
  </si>
  <si>
    <t>912127</t>
  </si>
  <si>
    <t>009853</t>
  </si>
  <si>
    <t>1130509882</t>
  </si>
  <si>
    <t>BCA JOMBANG</t>
  </si>
  <si>
    <t>MARJUKI</t>
  </si>
  <si>
    <t>962069</t>
  </si>
  <si>
    <t>009821</t>
  </si>
  <si>
    <t>8290121141</t>
  </si>
  <si>
    <t>BCA HRMUH</t>
  </si>
  <si>
    <t>ACHMAD SUHADI</t>
  </si>
  <si>
    <t>902793</t>
  </si>
  <si>
    <t>010055</t>
  </si>
  <si>
    <t>0183272630</t>
  </si>
  <si>
    <t>JENNY JULIATI</t>
  </si>
  <si>
    <t>962827</t>
  </si>
  <si>
    <t>010068</t>
  </si>
  <si>
    <t>1020800000</t>
  </si>
  <si>
    <t>BCA MEGA GROSIR</t>
  </si>
  <si>
    <t>PRIANTONO S</t>
  </si>
  <si>
    <t>900781</t>
  </si>
  <si>
    <t>010294</t>
  </si>
  <si>
    <t>8290048088</t>
  </si>
  <si>
    <t>HI KW 3 BCA DARMO</t>
  </si>
  <si>
    <t>NOENIK DYAH S</t>
  </si>
  <si>
    <t>970240</t>
  </si>
  <si>
    <t>0180239251</t>
  </si>
  <si>
    <t>BCA SIDOARJO</t>
  </si>
  <si>
    <t>NANING PUDJANINGSIH</t>
  </si>
  <si>
    <t>912050</t>
  </si>
  <si>
    <t>0640009004</t>
  </si>
  <si>
    <t>RAGA TAUFANI</t>
  </si>
  <si>
    <t>050958</t>
  </si>
  <si>
    <t>001281</t>
  </si>
  <si>
    <t>2150227766</t>
  </si>
  <si>
    <t>SISWI DAYAWATI</t>
  </si>
  <si>
    <t>971990</t>
  </si>
  <si>
    <t>001283</t>
  </si>
  <si>
    <t>5120108885</t>
  </si>
  <si>
    <t>0880441060</t>
  </si>
  <si>
    <t>RINDAWATI</t>
  </si>
  <si>
    <t>962353</t>
  </si>
  <si>
    <t>009801</t>
  </si>
  <si>
    <t>7900202002</t>
  </si>
  <si>
    <t>YANTI YURIKE T</t>
  </si>
  <si>
    <t>963290</t>
  </si>
  <si>
    <t>;006653</t>
  </si>
  <si>
    <t>0100220733</t>
  </si>
  <si>
    <t>010242</t>
  </si>
  <si>
    <t>JAYADI</t>
  </si>
  <si>
    <t>921450</t>
  </si>
  <si>
    <t>009539</t>
  </si>
  <si>
    <t>0881250879</t>
  </si>
  <si>
    <t>WAHYU UTOMO</t>
  </si>
  <si>
    <t>973267</t>
  </si>
  <si>
    <t>009590</t>
  </si>
  <si>
    <t>0880420321</t>
  </si>
  <si>
    <t>NUR FITRIANA</t>
  </si>
  <si>
    <t>062303</t>
  </si>
  <si>
    <t>007532</t>
  </si>
  <si>
    <t>3150871629</t>
  </si>
  <si>
    <t>BCA LAMONGAN</t>
  </si>
  <si>
    <t>DJUWADI</t>
  </si>
  <si>
    <t>973179</t>
  </si>
  <si>
    <t>010348</t>
  </si>
  <si>
    <t>0884342429</t>
  </si>
  <si>
    <t>LOG KW3 DARMO</t>
  </si>
  <si>
    <t>RENI OKTAVIA</t>
  </si>
  <si>
    <t>971863</t>
  </si>
  <si>
    <t>010316</t>
  </si>
  <si>
    <t>0880407643</t>
  </si>
  <si>
    <t>KK KH MAS</t>
  </si>
  <si>
    <t>001321</t>
  </si>
  <si>
    <t>DINARTO</t>
  </si>
  <si>
    <t>911104</t>
  </si>
  <si>
    <t>001314</t>
  </si>
  <si>
    <t>0880405101</t>
  </si>
  <si>
    <t>ANA REKASARI</t>
  </si>
  <si>
    <t>970337</t>
  </si>
  <si>
    <t>010295</t>
  </si>
  <si>
    <t>0101227200</t>
  </si>
  <si>
    <t>HESTI DWI A</t>
  </si>
  <si>
    <t>010464</t>
  </si>
  <si>
    <t>009977</t>
  </si>
  <si>
    <t>2560134200</t>
  </si>
  <si>
    <t>BCA SEMUT</t>
  </si>
  <si>
    <t>RUFI PURWANINGSIH</t>
  </si>
  <si>
    <t>055128</t>
  </si>
  <si>
    <t>6730191209</t>
  </si>
  <si>
    <t>STS SURABAYA</t>
  </si>
  <si>
    <t>TRI MAULANA D</t>
  </si>
  <si>
    <t>899557</t>
  </si>
  <si>
    <t>010148</t>
  </si>
  <si>
    <t>2131039150</t>
  </si>
  <si>
    <t>BCA KEDUNGDORO</t>
  </si>
  <si>
    <t>009933</t>
  </si>
  <si>
    <t>HERMANSYAH</t>
  </si>
  <si>
    <t>921742</t>
  </si>
  <si>
    <t>001279</t>
  </si>
  <si>
    <t>258422212</t>
  </si>
  <si>
    <t>FRANS WILASA. S</t>
  </si>
  <si>
    <t>962995</t>
  </si>
  <si>
    <t>001451</t>
  </si>
  <si>
    <t>2160178500</t>
  </si>
  <si>
    <t>BCA PLAZA MARINA</t>
  </si>
  <si>
    <t>010081</t>
  </si>
  <si>
    <t>WAHYU SETYORINI</t>
  </si>
  <si>
    <t>057159</t>
  </si>
  <si>
    <t>010027</t>
  </si>
  <si>
    <t>6170616161</t>
  </si>
  <si>
    <t>BCA GOCI</t>
  </si>
  <si>
    <t>SUHARI</t>
  </si>
  <si>
    <t>921670</t>
  </si>
  <si>
    <t>010065</t>
  </si>
  <si>
    <t>0181195435</t>
  </si>
  <si>
    <t>YENNY SETIAWATI</t>
  </si>
  <si>
    <t>973143</t>
  </si>
  <si>
    <t>010061</t>
  </si>
  <si>
    <t>0180491961</t>
  </si>
  <si>
    <t>AGUS PURWANTO</t>
  </si>
  <si>
    <t>912784</t>
  </si>
  <si>
    <t>010028</t>
  </si>
  <si>
    <t>6170391177</t>
  </si>
  <si>
    <t>3640842341</t>
  </si>
  <si>
    <t>KK MANUKAN</t>
  </si>
  <si>
    <t>ARDY MAWAR W</t>
  </si>
  <si>
    <t>904110</t>
  </si>
  <si>
    <t>010064</t>
  </si>
  <si>
    <t>0180864865</t>
  </si>
  <si>
    <t>HERI WIDODO</t>
  </si>
  <si>
    <t>863912</t>
  </si>
  <si>
    <t>012687</t>
  </si>
  <si>
    <t>0101098531</t>
  </si>
  <si>
    <t>ARIEF WIDODO</t>
  </si>
  <si>
    <t>910546</t>
  </si>
  <si>
    <t>001369</t>
  </si>
  <si>
    <t>0884821254</t>
  </si>
  <si>
    <t>EKA WILIS D</t>
  </si>
  <si>
    <t>051584</t>
  </si>
  <si>
    <t>009808</t>
  </si>
  <si>
    <t>0844345751</t>
  </si>
  <si>
    <t>001472</t>
  </si>
  <si>
    <t>IZZUDIN ANANG</t>
  </si>
  <si>
    <t>973186</t>
  </si>
  <si>
    <t>001375</t>
  </si>
  <si>
    <t>8290234141</t>
  </si>
  <si>
    <t>BCA DIT</t>
  </si>
  <si>
    <t>ANI SULISTIOWATI</t>
  </si>
  <si>
    <t>962254</t>
  </si>
  <si>
    <t>001488</t>
  </si>
  <si>
    <t>1900148000</t>
  </si>
  <si>
    <t>BCA KAPASAN</t>
  </si>
  <si>
    <t>EINSTEINA</t>
  </si>
  <si>
    <t>912056</t>
  </si>
  <si>
    <t>001387</t>
  </si>
  <si>
    <t>3881020309</t>
  </si>
  <si>
    <t>DARIUS DUDDY</t>
  </si>
  <si>
    <t>940369</t>
  </si>
  <si>
    <t>001390</t>
  </si>
  <si>
    <t>8290128111</t>
  </si>
  <si>
    <t>BCA TANDES</t>
  </si>
  <si>
    <t>010029</t>
  </si>
  <si>
    <t>KTR KAS MANUKAN</t>
  </si>
  <si>
    <t>RINI RUSDIANA</t>
  </si>
  <si>
    <t>921599</t>
  </si>
  <si>
    <t>001494</t>
  </si>
  <si>
    <t>0880291955</t>
  </si>
  <si>
    <t>BCA NGINDEN</t>
  </si>
  <si>
    <t>KOMANG ASTRI M</t>
  </si>
  <si>
    <t>053521</t>
  </si>
  <si>
    <t>001391</t>
  </si>
  <si>
    <t>0402043201</t>
  </si>
  <si>
    <t>K3S SURABAYA</t>
  </si>
  <si>
    <t>SUROTO</t>
  </si>
  <si>
    <t>913916</t>
  </si>
  <si>
    <t>009810</t>
  </si>
  <si>
    <t>1501108176</t>
  </si>
  <si>
    <t>FIDHI SYAMSUL</t>
  </si>
  <si>
    <t>005817</t>
  </si>
  <si>
    <t>008387</t>
  </si>
  <si>
    <t>7880064848</t>
  </si>
  <si>
    <t>BCA AMBENGAN</t>
  </si>
  <si>
    <t>PARTO</t>
  </si>
  <si>
    <t>961551</t>
  </si>
  <si>
    <t>001553</t>
  </si>
  <si>
    <t>2580913108</t>
  </si>
  <si>
    <t>SURIANTO</t>
  </si>
  <si>
    <t>913622</t>
  </si>
  <si>
    <t>001528</t>
  </si>
  <si>
    <t>0880038141</t>
  </si>
  <si>
    <t>0100283018</t>
  </si>
  <si>
    <t>SLA KW3 DARMO</t>
  </si>
  <si>
    <t>INEKE COBO R</t>
  </si>
  <si>
    <t>008888</t>
  </si>
  <si>
    <t>001509</t>
  </si>
  <si>
    <t>7900108090</t>
  </si>
  <si>
    <t>ANDREAS SUMARLIANTO</t>
  </si>
  <si>
    <t>910846</t>
  </si>
  <si>
    <t>4681167778</t>
  </si>
  <si>
    <t>HENDRA</t>
  </si>
  <si>
    <t>960196</t>
  </si>
  <si>
    <t>1888855555</t>
  </si>
  <si>
    <t>ELYANY</t>
  </si>
  <si>
    <t>898345</t>
  </si>
  <si>
    <t>001492</t>
  </si>
  <si>
    <t>2151035151</t>
  </si>
  <si>
    <t>SUGIJARTO</t>
  </si>
  <si>
    <t>913375</t>
  </si>
  <si>
    <t>001555</t>
  </si>
  <si>
    <t>0101139386</t>
  </si>
  <si>
    <t>DYAH MIRNA I</t>
  </si>
  <si>
    <t>960953</t>
  </si>
  <si>
    <t>001456</t>
  </si>
  <si>
    <t>0180123318</t>
  </si>
  <si>
    <t>SOEMARTO</t>
  </si>
  <si>
    <t>921691</t>
  </si>
  <si>
    <t>001578</t>
  </si>
  <si>
    <t>0885541572</t>
  </si>
  <si>
    <t>0881211008</t>
  </si>
  <si>
    <t>M. SHOLEH</t>
  </si>
  <si>
    <t>920893</t>
  </si>
  <si>
    <t>001536</t>
  </si>
  <si>
    <t>0100505304</t>
  </si>
  <si>
    <t>001393</t>
  </si>
  <si>
    <t>RUDY BHAKTI D</t>
  </si>
  <si>
    <t>912218</t>
  </si>
  <si>
    <t>001570</t>
  </si>
  <si>
    <t>0100986191</t>
  </si>
  <si>
    <t>DIAH NINGRUM</t>
  </si>
  <si>
    <t>057125</t>
  </si>
  <si>
    <t>001602</t>
  </si>
  <si>
    <t>3631449342</t>
  </si>
  <si>
    <t>GUSTI NURMANSYAH</t>
  </si>
  <si>
    <t>896610</t>
  </si>
  <si>
    <t>001560</t>
  </si>
  <si>
    <t>8290142033</t>
  </si>
  <si>
    <t>RIFAI</t>
  </si>
  <si>
    <t>913373</t>
  </si>
  <si>
    <t>001601</t>
  </si>
  <si>
    <t>8290107408</t>
  </si>
  <si>
    <t>HENY RUSDIANA</t>
  </si>
  <si>
    <t>975392</t>
  </si>
  <si>
    <t>001546</t>
  </si>
  <si>
    <t>7900000060</t>
  </si>
  <si>
    <t>OEKIK DHIAN D</t>
  </si>
  <si>
    <t>898830</t>
  </si>
  <si>
    <t>001542</t>
  </si>
  <si>
    <t>0101710644</t>
  </si>
  <si>
    <t>TITIN HERNANIK</t>
  </si>
  <si>
    <t>973145</t>
  </si>
  <si>
    <t>009887</t>
  </si>
  <si>
    <t>0880429906</t>
  </si>
  <si>
    <t>WELYANTI</t>
  </si>
  <si>
    <t>976909</t>
  </si>
  <si>
    <t>006055</t>
  </si>
  <si>
    <t>0180480005</t>
  </si>
  <si>
    <t>KK PAGERWOJO</t>
  </si>
  <si>
    <t>TJATUR IDA H</t>
  </si>
  <si>
    <t>973171</t>
  </si>
  <si>
    <t>010215</t>
  </si>
  <si>
    <t>7880060079</t>
  </si>
  <si>
    <t>ACHMAD IDRIS</t>
  </si>
  <si>
    <t>951594</t>
  </si>
  <si>
    <t>001545</t>
  </si>
  <si>
    <t>2134444443</t>
  </si>
  <si>
    <t>MBL KAS BCA VETERAN</t>
  </si>
  <si>
    <t>MURDIANTO</t>
  </si>
  <si>
    <t>896947</t>
  </si>
  <si>
    <t>009961</t>
  </si>
  <si>
    <t>0101445584</t>
  </si>
  <si>
    <t>0101138738</t>
  </si>
  <si>
    <t>001626</t>
  </si>
  <si>
    <t>BERNARDA DJANARYANTI</t>
  </si>
  <si>
    <t>971785</t>
  </si>
  <si>
    <t>001541</t>
  </si>
  <si>
    <t>0880983601</t>
  </si>
  <si>
    <t>001645</t>
  </si>
  <si>
    <t>EDI PURWOKO</t>
  </si>
  <si>
    <t>897646</t>
  </si>
  <si>
    <t>001628</t>
  </si>
  <si>
    <t>3301000063</t>
  </si>
  <si>
    <t>BCA BABAT</t>
  </si>
  <si>
    <t>RETNO PUJI L</t>
  </si>
  <si>
    <t>975136</t>
  </si>
  <si>
    <t>001649</t>
  </si>
  <si>
    <t>1130690811</t>
  </si>
  <si>
    <t>DJOHAN FIRMAN</t>
  </si>
  <si>
    <t>976468</t>
  </si>
  <si>
    <t>009989</t>
  </si>
  <si>
    <t>1500182471</t>
  </si>
  <si>
    <t>MICHELSEN</t>
  </si>
  <si>
    <t>971755</t>
  </si>
  <si>
    <t>001404</t>
  </si>
  <si>
    <t>0880413929</t>
  </si>
  <si>
    <t>0889779880</t>
  </si>
  <si>
    <t>BCA NGAGEL</t>
  </si>
  <si>
    <t>VERONIKA HENNY H</t>
  </si>
  <si>
    <t>964071</t>
  </si>
  <si>
    <t>001609</t>
  </si>
  <si>
    <t>2581429080</t>
  </si>
  <si>
    <t>JONY YACUBUS</t>
  </si>
  <si>
    <t>970677</t>
  </si>
  <si>
    <t>001692</t>
  </si>
  <si>
    <t>4681127288</t>
  </si>
  <si>
    <t>THOMAS BUNAWAN</t>
  </si>
  <si>
    <t>950020</t>
  </si>
  <si>
    <t>001672</t>
  </si>
  <si>
    <t>2581593777</t>
  </si>
  <si>
    <t>AYU FITRIANI</t>
  </si>
  <si>
    <t>061006</t>
  </si>
  <si>
    <t>001698</t>
  </si>
  <si>
    <t>0885168448</t>
  </si>
  <si>
    <t>BCA MAKRO PEPELEGI</t>
  </si>
  <si>
    <t>YUYUN MARDHIANA</t>
  </si>
  <si>
    <t>054651</t>
  </si>
  <si>
    <t>001500</t>
  </si>
  <si>
    <t>1017781782</t>
  </si>
  <si>
    <t>MOCH NORMAN</t>
  </si>
  <si>
    <t>961068</t>
  </si>
  <si>
    <t>009530</t>
  </si>
  <si>
    <t>0101238660</t>
  </si>
  <si>
    <t>ENDANG INDERAGINI</t>
  </si>
  <si>
    <t>963653</t>
  </si>
  <si>
    <t>001535</t>
  </si>
  <si>
    <t>0640093862</t>
  </si>
  <si>
    <t>BCA MARGOMULYO</t>
  </si>
  <si>
    <t>IWAN SANTOSO</t>
  </si>
  <si>
    <t>911089</t>
  </si>
  <si>
    <t>001389</t>
  </si>
  <si>
    <t>2581515288</t>
  </si>
  <si>
    <t>BCA TUNJ PLAZA</t>
  </si>
  <si>
    <t>MURNI JULIARSI</t>
  </si>
  <si>
    <t>898328</t>
  </si>
  <si>
    <t>003360</t>
  </si>
  <si>
    <t>1880299049</t>
  </si>
  <si>
    <t>M. YUSUF</t>
  </si>
  <si>
    <t>912195</t>
  </si>
  <si>
    <t>001709</t>
  </si>
  <si>
    <t>0101493040</t>
  </si>
  <si>
    <t>WASIS WAHYUDI</t>
  </si>
  <si>
    <t>920216</t>
  </si>
  <si>
    <t>010149</t>
  </si>
  <si>
    <t>2580931289</t>
  </si>
  <si>
    <t>EDDI CUNG</t>
  </si>
  <si>
    <t>913992</t>
  </si>
  <si>
    <t>001766</t>
  </si>
  <si>
    <t>8220188788</t>
  </si>
  <si>
    <t>KEUANGAN KW3 DARMO</t>
  </si>
  <si>
    <t>001647</t>
  </si>
  <si>
    <t>8290128511</t>
  </si>
  <si>
    <t>001654</t>
  </si>
  <si>
    <t>CHOIRIYA CHRISDIANI</t>
  </si>
  <si>
    <t>975298</t>
  </si>
  <si>
    <t>7880017173</t>
  </si>
  <si>
    <t>BCA BABATAN PANTAI</t>
  </si>
  <si>
    <t>912806</t>
  </si>
  <si>
    <t>DJONO PRIBADI</t>
  </si>
  <si>
    <t>976554</t>
  </si>
  <si>
    <t>010263</t>
  </si>
  <si>
    <t>0880858084</t>
  </si>
  <si>
    <t>BCA BHAYANGKARA</t>
  </si>
  <si>
    <t>YUDHA AGUS Z</t>
  </si>
  <si>
    <t>974170</t>
  </si>
  <si>
    <t>008550</t>
  </si>
  <si>
    <t>0500188031</t>
  </si>
  <si>
    <t>BO MOJOPAHIT</t>
  </si>
  <si>
    <t>001742</t>
  </si>
  <si>
    <t>SUPARNO</t>
  </si>
  <si>
    <t>922009</t>
  </si>
  <si>
    <t>001512</t>
  </si>
  <si>
    <t>2581418444</t>
  </si>
  <si>
    <t>TANIA RIZKY</t>
  </si>
  <si>
    <t>057189</t>
  </si>
  <si>
    <t>001772</t>
  </si>
  <si>
    <t>0101818569</t>
  </si>
  <si>
    <t>001776</t>
  </si>
  <si>
    <t>BCA HR MUH</t>
  </si>
  <si>
    <t>MARSANDI</t>
  </si>
  <si>
    <t>896950</t>
  </si>
  <si>
    <t>001639</t>
  </si>
  <si>
    <t>1301058158</t>
  </si>
  <si>
    <t>PRAYITNO</t>
  </si>
  <si>
    <t>899519</t>
  </si>
  <si>
    <t>001762</t>
  </si>
  <si>
    <t>1870423353</t>
  </si>
  <si>
    <t>BCA PERAK BARAT</t>
  </si>
  <si>
    <t>YOHANES ANDI S</t>
  </si>
  <si>
    <t>914072</t>
  </si>
  <si>
    <t>001819</t>
  </si>
  <si>
    <t>0641001456</t>
  </si>
  <si>
    <t>001873</t>
  </si>
  <si>
    <t>WARDA ROSITA</t>
  </si>
  <si>
    <t>920914</t>
  </si>
  <si>
    <t>001797</t>
  </si>
  <si>
    <t>0100913275</t>
  </si>
  <si>
    <t>BCA PABEAN</t>
  </si>
  <si>
    <t>MEI SUGIANTO</t>
  </si>
  <si>
    <t>853607</t>
  </si>
  <si>
    <t>001801</t>
  </si>
  <si>
    <t>0101143375</t>
  </si>
  <si>
    <t>BCA JAGALAN</t>
  </si>
  <si>
    <t>NI PUTU FRI ANDAJANI</t>
  </si>
  <si>
    <t>973151</t>
  </si>
  <si>
    <t>001460</t>
  </si>
  <si>
    <t>0181000006</t>
  </si>
  <si>
    <t>HARYO AGUNG L</t>
  </si>
  <si>
    <t>005919</t>
  </si>
  <si>
    <t>001827</t>
  </si>
  <si>
    <t>0885115000</t>
  </si>
  <si>
    <t>KFCC SBY</t>
  </si>
  <si>
    <t>MARGARETHA MAHULETTE</t>
  </si>
  <si>
    <t>975329</t>
  </si>
  <si>
    <t>001800</t>
  </si>
  <si>
    <t>7900077194</t>
  </si>
  <si>
    <t>TAN JAYADI</t>
  </si>
  <si>
    <t>975385</t>
  </si>
  <si>
    <t>001296</t>
  </si>
  <si>
    <t>7900019976</t>
  </si>
  <si>
    <t>TITIES BUDI DYAH</t>
  </si>
  <si>
    <t>975388</t>
  </si>
  <si>
    <t>001811</t>
  </si>
  <si>
    <t>7900019755</t>
  </si>
  <si>
    <t>BCA GRESIK KOTA</t>
  </si>
  <si>
    <t>PAM BUDI</t>
  </si>
  <si>
    <t>904744</t>
  </si>
  <si>
    <t>001582</t>
  </si>
  <si>
    <t>1000129191</t>
  </si>
  <si>
    <t>BCA KMBG JEPUN</t>
  </si>
  <si>
    <t>AGUS BUDIYONO</t>
  </si>
  <si>
    <t>902874</t>
  </si>
  <si>
    <t>001729</t>
  </si>
  <si>
    <t>1001033331</t>
  </si>
  <si>
    <t>SAMUEL RUDI Y</t>
  </si>
  <si>
    <t>973775</t>
  </si>
  <si>
    <t>001770</t>
  </si>
  <si>
    <t>8290125368</t>
  </si>
  <si>
    <t>SUGENG HARDJANTO</t>
  </si>
  <si>
    <t>900272</t>
  </si>
  <si>
    <t>001855</t>
  </si>
  <si>
    <t>0101088871</t>
  </si>
  <si>
    <t>KUSNAN</t>
  </si>
  <si>
    <t>864052</t>
  </si>
  <si>
    <t>001461</t>
  </si>
  <si>
    <t>0181195231</t>
  </si>
  <si>
    <t>M. RIRIN E</t>
  </si>
  <si>
    <t>980094</t>
  </si>
  <si>
    <t>001813</t>
  </si>
  <si>
    <t>8620737373</t>
  </si>
  <si>
    <t>DIDIT HENDRO R</t>
  </si>
  <si>
    <t>990159</t>
  </si>
  <si>
    <t>008737</t>
  </si>
  <si>
    <t>8240014191</t>
  </si>
  <si>
    <t>BCA TUBAN</t>
  </si>
  <si>
    <t>M. KUSNUN</t>
  </si>
  <si>
    <t>899533</t>
  </si>
  <si>
    <t>001825</t>
  </si>
  <si>
    <t>0101139106</t>
  </si>
  <si>
    <t>001462</t>
  </si>
  <si>
    <t>SANDY DEBORAH</t>
  </si>
  <si>
    <t>962795</t>
  </si>
  <si>
    <t>009204</t>
  </si>
  <si>
    <t>0880333011</t>
  </si>
  <si>
    <t>INDAH SOEGIARTINI</t>
  </si>
  <si>
    <t>912037</t>
  </si>
  <si>
    <t>001830</t>
  </si>
  <si>
    <t>7880877997</t>
  </si>
  <si>
    <t>KCP KLAMPIS</t>
  </si>
  <si>
    <t>TAN SONI SANTOSO</t>
  </si>
  <si>
    <t>961303</t>
  </si>
  <si>
    <t>001740</t>
  </si>
  <si>
    <t>2581394880</t>
  </si>
  <si>
    <t>BCA TIDAR</t>
  </si>
  <si>
    <t>SUHARTONO</t>
  </si>
  <si>
    <t>890031</t>
  </si>
  <si>
    <t>001845</t>
  </si>
  <si>
    <t>0361046993</t>
  </si>
  <si>
    <t>SUMANTO</t>
  </si>
  <si>
    <t>962380</t>
  </si>
  <si>
    <t>001846</t>
  </si>
  <si>
    <t>0640063360</t>
  </si>
  <si>
    <t>ACHMAD CHUDORI</t>
  </si>
  <si>
    <t>899561</t>
  </si>
  <si>
    <t>001912</t>
  </si>
  <si>
    <t>2581430002</t>
  </si>
  <si>
    <t>YUDIANTO S</t>
  </si>
  <si>
    <t>896616</t>
  </si>
  <si>
    <t>009583</t>
  </si>
  <si>
    <t>4290511114</t>
  </si>
  <si>
    <t>JUNITA REBIKA</t>
  </si>
  <si>
    <t>970654</t>
  </si>
  <si>
    <t>001921</t>
  </si>
  <si>
    <t>0880818619</t>
  </si>
  <si>
    <t>NINIEK</t>
  </si>
  <si>
    <t>905145</t>
  </si>
  <si>
    <t>010216</t>
  </si>
  <si>
    <t>7880063221</t>
  </si>
  <si>
    <t>AGUS SUWANDI</t>
  </si>
  <si>
    <t>951123</t>
  </si>
  <si>
    <t>009864</t>
  </si>
  <si>
    <t>1130509530</t>
  </si>
  <si>
    <t>1130490006</t>
  </si>
  <si>
    <t>DRIVER JOMBANG</t>
  </si>
  <si>
    <t>AGUS DARMAWAN</t>
  </si>
  <si>
    <t>960227</t>
  </si>
  <si>
    <t>009513</t>
  </si>
  <si>
    <t>1920417171</t>
  </si>
  <si>
    <t>BCA BANGKALAN</t>
  </si>
  <si>
    <t>MOEDJI SANTOSO</t>
  </si>
  <si>
    <t>912769</t>
  </si>
  <si>
    <t>001732</t>
  </si>
  <si>
    <t>1500471006</t>
  </si>
  <si>
    <t>BCA SUNCITY</t>
  </si>
  <si>
    <t>ARLIAH FERNIATY</t>
  </si>
  <si>
    <t>902326</t>
  </si>
  <si>
    <t>001745</t>
  </si>
  <si>
    <t>2581415011</t>
  </si>
  <si>
    <t>BCA GENTENGKALI</t>
  </si>
  <si>
    <t>ENDANG SUPRIYATINI</t>
  </si>
  <si>
    <t>975794</t>
  </si>
  <si>
    <t>009747</t>
  </si>
  <si>
    <t>0880264931</t>
  </si>
  <si>
    <t>CHANDRA</t>
  </si>
  <si>
    <t>973888</t>
  </si>
  <si>
    <t>001884</t>
  </si>
  <si>
    <t>0880908766</t>
  </si>
  <si>
    <t>0880908766+3640838999+4681157977</t>
  </si>
  <si>
    <t xml:space="preserve">BCA RAJAWALI </t>
  </si>
  <si>
    <t>MAHFUD YAHYA</t>
  </si>
  <si>
    <t>921747</t>
  </si>
  <si>
    <t>001568</t>
  </si>
  <si>
    <t>0885013169</t>
  </si>
  <si>
    <t>4681120139</t>
  </si>
  <si>
    <t>FX ANSELMUS B T</t>
  </si>
  <si>
    <t>901798</t>
  </si>
  <si>
    <t>001727</t>
  </si>
  <si>
    <t>0100287447</t>
  </si>
  <si>
    <t>001508</t>
  </si>
  <si>
    <t>TOTOK BUDYHARTO</t>
  </si>
  <si>
    <t>963693</t>
  </si>
  <si>
    <t>001843</t>
  </si>
  <si>
    <t>1920383838</t>
  </si>
  <si>
    <t>M SAIROZI</t>
  </si>
  <si>
    <t>962291</t>
  </si>
  <si>
    <t>001913</t>
  </si>
  <si>
    <t>0884685661</t>
  </si>
  <si>
    <t>SRI UNTARI</t>
  </si>
  <si>
    <t>911201</t>
  </si>
  <si>
    <t>001831</t>
  </si>
  <si>
    <t>7880060109</t>
  </si>
  <si>
    <t>BCA KLAMPIS</t>
  </si>
  <si>
    <t>SONJA ESTHER P</t>
  </si>
  <si>
    <t>976608</t>
  </si>
  <si>
    <t>001841</t>
  </si>
  <si>
    <t>4681064863</t>
  </si>
  <si>
    <t>SUKAMTO</t>
  </si>
  <si>
    <t>910552</t>
  </si>
  <si>
    <t>001466</t>
  </si>
  <si>
    <t>0181195931</t>
  </si>
  <si>
    <t>001816</t>
  </si>
  <si>
    <t>0101169561</t>
  </si>
  <si>
    <t>M YUSUF</t>
  </si>
  <si>
    <t>002220</t>
  </si>
  <si>
    <t>STAF BCA DIT</t>
  </si>
  <si>
    <t>001777</t>
  </si>
  <si>
    <t>SUDARMAWAN</t>
  </si>
  <si>
    <t>921354</t>
  </si>
  <si>
    <t>001465</t>
  </si>
  <si>
    <t>3251073595</t>
  </si>
  <si>
    <t>001778</t>
  </si>
  <si>
    <t>HENRY GOZALI</t>
  </si>
  <si>
    <t>002034</t>
  </si>
  <si>
    <t>0884561988</t>
  </si>
  <si>
    <t>LEONORA W</t>
  </si>
  <si>
    <t>974928</t>
  </si>
  <si>
    <t>001463</t>
  </si>
  <si>
    <t>0180342010</t>
  </si>
  <si>
    <t>I GEDE EKA S</t>
  </si>
  <si>
    <t>897650</t>
  </si>
  <si>
    <t>009552</t>
  </si>
  <si>
    <t>0106029720</t>
  </si>
  <si>
    <t>BCA MJK</t>
  </si>
  <si>
    <t>DIAH WISNU WARDI</t>
  </si>
  <si>
    <t>008543</t>
  </si>
  <si>
    <t>001730</t>
  </si>
  <si>
    <t>5460067784</t>
  </si>
  <si>
    <t>KEU KW 3 DARMO</t>
  </si>
  <si>
    <t>SULUH UTOMO</t>
  </si>
  <si>
    <t>902547</t>
  </si>
  <si>
    <t>002037</t>
  </si>
  <si>
    <t>1301075052</t>
  </si>
  <si>
    <t>BCA TUNJ LAMA</t>
  </si>
  <si>
    <t>002019</t>
  </si>
  <si>
    <t>002040</t>
  </si>
  <si>
    <t>AGUNG EKO B</t>
  </si>
  <si>
    <t>970678</t>
  </si>
  <si>
    <t>001785</t>
  </si>
  <si>
    <t>0101520047</t>
  </si>
  <si>
    <t>HENRY SETYO</t>
  </si>
  <si>
    <t>911094</t>
  </si>
  <si>
    <t>002064</t>
  </si>
  <si>
    <t>6710099993</t>
  </si>
  <si>
    <t>BCA JUANDA</t>
  </si>
  <si>
    <t>MULYADI</t>
  </si>
  <si>
    <t>900028</t>
  </si>
  <si>
    <t>002038</t>
  </si>
  <si>
    <t>7880063698</t>
  </si>
  <si>
    <t>EKO R A</t>
  </si>
  <si>
    <t>962717</t>
  </si>
  <si>
    <t>001428</t>
  </si>
  <si>
    <t>1130037484</t>
  </si>
  <si>
    <t>1131544257</t>
  </si>
  <si>
    <t>RR INDRIYAWATI</t>
  </si>
  <si>
    <t>911184</t>
  </si>
  <si>
    <t>009070</t>
  </si>
  <si>
    <t>2581422883</t>
  </si>
  <si>
    <t>002225</t>
  </si>
  <si>
    <t>M URIFAN</t>
  </si>
  <si>
    <t>912811</t>
  </si>
  <si>
    <t>002244</t>
  </si>
  <si>
    <t>3291017353</t>
  </si>
  <si>
    <t>ATM KW3 DARMO</t>
  </si>
  <si>
    <t>EFI SUHERMAN</t>
  </si>
  <si>
    <t>972239</t>
  </si>
  <si>
    <t>006064</t>
  </si>
  <si>
    <t>2581437775</t>
  </si>
  <si>
    <t>NI NYOMAN S</t>
  </si>
  <si>
    <t>913371</t>
  </si>
  <si>
    <t>002224</t>
  </si>
  <si>
    <t>4690800000</t>
  </si>
  <si>
    <t>7880000092</t>
  </si>
  <si>
    <t>BCA KENJERAN</t>
  </si>
  <si>
    <t>002011</t>
  </si>
  <si>
    <t>EKSP LOG SLK KW3 DARMO</t>
  </si>
  <si>
    <t>010218</t>
  </si>
  <si>
    <t>MEI SULISTIANI</t>
  </si>
  <si>
    <t>972556</t>
  </si>
  <si>
    <t>001924</t>
  </si>
  <si>
    <t>0880422235</t>
  </si>
  <si>
    <t>HYIDTRI SUPRANINGSIH</t>
  </si>
  <si>
    <t>912462</t>
  </si>
  <si>
    <t>001362</t>
  </si>
  <si>
    <t>1130509599</t>
  </si>
  <si>
    <t>BCA MOJOSARI</t>
  </si>
  <si>
    <t>002062</t>
  </si>
  <si>
    <t>002208</t>
  </si>
  <si>
    <t>3890083993</t>
  </si>
  <si>
    <t>002020</t>
  </si>
  <si>
    <t>DANIK SEPTA PRATIWI</t>
  </si>
  <si>
    <t>054321</t>
  </si>
  <si>
    <t>001443</t>
  </si>
  <si>
    <t>0501849498</t>
  </si>
  <si>
    <t>EKO SUSANTO</t>
  </si>
  <si>
    <t>963180</t>
  </si>
  <si>
    <t>001919</t>
  </si>
  <si>
    <t>1870064001</t>
  </si>
  <si>
    <t>1870128700</t>
  </si>
  <si>
    <t>RINASARI NOVIANA</t>
  </si>
  <si>
    <t>973710</t>
  </si>
  <si>
    <t>001882</t>
  </si>
  <si>
    <t>1130194253</t>
  </si>
  <si>
    <t>1130511135</t>
  </si>
  <si>
    <t>SIGIT M ALIM</t>
  </si>
  <si>
    <t>962920</t>
  </si>
  <si>
    <t>001448</t>
  </si>
  <si>
    <t>0501031053</t>
  </si>
  <si>
    <t xml:space="preserve">SHIERLY </t>
  </si>
  <si>
    <t>973261</t>
  </si>
  <si>
    <t>002012</t>
  </si>
  <si>
    <t>0100319021</t>
  </si>
  <si>
    <t>AURICE WIDARTO</t>
  </si>
  <si>
    <t>904456</t>
  </si>
  <si>
    <t>001444</t>
  </si>
  <si>
    <t>0501281106</t>
  </si>
  <si>
    <t>FINDRA TANSJAH</t>
  </si>
  <si>
    <t>903080</t>
  </si>
  <si>
    <t>001439</t>
  </si>
  <si>
    <t>2131028000</t>
  </si>
  <si>
    <t>OCTAVIANUS J.W.S</t>
  </si>
  <si>
    <t>963685</t>
  </si>
  <si>
    <t>001915</t>
  </si>
  <si>
    <t>1881500600</t>
  </si>
  <si>
    <t>M. HARY KUSUMA</t>
  </si>
  <si>
    <t>962402</t>
  </si>
  <si>
    <t>010319</t>
  </si>
  <si>
    <t>4681130173</t>
  </si>
  <si>
    <t>BCA BALIWERTI</t>
  </si>
  <si>
    <t>MUHAMMAD YUSUF</t>
  </si>
  <si>
    <t>971225</t>
  </si>
  <si>
    <t>002153</t>
  </si>
  <si>
    <t>4681061091</t>
  </si>
  <si>
    <t>KEN FITRI</t>
  </si>
  <si>
    <t>913364</t>
  </si>
  <si>
    <t>001888</t>
  </si>
  <si>
    <t>1074567889</t>
  </si>
  <si>
    <t>BCA MERR</t>
  </si>
  <si>
    <t>HENI PURWANTI</t>
  </si>
  <si>
    <t>920223</t>
  </si>
  <si>
    <t>001914</t>
  </si>
  <si>
    <t>0101342220</t>
  </si>
  <si>
    <t>002160</t>
  </si>
  <si>
    <t>ONNY SURYANI</t>
  </si>
  <si>
    <t>911095</t>
  </si>
  <si>
    <t>002065</t>
  </si>
  <si>
    <t>0881210982</t>
  </si>
  <si>
    <t>BCA UNDAAN</t>
  </si>
  <si>
    <t>AMAN SUNARYO</t>
  </si>
  <si>
    <t>ASWIN MARDIANTO</t>
  </si>
  <si>
    <t>NILSEN SILVA D</t>
  </si>
  <si>
    <t>DWI WAHYU D</t>
  </si>
  <si>
    <t>SURAYA S UTAMI</t>
  </si>
  <si>
    <t>INGE SUPROBO</t>
  </si>
  <si>
    <t>896468</t>
  </si>
  <si>
    <t>970172</t>
  </si>
  <si>
    <t>061060</t>
  </si>
  <si>
    <t>910350</t>
  </si>
  <si>
    <t>885399</t>
  </si>
  <si>
    <t>053839</t>
  </si>
  <si>
    <t>972131</t>
  </si>
  <si>
    <t>001790</t>
  </si>
  <si>
    <t>001429</t>
  </si>
  <si>
    <t>001928</t>
  </si>
  <si>
    <t>009118</t>
  </si>
  <si>
    <t>001930</t>
  </si>
  <si>
    <t>002152</t>
  </si>
  <si>
    <t>001734</t>
  </si>
  <si>
    <t>0101173797</t>
  </si>
  <si>
    <t>1130441111</t>
  </si>
  <si>
    <t>0184446193</t>
  </si>
  <si>
    <t>1920379997</t>
  </si>
  <si>
    <t>0181041209</t>
  </si>
  <si>
    <t>0885384680</t>
  </si>
  <si>
    <t>0881628537</t>
  </si>
  <si>
    <t>BCA MOJOAGUNG</t>
  </si>
  <si>
    <t>NOERLITA SWANDAYANI</t>
  </si>
  <si>
    <t>ARIEF BUDI S</t>
  </si>
  <si>
    <t>TYAS ARDHIYANA</t>
  </si>
  <si>
    <t>898808</t>
  </si>
  <si>
    <t>962522</t>
  </si>
  <si>
    <t>002162</t>
  </si>
  <si>
    <t>001469</t>
  </si>
  <si>
    <t>002165</t>
  </si>
  <si>
    <t>0106009524</t>
  </si>
  <si>
    <t>1880048330</t>
  </si>
  <si>
    <t>GARK SBY</t>
  </si>
  <si>
    <t>KK PDK MUTIARA</t>
  </si>
  <si>
    <t>HIW KW 3 DARMO</t>
  </si>
  <si>
    <t>SRI NURUL H</t>
  </si>
  <si>
    <t>ATING RUKIYATI</t>
  </si>
  <si>
    <t>910050</t>
  </si>
  <si>
    <t>899458</t>
  </si>
  <si>
    <t>001849</t>
  </si>
  <si>
    <t>002643</t>
  </si>
  <si>
    <t>002136</t>
  </si>
  <si>
    <t>009591</t>
  </si>
  <si>
    <t>1000184442</t>
  </si>
  <si>
    <t>7880061016</t>
  </si>
  <si>
    <t>0881123354</t>
  </si>
  <si>
    <t>BCA MANYAR</t>
  </si>
  <si>
    <t>0187022640</t>
  </si>
  <si>
    <t>ISWIYONO</t>
  </si>
  <si>
    <t>921353</t>
  </si>
  <si>
    <t>004635</t>
  </si>
  <si>
    <t>7250000922</t>
  </si>
  <si>
    <t>SUNARTO</t>
  </si>
  <si>
    <t>SAHAT MARULI</t>
  </si>
  <si>
    <t>AGOES WIDJAJA</t>
  </si>
  <si>
    <t xml:space="preserve">EKA NURHAYATI </t>
  </si>
  <si>
    <t>962409</t>
  </si>
  <si>
    <t>975105</t>
  </si>
  <si>
    <t>904741</t>
  </si>
  <si>
    <t>885249</t>
  </si>
  <si>
    <t>002123</t>
  </si>
  <si>
    <t>002130</t>
  </si>
  <si>
    <t>001850</t>
  </si>
  <si>
    <t>002140</t>
  </si>
  <si>
    <t>002119</t>
  </si>
  <si>
    <t>4681043548</t>
  </si>
  <si>
    <t>4650299987</t>
  </si>
  <si>
    <t>0885458004</t>
  </si>
  <si>
    <t>0880420640</t>
  </si>
  <si>
    <t>BCA KSM BANGSA</t>
  </si>
  <si>
    <t>ARIFIN</t>
  </si>
  <si>
    <t>INDRAWATI</t>
  </si>
  <si>
    <t>JUPRI</t>
  </si>
  <si>
    <t>WISHNU PRAMUDYO</t>
  </si>
  <si>
    <t>SEMBODO BUDI N</t>
  </si>
  <si>
    <t>PRIBADI AGUSTONO</t>
  </si>
  <si>
    <t>SRI DIARTI</t>
  </si>
  <si>
    <t>921897</t>
  </si>
  <si>
    <t>912059</t>
  </si>
  <si>
    <t>920657</t>
  </si>
  <si>
    <t>950799</t>
  </si>
  <si>
    <t>975907</t>
  </si>
  <si>
    <t>898826</t>
  </si>
  <si>
    <t>971326</t>
  </si>
  <si>
    <t>BCA PSR TURI</t>
  </si>
  <si>
    <t>001848</t>
  </si>
  <si>
    <t>002164</t>
  </si>
  <si>
    <t>002167</t>
  </si>
  <si>
    <t>002243</t>
  </si>
  <si>
    <t>002016</t>
  </si>
  <si>
    <t>001309</t>
  </si>
  <si>
    <t>010264</t>
  </si>
  <si>
    <t>1021033991</t>
  </si>
  <si>
    <t>0884686900</t>
  </si>
  <si>
    <t>0885066467</t>
  </si>
  <si>
    <t>0180874747</t>
  </si>
  <si>
    <t>2580923944</t>
  </si>
  <si>
    <t>4688429119</t>
  </si>
  <si>
    <t>2160200840</t>
  </si>
  <si>
    <t>2580733738</t>
  </si>
  <si>
    <t>TOMAS</t>
  </si>
  <si>
    <t>VITRI W</t>
  </si>
  <si>
    <t>963175</t>
  </si>
  <si>
    <t>961436</t>
  </si>
  <si>
    <t>002144</t>
  </si>
  <si>
    <t>001615</t>
  </si>
  <si>
    <t>0100254425</t>
  </si>
  <si>
    <t>1460118464</t>
  </si>
  <si>
    <t>GATOT SUMARSONO</t>
  </si>
  <si>
    <t>973142</t>
  </si>
  <si>
    <t>001467</t>
  </si>
  <si>
    <t>0180666613</t>
  </si>
  <si>
    <t>BAMBANG KURNIAWAN</t>
  </si>
  <si>
    <t>898803</t>
  </si>
  <si>
    <t>001736</t>
  </si>
  <si>
    <t>2710678599</t>
  </si>
  <si>
    <t>BCA NGORO</t>
  </si>
  <si>
    <t>BUDIONO</t>
  </si>
  <si>
    <t>FERDY WIDJAJA</t>
  </si>
  <si>
    <t>963798</t>
  </si>
  <si>
    <t>053749</t>
  </si>
  <si>
    <t>001530</t>
  </si>
  <si>
    <t>002170</t>
  </si>
  <si>
    <t>2580922018</t>
  </si>
  <si>
    <t>0845231651</t>
  </si>
  <si>
    <t>SHENDY ANGELINA M</t>
  </si>
  <si>
    <t>SUTRISNO</t>
  </si>
  <si>
    <t>055892</t>
  </si>
  <si>
    <t>911805</t>
  </si>
  <si>
    <t>002193</t>
  </si>
  <si>
    <t>009994</t>
  </si>
  <si>
    <t>2581882604</t>
  </si>
  <si>
    <t>051142858</t>
  </si>
  <si>
    <t>BCA KRIAN</t>
  </si>
  <si>
    <t>001851</t>
  </si>
  <si>
    <t>JUNARIS</t>
  </si>
  <si>
    <t>911098</t>
  </si>
  <si>
    <t>003086</t>
  </si>
  <si>
    <t>0881164344</t>
  </si>
  <si>
    <t>WINARTO</t>
  </si>
  <si>
    <t>970675</t>
  </si>
  <si>
    <t>002179</t>
  </si>
  <si>
    <t>0880742574</t>
  </si>
  <si>
    <t>NOVIE TRI K</t>
  </si>
  <si>
    <t>975378</t>
  </si>
  <si>
    <t>001378</t>
  </si>
  <si>
    <t>7900019666</t>
  </si>
  <si>
    <t>IRIANTI S</t>
  </si>
  <si>
    <t>897725</t>
  </si>
  <si>
    <t>008399</t>
  </si>
  <si>
    <t>0360208966</t>
  </si>
  <si>
    <t>LILIK SETYAWATI</t>
  </si>
  <si>
    <t>962690</t>
  </si>
  <si>
    <t>001417</t>
  </si>
  <si>
    <t>1130091179</t>
  </si>
  <si>
    <t>DODY ARIES F</t>
  </si>
  <si>
    <t>000854</t>
  </si>
  <si>
    <t>001952</t>
  </si>
  <si>
    <t>1934116677</t>
  </si>
  <si>
    <t>RIYANTI WULANDARI</t>
  </si>
  <si>
    <t>973200</t>
  </si>
  <si>
    <t>002181</t>
  </si>
  <si>
    <t>8290149798</t>
  </si>
  <si>
    <t>M HARY KUSUMA</t>
  </si>
  <si>
    <t>001341</t>
  </si>
  <si>
    <t>SRI SUTAMI</t>
  </si>
  <si>
    <t>904457</t>
  </si>
  <si>
    <t>002240</t>
  </si>
  <si>
    <t>0500171111</t>
  </si>
  <si>
    <t>GANGSAR P</t>
  </si>
  <si>
    <t>904931</t>
  </si>
  <si>
    <t>002212</t>
  </si>
  <si>
    <t>2581108798</t>
  </si>
  <si>
    <t>R AYU EVA Y</t>
  </si>
  <si>
    <t>009683</t>
  </si>
  <si>
    <t>009119</t>
  </si>
  <si>
    <t>1920456789</t>
  </si>
  <si>
    <t>SUSIANTO</t>
  </si>
  <si>
    <t>904182</t>
  </si>
  <si>
    <t>001951</t>
  </si>
  <si>
    <t>1920009332</t>
  </si>
  <si>
    <t>DEWI MILASARI</t>
  </si>
  <si>
    <t>970671</t>
  </si>
  <si>
    <t>002245</t>
  </si>
  <si>
    <t>3250234600</t>
  </si>
  <si>
    <t>BAMBANG YUDHI S</t>
  </si>
  <si>
    <t>912810</t>
  </si>
  <si>
    <t>002171</t>
  </si>
  <si>
    <t>7880063311</t>
  </si>
  <si>
    <t>RENY RATNAWATI</t>
  </si>
  <si>
    <t>962814</t>
  </si>
  <si>
    <t>002169</t>
  </si>
  <si>
    <t>1010240006</t>
  </si>
  <si>
    <t>NGAISAH</t>
  </si>
  <si>
    <t>961554</t>
  </si>
  <si>
    <t>002166</t>
  </si>
  <si>
    <t>2580941110</t>
  </si>
  <si>
    <t>HANIFAH ARSYAD</t>
  </si>
  <si>
    <t>904968</t>
  </si>
  <si>
    <t>001468</t>
  </si>
  <si>
    <t>4650104507</t>
  </si>
  <si>
    <t>YAP TJUAN KIN</t>
  </si>
  <si>
    <t>973873</t>
  </si>
  <si>
    <t>002182</t>
  </si>
  <si>
    <t>0888810563</t>
  </si>
  <si>
    <t>KCU HRM</t>
  </si>
  <si>
    <t>KCU GRESIK</t>
  </si>
  <si>
    <t>KCP PASAR ATUM</t>
  </si>
  <si>
    <t>KCU JOMBANG</t>
  </si>
  <si>
    <t>KCP SAMPANG</t>
  </si>
  <si>
    <t>SLK KW3</t>
  </si>
  <si>
    <t>KCP BALIWERTI</t>
  </si>
  <si>
    <t>KCU MOJOKERTO</t>
  </si>
  <si>
    <t>KCP BG JUNCTION</t>
  </si>
  <si>
    <t>KCP PAMEKASAN</t>
  </si>
  <si>
    <t>KCP SEPANJANG</t>
  </si>
  <si>
    <t>KCP NGINDEN</t>
  </si>
  <si>
    <t>KCP DELTA</t>
  </si>
  <si>
    <t>KCP GEMBLONGAN</t>
  </si>
  <si>
    <t>KCP GEDANGAN</t>
  </si>
  <si>
    <t>7900018686</t>
  </si>
  <si>
    <t>1130509670</t>
  </si>
  <si>
    <t>1920346789</t>
  </si>
  <si>
    <t>0880425773</t>
  </si>
  <si>
    <t>BARFITTO</t>
  </si>
  <si>
    <t>964050</t>
  </si>
  <si>
    <t>002183</t>
  </si>
  <si>
    <t>RUPA2X BCA DARMO</t>
  </si>
  <si>
    <t>BAGUS YOGA K</t>
  </si>
  <si>
    <t>912792</t>
  </si>
  <si>
    <t>002253</t>
  </si>
  <si>
    <t>2587846035</t>
  </si>
  <si>
    <t>EMY SRI HASTUTI</t>
  </si>
  <si>
    <t>902254</t>
  </si>
  <si>
    <t>002257</t>
  </si>
  <si>
    <t>0101138240</t>
  </si>
  <si>
    <t>ADANG SURADI H</t>
  </si>
  <si>
    <t>910520</t>
  </si>
  <si>
    <t>009483</t>
  </si>
  <si>
    <t>4290222333</t>
  </si>
  <si>
    <t>KCU RUNGKUT</t>
  </si>
  <si>
    <t>SLA KW3 BCA DARMO</t>
  </si>
  <si>
    <t>BAMBANG WIBOWO</t>
  </si>
  <si>
    <t>897720</t>
  </si>
  <si>
    <t>002198</t>
  </si>
  <si>
    <t>0101183750</t>
  </si>
  <si>
    <t>001927</t>
  </si>
  <si>
    <t>002190</t>
  </si>
  <si>
    <t>BETTY MOELISTYANINGSIH</t>
  </si>
  <si>
    <t>900847</t>
  </si>
  <si>
    <t>007858</t>
  </si>
  <si>
    <t>2130997000</t>
  </si>
  <si>
    <t>FAUZI AMRIN</t>
  </si>
  <si>
    <t>910540</t>
  </si>
  <si>
    <t>002213</t>
  </si>
  <si>
    <t>2581714116</t>
  </si>
  <si>
    <t>SITI ISRO'IYAH</t>
  </si>
  <si>
    <t>910270</t>
  </si>
  <si>
    <t>002201</t>
  </si>
  <si>
    <t>3300036006</t>
  </si>
  <si>
    <t>TONI EFENDI</t>
  </si>
  <si>
    <t>007308</t>
  </si>
  <si>
    <t>002029</t>
  </si>
  <si>
    <t>4681139979</t>
  </si>
  <si>
    <t>HARYENI</t>
  </si>
  <si>
    <t>971739</t>
  </si>
  <si>
    <t>002168</t>
  </si>
  <si>
    <t>0880394835</t>
  </si>
  <si>
    <t>SRI WAHYU SUKARNI</t>
  </si>
  <si>
    <t>898342</t>
  </si>
  <si>
    <t>002199</t>
  </si>
  <si>
    <t>0871101042</t>
  </si>
  <si>
    <t>IMRAN JAYA</t>
  </si>
  <si>
    <t>900285</t>
  </si>
  <si>
    <t>002215</t>
  </si>
  <si>
    <t>2581386003</t>
  </si>
  <si>
    <t>FERRY YOHANNES</t>
  </si>
  <si>
    <t>932120</t>
  </si>
  <si>
    <t>009614</t>
  </si>
  <si>
    <t>2580912349</t>
  </si>
  <si>
    <t>PRAMUKARYA BCA HR MUH</t>
  </si>
  <si>
    <t>ARIP PUJO UTOMO</t>
  </si>
  <si>
    <t>KBG OPS BCA PDK CHDRA</t>
  </si>
  <si>
    <t>901179</t>
  </si>
  <si>
    <t>898788</t>
  </si>
  <si>
    <t>900821</t>
  </si>
  <si>
    <t>SURYA BUDHIVAYA</t>
  </si>
  <si>
    <t>001703</t>
  </si>
  <si>
    <t>001695</t>
  </si>
  <si>
    <t>001665</t>
  </si>
  <si>
    <t>0481122511</t>
  </si>
  <si>
    <t>3631231797</t>
  </si>
  <si>
    <t>0241149667</t>
  </si>
  <si>
    <t>PEMB KW 3 BCA DARMO</t>
  </si>
  <si>
    <t>BCA KALISAT JEMBER</t>
  </si>
  <si>
    <t>SLAMET RIADI</t>
  </si>
  <si>
    <t>912201</t>
  </si>
  <si>
    <t>009748</t>
  </si>
  <si>
    <t>1870224466</t>
  </si>
  <si>
    <t>DEVINA K</t>
  </si>
  <si>
    <t>DEKI SUSANTO S</t>
  </si>
  <si>
    <t>WAHINTON S</t>
  </si>
  <si>
    <t>HENGKY D A</t>
  </si>
  <si>
    <t>003614</t>
  </si>
  <si>
    <t>980484</t>
  </si>
  <si>
    <t>962925</t>
  </si>
  <si>
    <t>010186</t>
  </si>
  <si>
    <t>001608</t>
  </si>
  <si>
    <t>001583</t>
  </si>
  <si>
    <t>009609</t>
  </si>
  <si>
    <t>008735</t>
  </si>
  <si>
    <t>2581344874</t>
  </si>
  <si>
    <t>3810045590</t>
  </si>
  <si>
    <t>1840116600</t>
  </si>
  <si>
    <t>8240145678</t>
  </si>
  <si>
    <t>BCA M DURYAT</t>
  </si>
  <si>
    <r>
      <t>EK</t>
    </r>
    <r>
      <rPr>
        <sz val="11"/>
        <color rgb="FFFF0000"/>
        <rFont val="Times New Roman"/>
        <family val="1"/>
      </rPr>
      <t>A YOELIANTO P</t>
    </r>
  </si>
  <si>
    <t>IWAN HERMAWAN</t>
  </si>
  <si>
    <t>914012</t>
  </si>
  <si>
    <t>897865</t>
  </si>
  <si>
    <t>002172</t>
  </si>
  <si>
    <t>1031023462</t>
  </si>
  <si>
    <t>SUDARTO</t>
  </si>
  <si>
    <t>002239</t>
  </si>
  <si>
    <t>0501034753</t>
  </si>
  <si>
    <t>001978</t>
  </si>
  <si>
    <t>DIDIK ASMARA</t>
  </si>
  <si>
    <t>912799</t>
  </si>
  <si>
    <t>002552</t>
  </si>
  <si>
    <t>3290118866</t>
  </si>
  <si>
    <t>WIDIYANDARI</t>
  </si>
  <si>
    <t>962993</t>
  </si>
  <si>
    <t>001975</t>
  </si>
  <si>
    <t>2581427117</t>
  </si>
  <si>
    <t>SRI WAHYUNI</t>
  </si>
  <si>
    <t>904976</t>
  </si>
  <si>
    <t>001993</t>
  </si>
  <si>
    <t>KCP TIDAR</t>
  </si>
  <si>
    <t>KCP GOLDEN CITY</t>
  </si>
  <si>
    <t>PRAMUKARYA KCU INDRAPURA</t>
  </si>
  <si>
    <t>PIMP KCP JUANDA</t>
  </si>
  <si>
    <t>002067</t>
  </si>
  <si>
    <t>WAKHIDAH N</t>
  </si>
  <si>
    <t>001990</t>
  </si>
  <si>
    <t>002232</t>
  </si>
  <si>
    <t>NUKE DWIYANA</t>
  </si>
  <si>
    <t>901962</t>
  </si>
  <si>
    <t>002200</t>
  </si>
  <si>
    <t>2581221314</t>
  </si>
  <si>
    <t>SETIA PUDIANI</t>
  </si>
  <si>
    <t>898039</t>
  </si>
  <si>
    <t>002269</t>
  </si>
  <si>
    <t>0100537885</t>
  </si>
  <si>
    <t>KCP DELTA PLAZA</t>
  </si>
  <si>
    <t>KCP KEDUNGDORO</t>
  </si>
  <si>
    <t>SLK KW3 BCA DARMO</t>
  </si>
  <si>
    <t>EFFENDI</t>
  </si>
  <si>
    <t>913431</t>
  </si>
  <si>
    <t>009854</t>
  </si>
  <si>
    <t>1130510031</t>
  </si>
  <si>
    <t>ARIANI PRINARYANTI</t>
  </si>
  <si>
    <t>911812</t>
  </si>
  <si>
    <t>002266</t>
  </si>
  <si>
    <t>0884677552</t>
  </si>
  <si>
    <t>LANI HERAWATI</t>
  </si>
  <si>
    <t>910515</t>
  </si>
  <si>
    <t>008973</t>
  </si>
  <si>
    <t>1301539997</t>
  </si>
  <si>
    <t>KCU DIPONEGORO</t>
  </si>
  <si>
    <t>MUHAMMAD URIFAN</t>
  </si>
  <si>
    <t>002267</t>
  </si>
  <si>
    <t>002553</t>
  </si>
  <si>
    <t>940715</t>
  </si>
  <si>
    <t>ANDRIYANTO</t>
  </si>
  <si>
    <t>7880033055</t>
  </si>
  <si>
    <t>YULI SETIANINGSIH</t>
  </si>
  <si>
    <t>007651</t>
  </si>
  <si>
    <t>002263</t>
  </si>
  <si>
    <t>7880066077</t>
  </si>
  <si>
    <t>ASTUTI TRI N</t>
  </si>
  <si>
    <t>941204</t>
  </si>
  <si>
    <t>001798</t>
  </si>
  <si>
    <t>8290981965</t>
  </si>
  <si>
    <t>DIDIK IRBAMANTO</t>
  </si>
  <si>
    <t>901147</t>
  </si>
  <si>
    <t>002242</t>
  </si>
  <si>
    <t>0881212187</t>
  </si>
  <si>
    <t>ATM KW3</t>
  </si>
  <si>
    <t>MUJIANA</t>
  </si>
  <si>
    <t>921870</t>
  </si>
  <si>
    <t>002035</t>
  </si>
  <si>
    <t>0885310848</t>
  </si>
  <si>
    <t>KFCC KW3</t>
  </si>
  <si>
    <t>SELVI KARTIKA</t>
  </si>
  <si>
    <t>020377</t>
  </si>
  <si>
    <t>003877</t>
  </si>
  <si>
    <t>0360191044</t>
  </si>
  <si>
    <t>KCP PASAR ATOM</t>
  </si>
  <si>
    <t>CICILIA WIDIARTI</t>
  </si>
  <si>
    <t>002209</t>
  </si>
  <si>
    <t>KCU JEMBER</t>
  </si>
  <si>
    <t>MOCH ISMAIL</t>
  </si>
  <si>
    <t>912805</t>
  </si>
  <si>
    <t>010076</t>
  </si>
  <si>
    <t>2580935225</t>
  </si>
  <si>
    <t>KCI DIPONEGORO</t>
  </si>
  <si>
    <t>NURUL MUKARROMAH</t>
  </si>
  <si>
    <t>902790</t>
  </si>
  <si>
    <t>001926</t>
  </si>
  <si>
    <t>3251033577</t>
  </si>
  <si>
    <t>KCU SIDOARJO</t>
  </si>
  <si>
    <t>MUNDI WIRA P</t>
  </si>
  <si>
    <t>YETTY HARYATI</t>
  </si>
  <si>
    <t>CHRISTIAN DA VIDSON P</t>
  </si>
  <si>
    <t>975043</t>
  </si>
  <si>
    <t>000003</t>
  </si>
  <si>
    <t>976068</t>
  </si>
  <si>
    <t>002194</t>
  </si>
  <si>
    <t>010265</t>
  </si>
  <si>
    <t>002555</t>
  </si>
  <si>
    <t>0100358701</t>
  </si>
  <si>
    <t>8220147011</t>
  </si>
  <si>
    <t>8290127735</t>
  </si>
  <si>
    <t>SURJONO</t>
  </si>
  <si>
    <t>898840</t>
  </si>
  <si>
    <t>002284</t>
  </si>
  <si>
    <t>2581427711</t>
  </si>
  <si>
    <t>BAGUS SANTOSO</t>
  </si>
  <si>
    <t>HERLINA E YANTI</t>
  </si>
  <si>
    <t>HENNY KURNIAWATI</t>
  </si>
  <si>
    <t>DJOKO SISWANTO</t>
  </si>
  <si>
    <t>HERU AFIANTO</t>
  </si>
  <si>
    <t>KASIADI</t>
  </si>
  <si>
    <t>973855</t>
  </si>
  <si>
    <t>973064</t>
  </si>
  <si>
    <t>914057</t>
  </si>
  <si>
    <t>910253</t>
  </si>
  <si>
    <t>960369</t>
  </si>
  <si>
    <t>885157</t>
  </si>
  <si>
    <t>002569</t>
  </si>
  <si>
    <t>002290</t>
  </si>
  <si>
    <t>001992</t>
  </si>
  <si>
    <t>007978</t>
  </si>
  <si>
    <t>002289</t>
  </si>
  <si>
    <t>001982</t>
  </si>
  <si>
    <t>001447</t>
  </si>
  <si>
    <t>2150000001</t>
  </si>
  <si>
    <t>8260009282</t>
  </si>
  <si>
    <t>4101010001</t>
  </si>
  <si>
    <t>0101133591</t>
  </si>
  <si>
    <t>4540019971</t>
  </si>
  <si>
    <t>0500021721</t>
  </si>
  <si>
    <t>BCA GOLDEN CITY</t>
  </si>
  <si>
    <t>BCA KAPASARI</t>
  </si>
  <si>
    <t>SUSANTI WIDJAJA</t>
  </si>
  <si>
    <t>899566</t>
  </si>
  <si>
    <t>005718</t>
  </si>
  <si>
    <t>7880009880</t>
  </si>
  <si>
    <t>ENDARTO</t>
  </si>
  <si>
    <t>896621</t>
  </si>
  <si>
    <t>002294</t>
  </si>
  <si>
    <t>0101142271</t>
  </si>
  <si>
    <t>BAMBANG HARTONO</t>
  </si>
  <si>
    <t>931992</t>
  </si>
  <si>
    <t>002562</t>
  </si>
  <si>
    <t>0884698665</t>
  </si>
  <si>
    <t>HARTIMAN</t>
  </si>
  <si>
    <t>853364</t>
  </si>
  <si>
    <t>001791</t>
  </si>
  <si>
    <t>0106011341</t>
  </si>
  <si>
    <t>ISTIRAHATININGSIH</t>
  </si>
  <si>
    <t>902741</t>
  </si>
  <si>
    <t>001424</t>
  </si>
  <si>
    <t>1130506000</t>
  </si>
  <si>
    <t>AZIS LARAS MUDRAJAT</t>
  </si>
  <si>
    <t>962119</t>
  </si>
  <si>
    <t>001731</t>
  </si>
  <si>
    <t>8290108021</t>
  </si>
  <si>
    <t>FRANSISCA MARIANI</t>
  </si>
  <si>
    <t>971751</t>
  </si>
  <si>
    <t>002565</t>
  </si>
  <si>
    <t>7880064244</t>
  </si>
  <si>
    <t>IDA TARIDA</t>
  </si>
  <si>
    <t>898027</t>
  </si>
  <si>
    <t>002563</t>
  </si>
  <si>
    <t>0350922300</t>
  </si>
  <si>
    <t>STS VETERAN</t>
  </si>
  <si>
    <t>KCP TANDES</t>
  </si>
  <si>
    <t>KCU GALAXY</t>
  </si>
  <si>
    <t>KKKS GALAXY</t>
  </si>
  <si>
    <t>001933</t>
  </si>
  <si>
    <t>SRI ENDAHWATI</t>
  </si>
  <si>
    <t>900254</t>
  </si>
  <si>
    <t>002270</t>
  </si>
  <si>
    <t>4649991968</t>
  </si>
  <si>
    <t>DJOKO SANTOSO</t>
  </si>
  <si>
    <t>897120</t>
  </si>
  <si>
    <t>002301</t>
  </si>
  <si>
    <t>0181195885</t>
  </si>
  <si>
    <t>MURYANTO</t>
  </si>
  <si>
    <t>898330</t>
  </si>
  <si>
    <t>002260</t>
  </si>
  <si>
    <t>0885638967</t>
  </si>
  <si>
    <t>001984</t>
  </si>
  <si>
    <t>DAVID LAMONGI</t>
  </si>
  <si>
    <t>975130</t>
  </si>
  <si>
    <t>002332</t>
  </si>
  <si>
    <t>0880779206</t>
  </si>
  <si>
    <t>PIYONO BUDI UDARYO</t>
  </si>
  <si>
    <t>009486</t>
  </si>
  <si>
    <t>NUR MUCHAMAD F</t>
  </si>
  <si>
    <t>962261</t>
  </si>
  <si>
    <t>006330</t>
  </si>
  <si>
    <t>0884526686</t>
  </si>
  <si>
    <t>SULISTIYANTO</t>
  </si>
  <si>
    <t>910136</t>
  </si>
  <si>
    <t>002345</t>
  </si>
  <si>
    <t>1901013000</t>
  </si>
  <si>
    <t>KCP AMBENGAN</t>
  </si>
  <si>
    <t>0361044486</t>
  </si>
  <si>
    <t>002335</t>
  </si>
  <si>
    <t xml:space="preserve">MARGARETHA HENNY </t>
  </si>
  <si>
    <t>971772</t>
  </si>
  <si>
    <t>002334</t>
  </si>
  <si>
    <t>5090001835</t>
  </si>
  <si>
    <t>VERY MARDA J</t>
  </si>
  <si>
    <t>973845</t>
  </si>
  <si>
    <t>001970</t>
  </si>
  <si>
    <t>0880429957</t>
  </si>
  <si>
    <t xml:space="preserve">HASIM </t>
  </si>
  <si>
    <t>970187</t>
  </si>
  <si>
    <t>002342</t>
  </si>
  <si>
    <t>0640455578</t>
  </si>
  <si>
    <t>EDDY SUWIGNYO</t>
  </si>
  <si>
    <t>974229</t>
  </si>
  <si>
    <t>002350</t>
  </si>
  <si>
    <t>2582130575</t>
  </si>
  <si>
    <t>002346</t>
  </si>
  <si>
    <t>KCP RUNGKUT MAPAN</t>
  </si>
  <si>
    <t>AD KREDIT KW3</t>
  </si>
  <si>
    <t>KCP UNDAAN</t>
  </si>
  <si>
    <t>PIKW KW3</t>
  </si>
  <si>
    <t>AO KCU DARMO</t>
  </si>
  <si>
    <t>002574</t>
  </si>
  <si>
    <t>0881232684</t>
  </si>
  <si>
    <t>ENDANG RISWATININGSIH</t>
  </si>
  <si>
    <t>912821</t>
  </si>
  <si>
    <t>002581</t>
  </si>
  <si>
    <t>001934</t>
  </si>
  <si>
    <t>2580180569</t>
  </si>
  <si>
    <t>002277</t>
  </si>
  <si>
    <t>YUSTINA ELDA</t>
  </si>
  <si>
    <t>010610</t>
  </si>
  <si>
    <t>002282</t>
  </si>
  <si>
    <t>0884572556</t>
  </si>
  <si>
    <t>002333</t>
  </si>
  <si>
    <t>EINSTEINA MARYOSANTI</t>
  </si>
  <si>
    <t>002577</t>
  </si>
  <si>
    <t>002296</t>
  </si>
  <si>
    <t>NURIL LISANA</t>
  </si>
  <si>
    <t>975384</t>
  </si>
  <si>
    <t>003546</t>
  </si>
  <si>
    <t>7900018066</t>
  </si>
  <si>
    <t>002291</t>
  </si>
  <si>
    <t>FENNY MARLINA</t>
  </si>
  <si>
    <t>973239</t>
  </si>
  <si>
    <t>001932</t>
  </si>
  <si>
    <t>8290121991</t>
  </si>
  <si>
    <t>BAMBANG ERWANTO</t>
  </si>
  <si>
    <t>940940</t>
  </si>
  <si>
    <t>002330</t>
  </si>
  <si>
    <t>7880047501</t>
  </si>
  <si>
    <t>A FAUZI HADE</t>
  </si>
  <si>
    <t>990529</t>
  </si>
  <si>
    <t>002303</t>
  </si>
  <si>
    <t>5610076060</t>
  </si>
  <si>
    <t>SRIRATNA H</t>
  </si>
  <si>
    <t>962742</t>
  </si>
  <si>
    <t>002273</t>
  </si>
  <si>
    <t>0884564561</t>
  </si>
  <si>
    <t>002576</t>
  </si>
  <si>
    <t>0101291919</t>
  </si>
  <si>
    <t>BAMBANG HADI P</t>
  </si>
  <si>
    <t>902568</t>
  </si>
  <si>
    <t>009490</t>
  </si>
  <si>
    <t>1021038071</t>
  </si>
  <si>
    <t>SUBROTO</t>
  </si>
  <si>
    <t>853373</t>
  </si>
  <si>
    <t>002218</t>
  </si>
  <si>
    <t>2584455666</t>
  </si>
  <si>
    <t>KCP KAPAS KRAMPUNG</t>
  </si>
  <si>
    <t>KCP PONDOK CHANDRA</t>
  </si>
  <si>
    <t>HIW KW3</t>
  </si>
  <si>
    <t>LOG KW3</t>
  </si>
  <si>
    <t>SOY KW3</t>
  </si>
  <si>
    <t>KCP SUNCITY</t>
  </si>
  <si>
    <t>KCP PERAK BARAT</t>
  </si>
  <si>
    <t>MOB KAS VETERAN</t>
  </si>
  <si>
    <t>0880317687</t>
  </si>
  <si>
    <t>010266</t>
  </si>
  <si>
    <t>DADANG ISWORO</t>
  </si>
  <si>
    <t>902252</t>
  </si>
  <si>
    <t>002371</t>
  </si>
  <si>
    <t>0106014251</t>
  </si>
  <si>
    <t>SULISTIOWATI</t>
  </si>
  <si>
    <t>975390</t>
  </si>
  <si>
    <t>001631</t>
  </si>
  <si>
    <t>7880082323</t>
  </si>
  <si>
    <t>911814</t>
  </si>
  <si>
    <t>002583</t>
  </si>
  <si>
    <t>1020331883</t>
  </si>
  <si>
    <t>SOETRISNO</t>
  </si>
  <si>
    <t>885560</t>
  </si>
  <si>
    <t>002339</t>
  </si>
  <si>
    <t>8290144664</t>
  </si>
  <si>
    <t>KCP KUPANG JAYA</t>
  </si>
  <si>
    <t>ANGGI VANDIKA P</t>
  </si>
  <si>
    <t>058501</t>
  </si>
  <si>
    <t>002364</t>
  </si>
  <si>
    <t>1070528912</t>
  </si>
  <si>
    <t>BCA PTC</t>
  </si>
  <si>
    <t>MARGARETHA M</t>
  </si>
  <si>
    <t>002336</t>
  </si>
  <si>
    <t>002327</t>
  </si>
  <si>
    <t>KCP NGAGEL</t>
  </si>
  <si>
    <t>BEJO PRAGOTO</t>
  </si>
  <si>
    <t>897880</t>
  </si>
  <si>
    <t>002588</t>
  </si>
  <si>
    <t>1881000127</t>
  </si>
  <si>
    <t>TOTO ERMIYANTO</t>
  </si>
  <si>
    <t>AWALUDIN ACHMAD</t>
  </si>
  <si>
    <t>930366</t>
  </si>
  <si>
    <t>931795</t>
  </si>
  <si>
    <t>002373</t>
  </si>
  <si>
    <t>002363</t>
  </si>
  <si>
    <t>0881087056</t>
  </si>
  <si>
    <t>0885087553</t>
  </si>
  <si>
    <t>LOG KW 3 DARMO</t>
  </si>
  <si>
    <t>ANI SUMARNI</t>
  </si>
  <si>
    <t>921594</t>
  </si>
  <si>
    <t>002331</t>
  </si>
  <si>
    <t>8290120731</t>
  </si>
  <si>
    <t>HAMZAH FANSURI</t>
  </si>
  <si>
    <t>974430</t>
  </si>
  <si>
    <t>002369</t>
  </si>
  <si>
    <t>0880448455</t>
  </si>
  <si>
    <t>ANDRI LAKSONO</t>
  </si>
  <si>
    <t>962306</t>
  </si>
  <si>
    <t>002585</t>
  </si>
  <si>
    <t>8220213421</t>
  </si>
  <si>
    <t>009703</t>
  </si>
  <si>
    <t>4290212273</t>
  </si>
  <si>
    <t>WIDYASTUTI</t>
  </si>
  <si>
    <t>975386</t>
  </si>
  <si>
    <t>002288</t>
  </si>
  <si>
    <t>7900019721</t>
  </si>
  <si>
    <t>SRI ERNAWATI</t>
  </si>
  <si>
    <t>973160</t>
  </si>
  <si>
    <t>008738</t>
  </si>
  <si>
    <t>0880422308</t>
  </si>
  <si>
    <t>001931</t>
  </si>
  <si>
    <t>LU CUN CIAT</t>
  </si>
  <si>
    <t>973895</t>
  </si>
  <si>
    <t>001916</t>
  </si>
  <si>
    <t>0880425781</t>
  </si>
  <si>
    <t>RUDY HARTONO</t>
  </si>
  <si>
    <t>980030</t>
  </si>
  <si>
    <t>010313</t>
  </si>
  <si>
    <t>0100232545</t>
  </si>
  <si>
    <t>PRASETYO M</t>
  </si>
  <si>
    <t>973505</t>
  </si>
  <si>
    <t>002368</t>
  </si>
  <si>
    <t>2581417766</t>
  </si>
  <si>
    <t>KCP NGAGEL JAYA</t>
  </si>
  <si>
    <t>KCP PRAPEN</t>
  </si>
  <si>
    <t>KK SUMBEREJO</t>
  </si>
  <si>
    <t>KCP DHARMAHUSADA</t>
  </si>
  <si>
    <t>SBK KW3</t>
  </si>
  <si>
    <t>973623</t>
  </si>
  <si>
    <t>ASTERIA ANDRI</t>
  </si>
  <si>
    <t>001842</t>
  </si>
  <si>
    <t>0880426818</t>
  </si>
  <si>
    <t>002594</t>
  </si>
  <si>
    <t>009512</t>
  </si>
  <si>
    <t>002575</t>
  </si>
  <si>
    <t>KABAG TLR KERTOPATEN</t>
  </si>
  <si>
    <t>MOCH HARY KUSUMA</t>
  </si>
  <si>
    <t>002454</t>
  </si>
  <si>
    <t>SUSWANTINA</t>
  </si>
  <si>
    <t>898343</t>
  </si>
  <si>
    <t>002455</t>
  </si>
  <si>
    <t>AGUS HERIYANTO</t>
  </si>
  <si>
    <t>WIDIYASTUTI</t>
  </si>
  <si>
    <t>ARY PURNOMO K</t>
  </si>
  <si>
    <t>NOVI ERMAWATI</t>
  </si>
  <si>
    <t>974104</t>
  </si>
  <si>
    <t>975339</t>
  </si>
  <si>
    <t>910249</t>
  </si>
  <si>
    <t>002589</t>
  </si>
  <si>
    <t>001936</t>
  </si>
  <si>
    <t>005719</t>
  </si>
  <si>
    <t>002401</t>
  </si>
  <si>
    <t>005593</t>
  </si>
  <si>
    <t>BCA TEMBAAN</t>
  </si>
  <si>
    <t>4681158400</t>
  </si>
  <si>
    <t>4681020459</t>
  </si>
  <si>
    <t>7880022347</t>
  </si>
  <si>
    <t>1870225551</t>
  </si>
  <si>
    <t>DARMAWAN</t>
  </si>
  <si>
    <t>960652</t>
  </si>
  <si>
    <t>002457</t>
  </si>
  <si>
    <t>4681234564</t>
  </si>
  <si>
    <t>SOW KW3 DARMO</t>
  </si>
  <si>
    <t>KRISTIN DENNI</t>
  </si>
  <si>
    <t>974072</t>
  </si>
  <si>
    <t>002287</t>
  </si>
  <si>
    <t>SOEYANTO</t>
  </si>
  <si>
    <t>900016</t>
  </si>
  <si>
    <t>002281</t>
  </si>
  <si>
    <t>WURI W UTAMI</t>
  </si>
  <si>
    <t>975246</t>
  </si>
  <si>
    <t>002219</t>
  </si>
  <si>
    <t>2580925599</t>
  </si>
  <si>
    <t>HINDUN KURNIATI</t>
  </si>
  <si>
    <t>INDRI NOVITA A</t>
  </si>
  <si>
    <t>973154</t>
  </si>
  <si>
    <t>975355</t>
  </si>
  <si>
    <t>002590</t>
  </si>
  <si>
    <t>002407</t>
  </si>
  <si>
    <t>001374</t>
  </si>
  <si>
    <t>8290123012</t>
  </si>
  <si>
    <t>1520222223</t>
  </si>
  <si>
    <t>BCA KUPANG JAYA</t>
  </si>
  <si>
    <t>BCA KRTJY INDAH</t>
  </si>
  <si>
    <t>PAULUS ERICK S</t>
  </si>
  <si>
    <t>911076</t>
  </si>
  <si>
    <t>001792</t>
  </si>
  <si>
    <t>0361029088</t>
  </si>
  <si>
    <t>002285</t>
  </si>
  <si>
    <t>BAGUS TJATUR P</t>
  </si>
  <si>
    <t>SUGIARTO</t>
  </si>
  <si>
    <t>YOHANES F</t>
  </si>
  <si>
    <t>ENDANG POERWANTINI</t>
  </si>
  <si>
    <t>911816</t>
  </si>
  <si>
    <t>930113</t>
  </si>
  <si>
    <t>001977</t>
  </si>
  <si>
    <t>002068</t>
  </si>
  <si>
    <t>002459</t>
  </si>
  <si>
    <t>002408</t>
  </si>
  <si>
    <t>7880060133</t>
  </si>
  <si>
    <t>0881072822</t>
  </si>
  <si>
    <t>EDY ERYANTO</t>
  </si>
  <si>
    <t>010667</t>
  </si>
  <si>
    <t>002504</t>
  </si>
  <si>
    <t>KKK S SURABAYA</t>
  </si>
  <si>
    <t>002412</t>
  </si>
  <si>
    <t>TRI BUDIMAN</t>
  </si>
  <si>
    <t>911096</t>
  </si>
  <si>
    <t>002560</t>
  </si>
  <si>
    <t>KABAG TLR BCA JUANDA</t>
  </si>
  <si>
    <t>002463</t>
  </si>
  <si>
    <t>PRAMUKARYA INDRAPURA</t>
  </si>
  <si>
    <t>SALAMET</t>
  </si>
  <si>
    <t>896735</t>
  </si>
  <si>
    <t>002234</t>
  </si>
  <si>
    <t>002479</t>
  </si>
  <si>
    <t>DESTI IKA R</t>
  </si>
  <si>
    <t>931800</t>
  </si>
  <si>
    <t>002578</t>
  </si>
  <si>
    <t>SOY KW3 DARMO</t>
  </si>
  <si>
    <t>0881211091</t>
  </si>
  <si>
    <t>ENDANG PURWANINGSIH</t>
  </si>
  <si>
    <t>963723</t>
  </si>
  <si>
    <t>002449</t>
  </si>
  <si>
    <t>0880346105</t>
  </si>
  <si>
    <t>001954</t>
  </si>
  <si>
    <t>RINDAYANI P</t>
  </si>
  <si>
    <t>973304</t>
  </si>
  <si>
    <t>002507</t>
  </si>
  <si>
    <t>0270233325</t>
  </si>
  <si>
    <t>SUTARMO</t>
  </si>
  <si>
    <t>911553</t>
  </si>
  <si>
    <t>002066</t>
  </si>
  <si>
    <t>7880014778</t>
  </si>
  <si>
    <t>STAF APK BCA DIPONEGORO</t>
  </si>
  <si>
    <t>002525</t>
  </si>
  <si>
    <t>0881074914</t>
  </si>
  <si>
    <t>NATALIA CAHYA</t>
  </si>
  <si>
    <t>055889</t>
  </si>
  <si>
    <t>008741</t>
  </si>
  <si>
    <t>3631552852</t>
  </si>
  <si>
    <t>MEILIJAWATI</t>
  </si>
  <si>
    <t>885468</t>
  </si>
  <si>
    <t>009500</t>
  </si>
  <si>
    <t>1131575284</t>
  </si>
  <si>
    <t>BCA MOJOKERTO</t>
  </si>
  <si>
    <t>RETNO</t>
  </si>
  <si>
    <t>001643</t>
  </si>
  <si>
    <t>ISHAK</t>
  </si>
  <si>
    <t>903793</t>
  </si>
  <si>
    <t>002351</t>
  </si>
  <si>
    <t>1130510007</t>
  </si>
  <si>
    <t>1130488877</t>
  </si>
  <si>
    <t>HENDRA SARI K</t>
  </si>
  <si>
    <t>901793</t>
  </si>
  <si>
    <t>001938</t>
  </si>
  <si>
    <t>002411</t>
  </si>
  <si>
    <t>018080005</t>
  </si>
  <si>
    <t>2581111110</t>
  </si>
  <si>
    <t>KK DELTASARI</t>
  </si>
  <si>
    <t>BCA RGKT MAPAN</t>
  </si>
  <si>
    <t>TIANTO</t>
  </si>
  <si>
    <t>973681</t>
  </si>
  <si>
    <t>002490</t>
  </si>
  <si>
    <t>0180770666</t>
  </si>
  <si>
    <t>SBK KW3 DARMO</t>
  </si>
  <si>
    <t>MARIA KRISTINA E</t>
  </si>
  <si>
    <t>SUGENG PRASETYO</t>
  </si>
  <si>
    <t>962139</t>
  </si>
  <si>
    <t>910642</t>
  </si>
  <si>
    <t>002595</t>
  </si>
  <si>
    <t>002352</t>
  </si>
  <si>
    <t>2581451077</t>
  </si>
  <si>
    <t>1130559090</t>
  </si>
  <si>
    <t>BCA GUNUNGSARI</t>
  </si>
  <si>
    <t>RUDYKO</t>
  </si>
  <si>
    <t>902540</t>
  </si>
  <si>
    <t>002602</t>
  </si>
  <si>
    <t>0101138231</t>
  </si>
  <si>
    <t>VITRI WIDANINGSIH</t>
  </si>
  <si>
    <t>AKHMAD</t>
  </si>
  <si>
    <t>921455</t>
  </si>
  <si>
    <t>007979</t>
  </si>
  <si>
    <t>002069</t>
  </si>
  <si>
    <t>008742</t>
  </si>
  <si>
    <t>ARY B ASTUTI</t>
  </si>
  <si>
    <t>990168</t>
  </si>
  <si>
    <t>001937</t>
  </si>
  <si>
    <t>ROSMADIANA</t>
  </si>
  <si>
    <t>896611</t>
  </si>
  <si>
    <t>002527</t>
  </si>
  <si>
    <t>0880405071</t>
  </si>
  <si>
    <t>3421024667</t>
  </si>
  <si>
    <t>3811001544</t>
  </si>
  <si>
    <t>BCA TROPODO</t>
  </si>
  <si>
    <t>0881211032</t>
  </si>
  <si>
    <t>0180795031</t>
  </si>
  <si>
    <t>002601</t>
  </si>
  <si>
    <t>ERMYN SOESY</t>
  </si>
  <si>
    <t>900265</t>
  </si>
  <si>
    <t>001814</t>
  </si>
  <si>
    <t>6740021000</t>
  </si>
  <si>
    <t>KBG OPS BCA RUNGKUT</t>
  </si>
  <si>
    <t>PO JUNAEDI P</t>
  </si>
  <si>
    <t>SUDARMI</t>
  </si>
  <si>
    <t>FRANCISCA SANUSI</t>
  </si>
  <si>
    <t>FIONA</t>
  </si>
  <si>
    <t>SURJO TJAHJONO</t>
  </si>
  <si>
    <t>LILY DWI D</t>
  </si>
  <si>
    <t>ENDANG SULISTIAWATI</t>
  </si>
  <si>
    <t>KARIMATUN NISA</t>
  </si>
  <si>
    <t>VERA KRISTANTI</t>
  </si>
  <si>
    <t>HIMAWAN BUDI S</t>
  </si>
  <si>
    <t>977151</t>
  </si>
  <si>
    <t>913917</t>
  </si>
  <si>
    <t>000130</t>
  </si>
  <si>
    <t>960316</t>
  </si>
  <si>
    <t>896939</t>
  </si>
  <si>
    <t>974927</t>
  </si>
  <si>
    <t>897894</t>
  </si>
  <si>
    <t>053416</t>
  </si>
  <si>
    <t>054807</t>
  </si>
  <si>
    <t>940325</t>
  </si>
  <si>
    <t>002672</t>
  </si>
  <si>
    <t>001939</t>
  </si>
  <si>
    <t>002466</t>
  </si>
  <si>
    <t>002468</t>
  </si>
  <si>
    <t>002089</t>
  </si>
  <si>
    <t>002416</t>
  </si>
  <si>
    <t>002513</t>
  </si>
  <si>
    <t>010182</t>
  </si>
  <si>
    <t>002538</t>
  </si>
  <si>
    <t>002598</t>
  </si>
  <si>
    <t>4686502911</t>
  </si>
  <si>
    <t>0181195419</t>
  </si>
  <si>
    <t>8220215459</t>
  </si>
  <si>
    <t>8220161774</t>
  </si>
  <si>
    <t>2580749391</t>
  </si>
  <si>
    <t>0180343075</t>
  </si>
  <si>
    <t>2161110843</t>
  </si>
  <si>
    <t>0845195426</t>
  </si>
  <si>
    <t>0845287304</t>
  </si>
  <si>
    <t>0951398615</t>
  </si>
  <si>
    <t>KTR KAS KALIRGKT RME</t>
  </si>
  <si>
    <t>002070</t>
  </si>
  <si>
    <t>LOG KW3 BCA DARMO</t>
  </si>
  <si>
    <t>EFIE LINDA J</t>
  </si>
  <si>
    <t>973211</t>
  </si>
  <si>
    <t>002707</t>
  </si>
  <si>
    <t>7250026565</t>
  </si>
  <si>
    <t>HERNOWO</t>
  </si>
  <si>
    <t>JONI</t>
  </si>
  <si>
    <t>900869</t>
  </si>
  <si>
    <t>962378</t>
  </si>
  <si>
    <t>010563</t>
  </si>
  <si>
    <t>002708</t>
  </si>
  <si>
    <t>1301067378</t>
  </si>
  <si>
    <t>0884683111</t>
  </si>
  <si>
    <t>RONA LAWALUNINGSIH</t>
  </si>
  <si>
    <t>RATIH INDRIANINGRUM</t>
  </si>
  <si>
    <t>971062</t>
  </si>
  <si>
    <t>961190</t>
  </si>
  <si>
    <t>009186</t>
  </si>
  <si>
    <t>002421</t>
  </si>
  <si>
    <t>2581394944</t>
  </si>
  <si>
    <t>1661033776</t>
  </si>
  <si>
    <t>AGUS PUJIONO</t>
  </si>
  <si>
    <t>902195</t>
  </si>
  <si>
    <t>010605</t>
  </si>
  <si>
    <t>0881104449</t>
  </si>
  <si>
    <t>LOG KW 3 BCA DARMO</t>
  </si>
  <si>
    <t>AGUS ADMAJA</t>
  </si>
  <si>
    <t>009674</t>
  </si>
  <si>
    <t>010604</t>
  </si>
  <si>
    <t>0180944648</t>
  </si>
  <si>
    <t>AGUSTININGRUM</t>
  </si>
  <si>
    <t>900848</t>
  </si>
  <si>
    <t>002736</t>
  </si>
  <si>
    <t>1871040473</t>
  </si>
  <si>
    <t>010602</t>
  </si>
  <si>
    <t>BCA NGAGEL JAYA</t>
  </si>
  <si>
    <t>PINJAMAN POTONG BONUS APRIL BIASA BULAN APRIL 2018 (UPLOAD)</t>
  </si>
  <si>
    <t>TRI HARYONO</t>
  </si>
  <si>
    <t>BAMBANG TRIONO</t>
  </si>
  <si>
    <t>EKO BUDIONO</t>
  </si>
  <si>
    <t>903074</t>
  </si>
  <si>
    <t>001673</t>
  </si>
  <si>
    <t>WICHA AZISTY MONNA</t>
  </si>
  <si>
    <t>054663</t>
  </si>
  <si>
    <t>001706</t>
  </si>
  <si>
    <t>LULUK MARIANA</t>
  </si>
  <si>
    <t>914065</t>
  </si>
  <si>
    <t>001633</t>
  </si>
  <si>
    <t>ADE WIJAYA HALIM</t>
  </si>
  <si>
    <t>961864</t>
  </si>
  <si>
    <t>002127</t>
  </si>
  <si>
    <t>DAVID</t>
  </si>
  <si>
    <t>950298</t>
  </si>
  <si>
    <t>002673</t>
  </si>
  <si>
    <t>M. ARIEF KAPRAWI</t>
  </si>
  <si>
    <t>901149</t>
  </si>
  <si>
    <t>002682</t>
  </si>
  <si>
    <t>KEU KW3 DARMO</t>
  </si>
  <si>
    <t>DBKK K3S SBY</t>
  </si>
  <si>
    <t>KEF BCA GALAXY</t>
  </si>
  <si>
    <t>BCA MULYOSARI</t>
  </si>
  <si>
    <t>BCA PDK CHANDRA</t>
  </si>
  <si>
    <t>PIJ KHS POT BNS APRIL 2018</t>
  </si>
  <si>
    <t>BYR UPLOAD</t>
  </si>
  <si>
    <t>002683</t>
  </si>
  <si>
    <t>ANISA MELATI AYU</t>
  </si>
  <si>
    <t>INDIASWARI P</t>
  </si>
  <si>
    <t>TIWUK INDRAYATI</t>
  </si>
  <si>
    <t>058503</t>
  </si>
  <si>
    <t>896948</t>
  </si>
  <si>
    <t>843033</t>
  </si>
  <si>
    <t>002465</t>
  </si>
  <si>
    <t>002587</t>
  </si>
  <si>
    <t>002420</t>
  </si>
  <si>
    <t>0102151966</t>
  </si>
  <si>
    <t>0101213411</t>
  </si>
  <si>
    <t>0181000219</t>
  </si>
  <si>
    <t>PEL PIJ DN POT BNS APRIL 2018</t>
  </si>
  <si>
    <t>010272</t>
  </si>
  <si>
    <t>LAKSMI M</t>
  </si>
  <si>
    <t>899725</t>
  </si>
  <si>
    <t>SONY HENDRA W</t>
  </si>
  <si>
    <t>977380</t>
  </si>
  <si>
    <t>ELISABETH LISTIANI</t>
  </si>
  <si>
    <t>055426</t>
  </si>
  <si>
    <t>ANDRY INYANUARINI</t>
  </si>
  <si>
    <t>900260</t>
  </si>
  <si>
    <t>ZUMARATUS SAADAH</t>
  </si>
  <si>
    <t>057162</t>
  </si>
  <si>
    <t>004336</t>
  </si>
  <si>
    <t>MOCH IMRON</t>
  </si>
  <si>
    <t>921471</t>
  </si>
  <si>
    <t>008858</t>
  </si>
  <si>
    <t>009822</t>
  </si>
  <si>
    <t>009987</t>
  </si>
  <si>
    <t>DWI YENUARTANTO</t>
  </si>
  <si>
    <t>912804</t>
  </si>
  <si>
    <t>001348</t>
  </si>
  <si>
    <t>FREESI FRIANA</t>
  </si>
  <si>
    <t>061860</t>
  </si>
  <si>
    <t>009950</t>
  </si>
  <si>
    <t>SOLIKHATI</t>
  </si>
  <si>
    <t>971238</t>
  </si>
  <si>
    <t>002361</t>
  </si>
  <si>
    <t>THOMAS VILLANOVA M</t>
  </si>
  <si>
    <t>975336</t>
  </si>
  <si>
    <t>001676</t>
  </si>
  <si>
    <t>YULI LESMONO</t>
  </si>
  <si>
    <t>962991</t>
  </si>
  <si>
    <t>002543</t>
  </si>
  <si>
    <t>PEL PIJ N POT BNS APRIL 2018</t>
  </si>
  <si>
    <t>EKO WIWI DARTO</t>
  </si>
  <si>
    <t>885456</t>
  </si>
  <si>
    <t>FRANS SARDJONO SOETANTO</t>
  </si>
  <si>
    <t>896730</t>
  </si>
  <si>
    <t>AGUS SLAMET S</t>
  </si>
  <si>
    <t>900259</t>
  </si>
  <si>
    <t>NINIK ERMAWATI</t>
  </si>
  <si>
    <t>900593</t>
  </si>
  <si>
    <t>PRIANTONO SOEBEKTI</t>
  </si>
  <si>
    <t>ZAINUDIN</t>
  </si>
  <si>
    <t>901049</t>
  </si>
  <si>
    <t>AGUS KRISTJAHYONO</t>
  </si>
  <si>
    <t>TUTIK YUSTIANI</t>
  </si>
  <si>
    <t>904406</t>
  </si>
  <si>
    <t>ZAINUL ARIFIN</t>
  </si>
  <si>
    <t>910553</t>
  </si>
  <si>
    <t>KASTUR</t>
  </si>
  <si>
    <t>911203</t>
  </si>
  <si>
    <t>R. AGUS CHAIRUL</t>
  </si>
  <si>
    <t>912004</t>
  </si>
  <si>
    <t>CHARLIE TAN</t>
  </si>
  <si>
    <t>912034</t>
  </si>
  <si>
    <t>PUJI WIYONO</t>
  </si>
  <si>
    <t>912754</t>
  </si>
  <si>
    <t>914063</t>
  </si>
  <si>
    <t>M. IMRON</t>
  </si>
  <si>
    <t>SAHAT MARULITUA S</t>
  </si>
  <si>
    <t>LINDA SOESANTI</t>
  </si>
  <si>
    <t>975382</t>
  </si>
  <si>
    <t>WELLY SOEDJONO</t>
  </si>
  <si>
    <t>975437</t>
  </si>
  <si>
    <t>DEBBY HENDRIYATI</t>
  </si>
  <si>
    <t>975911</t>
  </si>
  <si>
    <t>ANDIK SISWANTO</t>
  </si>
  <si>
    <t>976907</t>
  </si>
  <si>
    <t>KOMARI</t>
  </si>
  <si>
    <t>976956</t>
  </si>
  <si>
    <t>SUSMINI</t>
  </si>
  <si>
    <t>981059</t>
  </si>
  <si>
    <t>BAGUS TJATUR PRANTIDJO</t>
  </si>
  <si>
    <t>ISTI SURYANDINI</t>
  </si>
  <si>
    <t>950149</t>
  </si>
  <si>
    <t>BERNARDA DJANARJANTI</t>
  </si>
  <si>
    <t>SYAIFUL HIDAYAT</t>
  </si>
  <si>
    <t>921352</t>
  </si>
  <si>
    <t>SHIERLY</t>
  </si>
  <si>
    <t>JO KUI PU</t>
  </si>
  <si>
    <t>973875</t>
  </si>
  <si>
    <t>FRIDA</t>
  </si>
  <si>
    <t>NUGRAHANING WIDHI ERSTI</t>
  </si>
  <si>
    <t>910856</t>
  </si>
  <si>
    <t>YUDIANTO SISWONO</t>
  </si>
  <si>
    <t>YENY SETIAWATI</t>
  </si>
  <si>
    <t>KURNIAWAN BUDI</t>
  </si>
  <si>
    <t>973835</t>
  </si>
  <si>
    <t>HERU INDRAWIKANA</t>
  </si>
  <si>
    <t>990425</t>
  </si>
  <si>
    <t>11-Aug-15</t>
  </si>
  <si>
    <t>WISE YULIA</t>
  </si>
  <si>
    <t>900598</t>
  </si>
  <si>
    <t>THOMAS BOENAWAN</t>
  </si>
  <si>
    <t>MOCH ILYAS</t>
  </si>
  <si>
    <t>914011</t>
  </si>
  <si>
    <t>TOERINO WINARSO</t>
  </si>
  <si>
    <t>897660</t>
  </si>
  <si>
    <t>WAHYU PUTRI IDAWATI</t>
  </si>
  <si>
    <t>913365</t>
  </si>
  <si>
    <t>SRI NURUL HASANAH</t>
  </si>
  <si>
    <t>FIFI YULIA H</t>
  </si>
  <si>
    <t>975306</t>
  </si>
  <si>
    <t>PRASETYO MAHANANI</t>
  </si>
  <si>
    <t>RIRIN TRIYANAWATI</t>
  </si>
  <si>
    <t>898898</t>
  </si>
  <si>
    <t>SUTEDJA</t>
  </si>
  <si>
    <t>903333</t>
  </si>
  <si>
    <t>APRIANA HANDAYANI</t>
  </si>
  <si>
    <t>974049</t>
  </si>
  <si>
    <t>OCTAVIANUS J W S</t>
  </si>
  <si>
    <t>NUNUNG AMBIKA</t>
  </si>
  <si>
    <t>972154</t>
  </si>
  <si>
    <t>DJULI HANDOKO</t>
  </si>
  <si>
    <t>903213</t>
  </si>
  <si>
    <t>RITA INDAH NURYATI</t>
  </si>
  <si>
    <t>902550</t>
  </si>
  <si>
    <t>ARIEF SANTOSO</t>
  </si>
  <si>
    <t>903217</t>
  </si>
  <si>
    <t>ZIPPORA SRI RAHAJOE</t>
  </si>
  <si>
    <t>901689</t>
  </si>
  <si>
    <t>TARMIYANTO BUDI S</t>
  </si>
  <si>
    <t>914083</t>
  </si>
  <si>
    <t>POEDJIASTONO</t>
  </si>
  <si>
    <t>899523</t>
  </si>
  <si>
    <t>NASDJIANTO</t>
  </si>
  <si>
    <t>885752</t>
  </si>
  <si>
    <t>HERU WICAKSONO</t>
  </si>
  <si>
    <t>051050</t>
  </si>
  <si>
    <t>RINA INDRIANA</t>
  </si>
  <si>
    <t>900655</t>
  </si>
  <si>
    <t>HENNY NUR WAHYUDI</t>
  </si>
  <si>
    <t>910533</t>
  </si>
  <si>
    <t>SA'I</t>
  </si>
  <si>
    <t>911488</t>
  </si>
  <si>
    <t>VERA PUSPA D</t>
  </si>
  <si>
    <t>EKA YOELIANTO</t>
  </si>
  <si>
    <t>ERI ERLANGGA</t>
  </si>
  <si>
    <t>970109</t>
  </si>
  <si>
    <t>F. DINA DIAMANTINA</t>
  </si>
  <si>
    <t>899084</t>
  </si>
  <si>
    <t>MUHAMMAD ALIMAKI</t>
  </si>
  <si>
    <t>900836</t>
  </si>
  <si>
    <t>TRI ASWAHYUNI</t>
  </si>
  <si>
    <t>980894</t>
  </si>
  <si>
    <t>FARADISAH PUTRI H</t>
  </si>
  <si>
    <t>058524</t>
  </si>
  <si>
    <t>008008</t>
  </si>
  <si>
    <t>008529</t>
  </si>
  <si>
    <t>008523</t>
  </si>
  <si>
    <t>PHAN NGIT HO</t>
  </si>
  <si>
    <t>973922</t>
  </si>
  <si>
    <t>008635</t>
  </si>
  <si>
    <t>FIDHI SYAMSUL HADI</t>
  </si>
  <si>
    <t>008594</t>
  </si>
  <si>
    <t>008619</t>
  </si>
  <si>
    <t>ENDRIA WAHJUDI</t>
  </si>
  <si>
    <t>920409</t>
  </si>
  <si>
    <t>008626</t>
  </si>
  <si>
    <t>008405</t>
  </si>
  <si>
    <t>INDAH RATNA W</t>
  </si>
  <si>
    <t>007689</t>
  </si>
  <si>
    <t>007610</t>
  </si>
  <si>
    <t>008620</t>
  </si>
  <si>
    <t>008876</t>
  </si>
  <si>
    <t>951774</t>
  </si>
  <si>
    <t>008893</t>
  </si>
  <si>
    <t>009063</t>
  </si>
  <si>
    <t>AKINA LANNY S</t>
  </si>
  <si>
    <t>911195</t>
  </si>
  <si>
    <t>008943</t>
  </si>
  <si>
    <t>IRIANTI SRIASTUTI</t>
  </si>
  <si>
    <t>008860</t>
  </si>
  <si>
    <t>FITRIANA MEDIAWATI</t>
  </si>
  <si>
    <t>990555</t>
  </si>
  <si>
    <t>008953</t>
  </si>
  <si>
    <t>SARI SULISTYO RINI</t>
  </si>
  <si>
    <t>973854</t>
  </si>
  <si>
    <t>008661</t>
  </si>
  <si>
    <t>MASRUROH</t>
  </si>
  <si>
    <t>970439</t>
  </si>
  <si>
    <t>008219</t>
  </si>
  <si>
    <t>009315</t>
  </si>
  <si>
    <t>SONNY RACHMAWAN</t>
  </si>
  <si>
    <t>961065</t>
  </si>
  <si>
    <t>009377</t>
  </si>
  <si>
    <t>AGUSTINI LYDIAWATI</t>
  </si>
  <si>
    <t>913166</t>
  </si>
  <si>
    <t>009329</t>
  </si>
  <si>
    <t>009461</t>
  </si>
  <si>
    <t>009519</t>
  </si>
  <si>
    <t>DJOKO PRIYO UTOMO</t>
  </si>
  <si>
    <t>900257</t>
  </si>
  <si>
    <t>009470</t>
  </si>
  <si>
    <t>MARIA MAGDALENA L</t>
  </si>
  <si>
    <t>897042</t>
  </si>
  <si>
    <t>008929</t>
  </si>
  <si>
    <t>009232</t>
  </si>
  <si>
    <t>YUSSI HARDIANTO</t>
  </si>
  <si>
    <t>972137</t>
  </si>
  <si>
    <t>009514</t>
  </si>
  <si>
    <t>009592</t>
  </si>
  <si>
    <t>SIFERA TRISMINARTI</t>
  </si>
  <si>
    <t>010424</t>
  </si>
  <si>
    <t>009595</t>
  </si>
  <si>
    <t>009597</t>
  </si>
  <si>
    <t>009588</t>
  </si>
  <si>
    <t>009606</t>
  </si>
  <si>
    <t>009680</t>
  </si>
  <si>
    <t>009679</t>
  </si>
  <si>
    <t>NURHAYATI</t>
  </si>
  <si>
    <t>832378</t>
  </si>
  <si>
    <t>009632</t>
  </si>
  <si>
    <t>009344</t>
  </si>
  <si>
    <t>JAHRONI</t>
  </si>
  <si>
    <t>902097</t>
  </si>
  <si>
    <t>009676</t>
  </si>
  <si>
    <t>009586</t>
  </si>
  <si>
    <t>AGUS PRIYANTO</t>
  </si>
  <si>
    <t>920081</t>
  </si>
  <si>
    <t>009607</t>
  </si>
  <si>
    <t>MOCH SUUDI</t>
  </si>
  <si>
    <t>913918</t>
  </si>
  <si>
    <t>009076</t>
  </si>
  <si>
    <t>009497</t>
  </si>
  <si>
    <t>009290</t>
  </si>
  <si>
    <t>ANNA MEILIANA</t>
  </si>
  <si>
    <t>911091</t>
  </si>
  <si>
    <t>009601</t>
  </si>
  <si>
    <t>009332</t>
  </si>
  <si>
    <t>904935</t>
  </si>
  <si>
    <t>007295</t>
  </si>
  <si>
    <t>009648</t>
  </si>
  <si>
    <t>009677</t>
  </si>
  <si>
    <t>009418</t>
  </si>
  <si>
    <t>FINDRA KENTJANA TANSJAH</t>
  </si>
  <si>
    <t>008632</t>
  </si>
  <si>
    <t>EFIE LINDA JANI</t>
  </si>
  <si>
    <t>008927</t>
  </si>
  <si>
    <t>009633</t>
  </si>
  <si>
    <t>GANDJAR WIDHI W</t>
  </si>
  <si>
    <t>900842</t>
  </si>
  <si>
    <t>009823</t>
  </si>
  <si>
    <t>009828</t>
  </si>
  <si>
    <t>ALIA AZIZA</t>
  </si>
  <si>
    <t>961152</t>
  </si>
  <si>
    <t>009652</t>
  </si>
  <si>
    <t>ACHMAD CHUDORI A</t>
  </si>
  <si>
    <t>009495</t>
  </si>
  <si>
    <t>009637</t>
  </si>
  <si>
    <t>MENG SENG</t>
  </si>
  <si>
    <t>973683</t>
  </si>
  <si>
    <t>009493</t>
  </si>
  <si>
    <t>HOOGERVOST DANNY A</t>
  </si>
  <si>
    <t>009644</t>
  </si>
  <si>
    <t>M. ANDRI ISFIANZA</t>
  </si>
  <si>
    <t>913378</t>
  </si>
  <si>
    <t>007910</t>
  </si>
  <si>
    <t>RUDY BHAKTI S</t>
  </si>
  <si>
    <t>009128</t>
  </si>
  <si>
    <t>009629</t>
  </si>
  <si>
    <t>009773</t>
  </si>
  <si>
    <t>APRILLIA PUSPITO A</t>
  </si>
  <si>
    <t>055147</t>
  </si>
  <si>
    <t>007907</t>
  </si>
  <si>
    <t>009599</t>
  </si>
  <si>
    <t>MARIA DEWI A</t>
  </si>
  <si>
    <t>913368</t>
  </si>
  <si>
    <t>009647</t>
  </si>
  <si>
    <t>MARIA K DEWI</t>
  </si>
  <si>
    <t>897095</t>
  </si>
  <si>
    <t>007909</t>
  </si>
  <si>
    <t>009602</t>
  </si>
  <si>
    <t>ERWIN SETIADI</t>
  </si>
  <si>
    <t>975239</t>
  </si>
  <si>
    <t>009681</t>
  </si>
  <si>
    <t>008187</t>
  </si>
  <si>
    <t>SRI WIDODO</t>
  </si>
  <si>
    <t>902873</t>
  </si>
  <si>
    <t>007609</t>
  </si>
  <si>
    <t>RAIMON FIRDAUS</t>
  </si>
  <si>
    <t>009775</t>
  </si>
  <si>
    <t>009598</t>
  </si>
  <si>
    <t>NANIEK MARLIAN DEWI</t>
  </si>
  <si>
    <t>975772</t>
  </si>
  <si>
    <t>009347</t>
  </si>
  <si>
    <t>NOVIE TRI KHRISANTI</t>
  </si>
  <si>
    <t>009340</t>
  </si>
  <si>
    <t>MUHAMMAD IBNU S</t>
  </si>
  <si>
    <t>975248</t>
  </si>
  <si>
    <t>009523</t>
  </si>
  <si>
    <t>010010</t>
  </si>
  <si>
    <t>010012</t>
  </si>
  <si>
    <t>009944</t>
  </si>
  <si>
    <t>YURI HARYANTI</t>
  </si>
  <si>
    <t>010608</t>
  </si>
  <si>
    <t>009991</t>
  </si>
  <si>
    <t>009894</t>
  </si>
  <si>
    <t>006054</t>
  </si>
  <si>
    <t>009634</t>
  </si>
  <si>
    <t>JULI SULISTIAWATI</t>
  </si>
  <si>
    <t>950242</t>
  </si>
  <si>
    <t>008116</t>
  </si>
  <si>
    <t>010155</t>
  </si>
  <si>
    <t>ANNA MAULITA</t>
  </si>
  <si>
    <t>005616</t>
  </si>
  <si>
    <t>010253</t>
  </si>
  <si>
    <t>010105</t>
  </si>
  <si>
    <t>EVA KURNIANASARI</t>
  </si>
  <si>
    <t>002674</t>
  </si>
  <si>
    <t>010234</t>
  </si>
  <si>
    <t>ANDREYANTO</t>
  </si>
  <si>
    <t>009974</t>
  </si>
  <si>
    <t>009585</t>
  </si>
  <si>
    <t>009972</t>
  </si>
  <si>
    <t>009910</t>
  </si>
  <si>
    <t>WIDIAWATI T</t>
  </si>
  <si>
    <t>913619</t>
  </si>
  <si>
    <t>007860</t>
  </si>
  <si>
    <t>ADE YUNITA W</t>
  </si>
  <si>
    <t>963176</t>
  </si>
  <si>
    <t>009649</t>
  </si>
  <si>
    <t>BAHAYUDIN</t>
  </si>
  <si>
    <t>910522</t>
  </si>
  <si>
    <t>009645</t>
  </si>
  <si>
    <t>MOCHAMMAD YOSEP</t>
  </si>
  <si>
    <t>009704</t>
  </si>
  <si>
    <t>010106</t>
  </si>
  <si>
    <t>MARYANI</t>
  </si>
  <si>
    <t>005940</t>
  </si>
  <si>
    <t>010014</t>
  </si>
  <si>
    <t>ASTUTI TRI NUGRAHENI</t>
  </si>
  <si>
    <t>009826</t>
  </si>
  <si>
    <t>DIAN LUGRAHENY</t>
  </si>
  <si>
    <t>962823</t>
  </si>
  <si>
    <t>007940</t>
  </si>
  <si>
    <t>EINSTEINA M.W.</t>
  </si>
  <si>
    <t>010232</t>
  </si>
  <si>
    <t>010073</t>
  </si>
  <si>
    <t>M. ALI DALHAR EFFENDI</t>
  </si>
  <si>
    <t>898846</t>
  </si>
  <si>
    <t>010164</t>
  </si>
  <si>
    <t>WAWAN</t>
  </si>
  <si>
    <t>006281</t>
  </si>
  <si>
    <t>008344</t>
  </si>
  <si>
    <t>ANDREJANTO A.N.</t>
  </si>
  <si>
    <t>897658</t>
  </si>
  <si>
    <t>009959</t>
  </si>
  <si>
    <t>009907</t>
  </si>
  <si>
    <t>NUR CHAYATI</t>
  </si>
  <si>
    <t>912209</t>
  </si>
  <si>
    <t>010075</t>
  </si>
  <si>
    <t>010021</t>
  </si>
  <si>
    <t>HERU TRIJANTO</t>
  </si>
  <si>
    <t>010451</t>
  </si>
  <si>
    <t>009985</t>
  </si>
  <si>
    <t>009902</t>
  </si>
  <si>
    <t>009727</t>
  </si>
  <si>
    <t>009707</t>
  </si>
  <si>
    <t>010212</t>
  </si>
  <si>
    <t>010089</t>
  </si>
  <si>
    <t>001303</t>
  </si>
  <si>
    <t>TONY TOWOLIU</t>
  </si>
  <si>
    <t>974069</t>
  </si>
  <si>
    <t>001406</t>
  </si>
  <si>
    <t>MELANIA ERNA S</t>
  </si>
  <si>
    <t>901958</t>
  </si>
  <si>
    <t>009538</t>
  </si>
  <si>
    <t>009911</t>
  </si>
  <si>
    <t>001288</t>
  </si>
  <si>
    <t>ABDULLAH RAHMAD</t>
  </si>
  <si>
    <t>914270</t>
  </si>
  <si>
    <t>001265</t>
  </si>
  <si>
    <t>LULUEK HASETIONO</t>
  </si>
  <si>
    <t>914064</t>
  </si>
  <si>
    <t>010312</t>
  </si>
  <si>
    <t>MOCH. NORMAN</t>
  </si>
  <si>
    <t>010252</t>
  </si>
  <si>
    <t>DIDI RUSLI</t>
  </si>
  <si>
    <t>970664</t>
  </si>
  <si>
    <t>001364</t>
  </si>
  <si>
    <t>010080</t>
  </si>
  <si>
    <t>WINARTI</t>
  </si>
  <si>
    <t>903998</t>
  </si>
  <si>
    <t>010261</t>
  </si>
  <si>
    <t>001373</t>
  </si>
  <si>
    <t>010085</t>
  </si>
  <si>
    <t>010083</t>
  </si>
  <si>
    <t>STEFHANIE D</t>
  </si>
  <si>
    <t>010587</t>
  </si>
  <si>
    <t>001284</t>
  </si>
  <si>
    <t>BASUKI RACHMAD</t>
  </si>
  <si>
    <t>898318</t>
  </si>
  <si>
    <t>001285</t>
  </si>
  <si>
    <t>L. RENNY RATNAWATI</t>
  </si>
  <si>
    <t>001427</t>
  </si>
  <si>
    <t>RR NUSYE DIAN W</t>
  </si>
  <si>
    <t>912222</t>
  </si>
  <si>
    <t>007209</t>
  </si>
  <si>
    <t>001452</t>
  </si>
  <si>
    <t>SUNDORO</t>
  </si>
  <si>
    <t>972951</t>
  </si>
  <si>
    <t>010322</t>
  </si>
  <si>
    <t>SUSAN ROSALIN</t>
  </si>
  <si>
    <t>050151</t>
  </si>
  <si>
    <t>009589</t>
  </si>
  <si>
    <t>RR. INDRIYAWATI C</t>
  </si>
  <si>
    <t>009980</t>
  </si>
  <si>
    <t>ENDANG INDERA</t>
  </si>
  <si>
    <t>009955</t>
  </si>
  <si>
    <t>001484</t>
  </si>
  <si>
    <t>SISWONO</t>
  </si>
  <si>
    <t>975359</t>
  </si>
  <si>
    <t>001433</t>
  </si>
  <si>
    <t>LANY S TEDJA</t>
  </si>
  <si>
    <t>903070</t>
  </si>
  <si>
    <t>001490</t>
  </si>
  <si>
    <t>KISNANDAR</t>
  </si>
  <si>
    <t>902268</t>
  </si>
  <si>
    <t>001495</t>
  </si>
  <si>
    <t>RICO R PRINS</t>
  </si>
  <si>
    <t>952233</t>
  </si>
  <si>
    <t>010058</t>
  </si>
  <si>
    <t>010077</t>
  </si>
  <si>
    <t>001569</t>
  </si>
  <si>
    <t>001525</t>
  </si>
  <si>
    <t>FERRY YOHANES</t>
  </si>
  <si>
    <t>001392</t>
  </si>
  <si>
    <t>R.A.M KUNWIDIASMORO</t>
  </si>
  <si>
    <t>973123</t>
  </si>
  <si>
    <t>001436</t>
  </si>
  <si>
    <t>ARITA SUSANTI</t>
  </si>
  <si>
    <t>973334</t>
  </si>
  <si>
    <t>001510</t>
  </si>
  <si>
    <t>007661</t>
  </si>
  <si>
    <t>AHMAD KHOZIN</t>
  </si>
  <si>
    <t>962946</t>
  </si>
  <si>
    <t>001395</t>
  </si>
  <si>
    <t>IRA WAHYU H</t>
  </si>
  <si>
    <t>951559</t>
  </si>
  <si>
    <t>001316</t>
  </si>
  <si>
    <t>SYLVIA SALAMONY</t>
  </si>
  <si>
    <t>962819</t>
  </si>
  <si>
    <t>001394</t>
  </si>
  <si>
    <t>006022</t>
  </si>
  <si>
    <t>009996</t>
  </si>
  <si>
    <t>001384</t>
  </si>
  <si>
    <t>GIGIH SRI HANDAYANI</t>
  </si>
  <si>
    <t>899886</t>
  </si>
  <si>
    <t>010284</t>
  </si>
  <si>
    <t>BUDIARTO</t>
  </si>
  <si>
    <t>976577</t>
  </si>
  <si>
    <t>001674</t>
  </si>
  <si>
    <t>EDY PURNOMO</t>
  </si>
  <si>
    <t>911825</t>
  </si>
  <si>
    <t>001518</t>
  </si>
  <si>
    <t>ZAINAL ARIFIN</t>
  </si>
  <si>
    <t>885477</t>
  </si>
  <si>
    <t>001363</t>
  </si>
  <si>
    <t>009001</t>
  </si>
  <si>
    <t>001710</t>
  </si>
  <si>
    <t>JUS HAKINANTA</t>
  </si>
  <si>
    <t>910124</t>
  </si>
  <si>
    <t>001761</t>
  </si>
  <si>
    <t>M. YOSI FIDAL</t>
  </si>
  <si>
    <t>960690</t>
  </si>
  <si>
    <t>001771</t>
  </si>
  <si>
    <t>SISWOYO</t>
  </si>
  <si>
    <t>920611</t>
  </si>
  <si>
    <t>001668</t>
  </si>
  <si>
    <t>001749</t>
  </si>
  <si>
    <t>SUSY YANTI S</t>
  </si>
  <si>
    <t>972264</t>
  </si>
  <si>
    <t>001807</t>
  </si>
  <si>
    <t>BAHTERA</t>
  </si>
  <si>
    <t>962828</t>
  </si>
  <si>
    <t>001547</t>
  </si>
  <si>
    <t>001768</t>
  </si>
  <si>
    <t>001741</t>
  </si>
  <si>
    <t>001911</t>
  </si>
  <si>
    <t>EDY SUPRIYANTO</t>
  </si>
  <si>
    <t>914082</t>
  </si>
  <si>
    <t>001876</t>
  </si>
  <si>
    <t>RIRIS NABABAN</t>
  </si>
  <si>
    <t>914076</t>
  </si>
  <si>
    <t>001775</t>
  </si>
  <si>
    <t>ENDANG SUMARLIN</t>
  </si>
  <si>
    <t>910516</t>
  </si>
  <si>
    <t>003741</t>
  </si>
  <si>
    <t>002111</t>
  </si>
  <si>
    <t>M. RIRIEN ERNAWATI</t>
  </si>
  <si>
    <t>002112</t>
  </si>
  <si>
    <t>TABITA ARI P</t>
  </si>
  <si>
    <t>913556</t>
  </si>
  <si>
    <t>002107</t>
  </si>
  <si>
    <t>001418</t>
  </si>
  <si>
    <t>ANUGERAHWATI PUJI</t>
  </si>
  <si>
    <t>002115</t>
  </si>
  <si>
    <t>CHRISTIYANI ARI W</t>
  </si>
  <si>
    <t>921366</t>
  </si>
  <si>
    <t>001889</t>
  </si>
  <si>
    <t>002120</t>
  </si>
  <si>
    <t>TJATUR IDA HARIYATI</t>
  </si>
  <si>
    <t>001967</t>
  </si>
  <si>
    <t>MARDJUKI</t>
  </si>
  <si>
    <t>001886</t>
  </si>
  <si>
    <t>002173</t>
  </si>
  <si>
    <t>002053</t>
  </si>
  <si>
    <t>YOPIE KOLOSIES</t>
  </si>
  <si>
    <t>962810</t>
  </si>
  <si>
    <t>001909</t>
  </si>
  <si>
    <t>MUKAFFI</t>
  </si>
  <si>
    <t>922012</t>
  </si>
  <si>
    <t>002013</t>
  </si>
  <si>
    <t>DADANG PRIJONGGO</t>
  </si>
  <si>
    <t>009249</t>
  </si>
  <si>
    <t>KRISTINA DWI MAYA</t>
  </si>
  <si>
    <t>973274</t>
  </si>
  <si>
    <t>002195</t>
  </si>
  <si>
    <t>002268</t>
  </si>
  <si>
    <t>002558</t>
  </si>
  <si>
    <t>001908</t>
  </si>
  <si>
    <t>SETYO WIDARTI</t>
  </si>
  <si>
    <t>921694</t>
  </si>
  <si>
    <t>002450</t>
  </si>
  <si>
    <t>002480</t>
  </si>
  <si>
    <t>002196</t>
  </si>
  <si>
    <t>002603</t>
  </si>
  <si>
    <t>VERONICA LINDA</t>
  </si>
  <si>
    <t>974032</t>
  </si>
  <si>
    <t>007711</t>
  </si>
  <si>
    <t>WANDA PUSPITASARI</t>
  </si>
  <si>
    <t>063324</t>
  </si>
  <si>
    <t>002256</t>
  </si>
  <si>
    <t>002283</t>
  </si>
  <si>
    <t>INDIASWARI PRATIWI</t>
  </si>
  <si>
    <t>ROBBY SETIAWAN</t>
  </si>
  <si>
    <t>899085</t>
  </si>
  <si>
    <t>002365</t>
  </si>
  <si>
    <t>002505</t>
  </si>
  <si>
    <t>002668</t>
  </si>
  <si>
    <t>CAHYANINGTYAS</t>
  </si>
  <si>
    <t>973149</t>
  </si>
  <si>
    <t>010057</t>
  </si>
  <si>
    <t>H. DANNY A</t>
  </si>
  <si>
    <t>PIJ TAT POT BNS APRIL 2018</t>
  </si>
  <si>
    <t>POTONG BONUS APRIL BULAN APRIL 2018 PINJAMAN KHUSUS (UPLOAD)</t>
  </si>
  <si>
    <t>POTONG BONUS APRIL BULAN APRIL 2018 PELUNASAN TAT GGL DEBET (UPLOAD)</t>
  </si>
  <si>
    <t>POTONG BONUS APRIL BULAN APRIL 2018 PINJAMAN NORM (UPLOAD)</t>
  </si>
  <si>
    <t>POTONG BONUS APRIL BULAN APRIL 2018 PELUNASAN PINJAMAN DN (UPLOAD)</t>
  </si>
  <si>
    <t>002047</t>
  </si>
  <si>
    <t>KEF</t>
  </si>
  <si>
    <t>PINJAMAN POTONG BONUS APRIL DILUAR NORMATIF BULAN APRIL 2018 (UPLOAD)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</si>
</sst>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([$Rp-421]* #,##0.00_);_([$Rp-421]* \(#,##0.00\);_([$Rp-421]* &quot;-&quot;_);_(@_)"/>
    <numFmt numFmtId="167" formatCode="_(* #,##0.00_);_(* \(#,##0.00\);_(* &quot;-&quot;_);_(@_)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i/>
      <sz val="8"/>
      <color theme="1"/>
      <name val="Arial Black"/>
      <family val="2"/>
    </font>
    <font>
      <b/>
      <i/>
      <sz val="8"/>
      <name val="Arial Black"/>
      <family val="2"/>
    </font>
    <font>
      <sz val="7"/>
      <name val="Times New Roman"/>
      <family val="1"/>
    </font>
    <font>
      <sz val="5"/>
      <name val="Times New Roman"/>
      <family val="1"/>
    </font>
    <font>
      <sz val="6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i/>
      <sz val="8"/>
      <color rgb="FFFF0000"/>
      <name val="Arial Black"/>
      <family val="2"/>
    </font>
    <font>
      <i/>
      <sz val="8"/>
      <name val="Arial Black"/>
      <family val="2"/>
    </font>
    <font>
      <b/>
      <i/>
      <sz val="6"/>
      <name val="Arial Black"/>
      <family val="2"/>
    </font>
    <font>
      <sz val="12"/>
      <color rgb="FFFF0000"/>
      <name val="Arial"/>
      <family val="2"/>
    </font>
    <font>
      <i/>
      <sz val="8"/>
      <color rgb="FFFF0000"/>
      <name val="Arial Black"/>
      <family val="2"/>
    </font>
    <font>
      <sz val="12"/>
      <color rgb="FF0070C0"/>
      <name val="Times New Roman"/>
      <family val="1"/>
    </font>
    <font>
      <sz val="12"/>
      <color rgb="FF0070C0"/>
      <name val="Arial"/>
      <family val="2"/>
    </font>
    <font>
      <sz val="12"/>
      <color theme="1"/>
      <name val="Calibri"/>
      <family val="2"/>
      <scheme val="minor"/>
    </font>
    <font>
      <sz val="14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0" fontId="23" fillId="0" borderId="0"/>
  </cellStyleXfs>
  <cellXfs count="144">
    <xf numFmtId="0" fontId="0" fillId="0" borderId="0" xfId="0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43" fontId="3" fillId="0" borderId="0" xfId="1" applyFont="1" applyFill="1"/>
    <xf numFmtId="43" fontId="3" fillId="0" borderId="0" xfId="1" applyFont="1" applyFill="1" applyBorder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43" fontId="4" fillId="0" borderId="0" xfId="1" applyFont="1" applyFill="1"/>
    <xf numFmtId="0" fontId="4" fillId="0" borderId="2" xfId="0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3" xfId="0" quotePrefix="1" applyFont="1" applyFill="1" applyBorder="1" applyAlignment="1">
      <alignment horizontal="center"/>
    </xf>
    <xf numFmtId="15" fontId="5" fillId="0" borderId="3" xfId="0" quotePrefix="1" applyNumberFormat="1" applyFont="1" applyFill="1" applyBorder="1" applyAlignment="1">
      <alignment horizontal="center"/>
    </xf>
    <xf numFmtId="15" fontId="5" fillId="0" borderId="3" xfId="0" applyNumberFormat="1" applyFont="1" applyFill="1" applyBorder="1" applyAlignment="1">
      <alignment horizontal="center"/>
    </xf>
    <xf numFmtId="0" fontId="3" fillId="0" borderId="3" xfId="0" quotePrefix="1" applyFont="1" applyFill="1" applyBorder="1"/>
    <xf numFmtId="39" fontId="3" fillId="0" borderId="3" xfId="0" quotePrefix="1" applyNumberFormat="1" applyFont="1" applyFill="1" applyBorder="1" applyAlignment="1">
      <alignment horizontal="right"/>
    </xf>
    <xf numFmtId="43" fontId="3" fillId="0" borderId="3" xfId="1" applyFont="1" applyFill="1" applyBorder="1" applyAlignment="1">
      <alignment horizontal="right"/>
    </xf>
    <xf numFmtId="39" fontId="3" fillId="0" borderId="3" xfId="1" applyNumberFormat="1" applyFont="1" applyFill="1" applyBorder="1"/>
    <xf numFmtId="43" fontId="3" fillId="0" borderId="3" xfId="0" applyNumberFormat="1" applyFont="1" applyFill="1" applyBorder="1"/>
    <xf numFmtId="39" fontId="3" fillId="0" borderId="3" xfId="0" applyNumberFormat="1" applyFont="1" applyFill="1" applyBorder="1"/>
    <xf numFmtId="43" fontId="3" fillId="0" borderId="3" xfId="1" applyFont="1" applyFill="1" applyBorder="1"/>
    <xf numFmtId="39" fontId="3" fillId="0" borderId="3" xfId="0" applyNumberFormat="1" applyFont="1" applyFill="1" applyBorder="1" applyAlignment="1">
      <alignment horizontal="right"/>
    </xf>
    <xf numFmtId="0" fontId="6" fillId="0" borderId="3" xfId="0" applyFont="1" applyFill="1" applyBorder="1"/>
    <xf numFmtId="0" fontId="4" fillId="0" borderId="3" xfId="0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15" fontId="5" fillId="2" borderId="3" xfId="0" applyNumberFormat="1" applyFont="1" applyFill="1" applyBorder="1" applyAlignment="1">
      <alignment horizontal="center"/>
    </xf>
    <xf numFmtId="164" fontId="3" fillId="2" borderId="3" xfId="1" applyNumberFormat="1" applyFont="1" applyFill="1" applyBorder="1" applyAlignment="1">
      <alignment horizontal="center"/>
    </xf>
    <xf numFmtId="165" fontId="3" fillId="2" borderId="3" xfId="1" applyNumberFormat="1" applyFont="1" applyFill="1" applyBorder="1"/>
    <xf numFmtId="43" fontId="3" fillId="2" borderId="3" xfId="1" applyFont="1" applyFill="1" applyBorder="1" applyAlignment="1">
      <alignment horizontal="right"/>
    </xf>
    <xf numFmtId="39" fontId="3" fillId="2" borderId="3" xfId="1" applyNumberFormat="1" applyFont="1" applyFill="1" applyBorder="1"/>
    <xf numFmtId="43" fontId="3" fillId="2" borderId="3" xfId="0" applyNumberFormat="1" applyFont="1" applyFill="1" applyBorder="1"/>
    <xf numFmtId="43" fontId="3" fillId="2" borderId="3" xfId="1" applyFont="1" applyFill="1" applyBorder="1"/>
    <xf numFmtId="0" fontId="3" fillId="2" borderId="3" xfId="0" applyFont="1" applyFill="1" applyBorder="1" applyAlignment="1">
      <alignment horizontal="center"/>
    </xf>
    <xf numFmtId="0" fontId="3" fillId="2" borderId="3" xfId="0" quotePrefix="1" applyFont="1" applyFill="1" applyBorder="1"/>
    <xf numFmtId="39" fontId="3" fillId="2" borderId="3" xfId="0" quotePrefix="1" applyNumberFormat="1" applyFont="1" applyFill="1" applyBorder="1" applyAlignment="1">
      <alignment horizontal="right"/>
    </xf>
    <xf numFmtId="15" fontId="5" fillId="2" borderId="3" xfId="0" quotePrefix="1" applyNumberFormat="1" applyFont="1" applyFill="1" applyBorder="1" applyAlignment="1">
      <alignment horizontal="center"/>
    </xf>
    <xf numFmtId="0" fontId="7" fillId="2" borderId="3" xfId="0" quotePrefix="1" applyFont="1" applyFill="1" applyBorder="1" applyAlignment="1">
      <alignment horizontal="center"/>
    </xf>
    <xf numFmtId="165" fontId="3" fillId="2" borderId="3" xfId="0" quotePrefix="1" applyNumberFormat="1" applyFont="1" applyFill="1" applyBorder="1" applyAlignment="1">
      <alignment horizontal="right"/>
    </xf>
    <xf numFmtId="165" fontId="3" fillId="0" borderId="3" xfId="1" applyNumberFormat="1" applyFont="1" applyFill="1" applyBorder="1"/>
    <xf numFmtId="39" fontId="3" fillId="0" borderId="0" xfId="1" applyNumberFormat="1" applyFont="1" applyFill="1"/>
    <xf numFmtId="43" fontId="3" fillId="0" borderId="0" xfId="0" applyNumberFormat="1" applyFont="1" applyFill="1" applyBorder="1"/>
    <xf numFmtId="166" fontId="3" fillId="0" borderId="3" xfId="0" quotePrefix="1" applyNumberFormat="1" applyFont="1" applyFill="1" applyBorder="1" applyAlignment="1">
      <alignment horizontal="right"/>
    </xf>
    <xf numFmtId="166" fontId="3" fillId="0" borderId="3" xfId="1" applyNumberFormat="1" applyFont="1" applyFill="1" applyBorder="1"/>
    <xf numFmtId="0" fontId="8" fillId="0" borderId="3" xfId="0" quotePrefix="1" applyFont="1" applyFill="1" applyBorder="1" applyAlignment="1">
      <alignment horizontal="center"/>
    </xf>
    <xf numFmtId="0" fontId="9" fillId="0" borderId="3" xfId="0" applyFont="1" applyFill="1" applyBorder="1"/>
    <xf numFmtId="0" fontId="10" fillId="0" borderId="3" xfId="0" applyFont="1" applyFill="1" applyBorder="1"/>
    <xf numFmtId="0" fontId="11" fillId="0" borderId="3" xfId="0" applyFont="1" applyFill="1" applyBorder="1"/>
    <xf numFmtId="165" fontId="3" fillId="0" borderId="3" xfId="0" quotePrefix="1" applyNumberFormat="1" applyFont="1" applyFill="1" applyBorder="1" applyAlignment="1">
      <alignment horizontal="right"/>
    </xf>
    <xf numFmtId="0" fontId="12" fillId="0" borderId="3" xfId="0" applyFont="1" applyFill="1" applyBorder="1"/>
    <xf numFmtId="0" fontId="12" fillId="0" borderId="3" xfId="0" quotePrefix="1" applyFont="1" applyFill="1" applyBorder="1" applyAlignment="1">
      <alignment horizontal="center"/>
    </xf>
    <xf numFmtId="15" fontId="13" fillId="0" borderId="3" xfId="0" quotePrefix="1" applyNumberFormat="1" applyFont="1" applyFill="1" applyBorder="1" applyAlignment="1">
      <alignment horizontal="center"/>
    </xf>
    <xf numFmtId="15" fontId="13" fillId="0" borderId="3" xfId="0" applyNumberFormat="1" applyFont="1" applyFill="1" applyBorder="1" applyAlignment="1">
      <alignment horizontal="center"/>
    </xf>
    <xf numFmtId="0" fontId="12" fillId="0" borderId="3" xfId="0" quotePrefix="1" applyFont="1" applyFill="1" applyBorder="1"/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center"/>
    </xf>
    <xf numFmtId="0" fontId="8" fillId="0" borderId="4" xfId="0" quotePrefix="1" applyFont="1" applyFill="1" applyBorder="1" applyAlignment="1">
      <alignment horizontal="center"/>
    </xf>
    <xf numFmtId="15" fontId="5" fillId="0" borderId="4" xfId="0" applyNumberFormat="1" applyFont="1" applyFill="1" applyBorder="1" applyAlignment="1">
      <alignment horizontal="center"/>
    </xf>
    <xf numFmtId="0" fontId="9" fillId="0" borderId="4" xfId="0" applyFont="1" applyFill="1" applyBorder="1"/>
    <xf numFmtId="0" fontId="6" fillId="0" borderId="4" xfId="0" applyFont="1" applyFill="1" applyBorder="1"/>
    <xf numFmtId="0" fontId="10" fillId="0" borderId="4" xfId="0" applyFont="1" applyFill="1" applyBorder="1"/>
    <xf numFmtId="0" fontId="11" fillId="0" borderId="4" xfId="0" applyFont="1" applyFill="1" applyBorder="1"/>
    <xf numFmtId="0" fontId="12" fillId="0" borderId="4" xfId="0" applyFont="1" applyFill="1" applyBorder="1"/>
    <xf numFmtId="0" fontId="12" fillId="0" borderId="4" xfId="0" quotePrefix="1" applyFont="1" applyFill="1" applyBorder="1" applyAlignment="1">
      <alignment horizontal="center"/>
    </xf>
    <xf numFmtId="0" fontId="14" fillId="0" borderId="4" xfId="0" quotePrefix="1" applyFont="1" applyFill="1" applyBorder="1" applyAlignment="1">
      <alignment horizontal="center"/>
    </xf>
    <xf numFmtId="15" fontId="13" fillId="0" borderId="4" xfId="0" applyNumberFormat="1" applyFont="1" applyFill="1" applyBorder="1" applyAlignment="1">
      <alignment horizontal="center"/>
    </xf>
    <xf numFmtId="43" fontId="3" fillId="0" borderId="3" xfId="1" quotePrefix="1" applyFont="1" applyFill="1" applyBorder="1"/>
    <xf numFmtId="0" fontId="5" fillId="0" borderId="0" xfId="0" applyFont="1" applyFill="1" applyBorder="1"/>
    <xf numFmtId="0" fontId="15" fillId="0" borderId="0" xfId="0" quotePrefix="1" applyFont="1" applyFill="1" applyAlignment="1">
      <alignment horizontal="center"/>
    </xf>
    <xf numFmtId="15" fontId="3" fillId="0" borderId="4" xfId="0" applyNumberFormat="1" applyFont="1" applyFill="1" applyBorder="1" applyAlignment="1">
      <alignment horizontal="center"/>
    </xf>
    <xf numFmtId="39" fontId="19" fillId="0" borderId="3" xfId="0" quotePrefix="1" applyNumberFormat="1" applyFont="1" applyFill="1" applyBorder="1" applyAlignment="1">
      <alignment horizontal="right"/>
    </xf>
    <xf numFmtId="165" fontId="19" fillId="0" borderId="3" xfId="0" quotePrefix="1" applyNumberFormat="1" applyFont="1" applyFill="1" applyBorder="1" applyAlignment="1">
      <alignment horizontal="right"/>
    </xf>
    <xf numFmtId="39" fontId="12" fillId="0" borderId="3" xfId="0" quotePrefix="1" applyNumberFormat="1" applyFont="1" applyFill="1" applyBorder="1" applyAlignment="1">
      <alignment horizontal="right"/>
    </xf>
    <xf numFmtId="14" fontId="3" fillId="0" borderId="3" xfId="0" applyNumberFormat="1" applyFont="1" applyFill="1" applyBorder="1"/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/>
    <xf numFmtId="0" fontId="3" fillId="0" borderId="3" xfId="0" quotePrefix="1" applyFont="1" applyBorder="1"/>
    <xf numFmtId="0" fontId="3" fillId="0" borderId="3" xfId="0" quotePrefix="1" applyFont="1" applyBorder="1" applyAlignment="1">
      <alignment horizontal="center"/>
    </xf>
    <xf numFmtId="164" fontId="3" fillId="0" borderId="3" xfId="1" quotePrefix="1" applyNumberFormat="1" applyFont="1" applyFill="1" applyBorder="1" applyAlignment="1">
      <alignment horizontal="center"/>
    </xf>
    <xf numFmtId="15" fontId="3" fillId="0" borderId="3" xfId="0" applyNumberFormat="1" applyFont="1" applyFill="1" applyBorder="1" applyAlignment="1">
      <alignment horizontal="center"/>
    </xf>
    <xf numFmtId="164" fontId="3" fillId="0" borderId="3" xfId="0" applyNumberFormat="1" applyFont="1" applyFill="1" applyBorder="1"/>
    <xf numFmtId="43" fontId="6" fillId="0" borderId="3" xfId="1" applyFont="1" applyFill="1" applyBorder="1" applyAlignment="1">
      <alignment horizontal="left"/>
    </xf>
    <xf numFmtId="39" fontId="6" fillId="0" borderId="3" xfId="0" applyNumberFormat="1" applyFont="1" applyFill="1" applyBorder="1" applyAlignment="1">
      <alignment horizontal="left"/>
    </xf>
    <xf numFmtId="0" fontId="21" fillId="0" borderId="3" xfId="0" applyFont="1" applyFill="1" applyBorder="1"/>
    <xf numFmtId="0" fontId="0" fillId="0" borderId="3" xfId="0" applyFont="1" applyFill="1" applyBorder="1"/>
    <xf numFmtId="43" fontId="0" fillId="0" borderId="3" xfId="0" applyNumberFormat="1" applyFont="1" applyFill="1" applyBorder="1"/>
    <xf numFmtId="41" fontId="0" fillId="0" borderId="3" xfId="0" applyNumberFormat="1" applyFont="1" applyFill="1" applyBorder="1"/>
    <xf numFmtId="41" fontId="2" fillId="0" borderId="3" xfId="2" applyFont="1" applyFill="1" applyBorder="1"/>
    <xf numFmtId="0" fontId="0" fillId="0" borderId="3" xfId="0" applyFont="1" applyFill="1" applyBorder="1" applyAlignment="1">
      <alignment horizontal="center"/>
    </xf>
    <xf numFmtId="0" fontId="0" fillId="0" borderId="0" xfId="0" applyFont="1" applyFill="1"/>
    <xf numFmtId="39" fontId="0" fillId="0" borderId="3" xfId="0" applyNumberFormat="1" applyFont="1" applyFill="1" applyBorder="1"/>
    <xf numFmtId="167" fontId="0" fillId="0" borderId="3" xfId="0" applyNumberFormat="1" applyFont="1" applyFill="1" applyBorder="1"/>
    <xf numFmtId="167" fontId="2" fillId="0" borderId="3" xfId="2" applyNumberFormat="1" applyFont="1" applyFill="1" applyBorder="1"/>
    <xf numFmtId="43" fontId="3" fillId="0" borderId="3" xfId="1" quotePrefix="1" applyFont="1" applyFill="1" applyBorder="1" applyAlignment="1">
      <alignment horizontal="center"/>
    </xf>
    <xf numFmtId="15" fontId="3" fillId="0" borderId="3" xfId="0" quotePrefix="1" applyNumberFormat="1" applyFont="1" applyFill="1" applyBorder="1" applyAlignment="1">
      <alignment horizontal="center"/>
    </xf>
    <xf numFmtId="43" fontId="22" fillId="0" borderId="3" xfId="1" quotePrefix="1" applyFont="1" applyFill="1" applyBorder="1" applyAlignment="1">
      <alignment horizontal="center"/>
    </xf>
    <xf numFmtId="15" fontId="3" fillId="0" borderId="3" xfId="4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24" fillId="0" borderId="3" xfId="0" applyFont="1" applyFill="1" applyBorder="1"/>
    <xf numFmtId="0" fontId="24" fillId="0" borderId="3" xfId="0" applyFont="1" applyFill="1" applyBorder="1" applyAlignment="1">
      <alignment horizontal="center"/>
    </xf>
    <xf numFmtId="167" fontId="0" fillId="4" borderId="3" xfId="2" applyNumberFormat="1" applyFont="1" applyFill="1" applyBorder="1"/>
    <xf numFmtId="43" fontId="0" fillId="0" borderId="3" xfId="1" applyFont="1" applyFill="1" applyBorder="1"/>
    <xf numFmtId="167" fontId="0" fillId="0" borderId="3" xfId="2" applyNumberFormat="1" applyFont="1" applyFill="1" applyBorder="1"/>
    <xf numFmtId="167" fontId="3" fillId="0" borderId="0" xfId="2" applyNumberFormat="1" applyFont="1" applyFill="1"/>
    <xf numFmtId="167" fontId="4" fillId="0" borderId="1" xfId="2" applyNumberFormat="1" applyFont="1" applyFill="1" applyBorder="1" applyAlignment="1">
      <alignment horizontal="center"/>
    </xf>
    <xf numFmtId="167" fontId="4" fillId="0" borderId="2" xfId="2" applyNumberFormat="1" applyFont="1" applyFill="1" applyBorder="1" applyAlignment="1">
      <alignment horizontal="center"/>
    </xf>
    <xf numFmtId="167" fontId="25" fillId="0" borderId="3" xfId="2" applyNumberFormat="1" applyFont="1" applyFill="1" applyBorder="1"/>
    <xf numFmtId="167" fontId="0" fillId="0" borderId="0" xfId="2" applyNumberFormat="1" applyFont="1" applyFill="1"/>
    <xf numFmtId="0" fontId="5" fillId="0" borderId="3" xfId="0" applyFont="1" applyFill="1" applyBorder="1"/>
    <xf numFmtId="0" fontId="15" fillId="0" borderId="3" xfId="0" quotePrefix="1" applyFont="1" applyFill="1" applyBorder="1" applyAlignment="1">
      <alignment horizontal="center"/>
    </xf>
    <xf numFmtId="0" fontId="13" fillId="0" borderId="3" xfId="0" applyFont="1" applyFill="1" applyBorder="1"/>
    <xf numFmtId="0" fontId="18" fillId="0" borderId="3" xfId="0" quotePrefix="1" applyFont="1" applyFill="1" applyBorder="1" applyAlignment="1">
      <alignment horizontal="center"/>
    </xf>
    <xf numFmtId="15" fontId="12" fillId="0" borderId="3" xfId="0" applyNumberFormat="1" applyFont="1" applyFill="1" applyBorder="1" applyAlignment="1">
      <alignment horizontal="center"/>
    </xf>
    <xf numFmtId="0" fontId="14" fillId="0" borderId="3" xfId="0" quotePrefix="1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 vertical="center"/>
    </xf>
    <xf numFmtId="15" fontId="17" fillId="3" borderId="3" xfId="0" applyNumberFormat="1" applyFont="1" applyFill="1" applyBorder="1" applyAlignment="1">
      <alignment horizontal="center" vertical="center"/>
    </xf>
    <xf numFmtId="42" fontId="17" fillId="3" borderId="3" xfId="0" applyNumberFormat="1" applyFont="1" applyFill="1" applyBorder="1" applyAlignment="1">
      <alignment horizontal="center" vertical="center"/>
    </xf>
    <xf numFmtId="42" fontId="20" fillId="3" borderId="3" xfId="0" applyNumberFormat="1" applyFont="1" applyFill="1" applyBorder="1" applyAlignment="1">
      <alignment horizontal="center" vertical="center"/>
    </xf>
    <xf numFmtId="49" fontId="3" fillId="0" borderId="3" xfId="0" quotePrefix="1" applyNumberFormat="1" applyFont="1" applyFill="1" applyBorder="1" applyAlignment="1">
      <alignment horizontal="center"/>
    </xf>
    <xf numFmtId="0" fontId="16" fillId="0" borderId="3" xfId="0" quotePrefix="1" applyFont="1" applyFill="1" applyBorder="1" applyAlignment="1">
      <alignment horizontal="center"/>
    </xf>
    <xf numFmtId="15" fontId="5" fillId="0" borderId="4" xfId="0" quotePrefix="1" applyNumberFormat="1" applyFont="1" applyFill="1" applyBorder="1" applyAlignment="1">
      <alignment horizontal="center"/>
    </xf>
    <xf numFmtId="0" fontId="3" fillId="0" borderId="4" xfId="0" quotePrefix="1" applyFont="1" applyFill="1" applyBorder="1"/>
    <xf numFmtId="0" fontId="5" fillId="0" borderId="4" xfId="0" applyFont="1" applyFill="1" applyBorder="1"/>
    <xf numFmtId="0" fontId="15" fillId="0" borderId="4" xfId="0" quotePrefix="1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0" fillId="0" borderId="4" xfId="0" applyBorder="1"/>
    <xf numFmtId="164" fontId="3" fillId="0" borderId="4" xfId="1" quotePrefix="1" applyNumberFormat="1" applyFont="1" applyFill="1" applyBorder="1" applyAlignment="1">
      <alignment horizontal="center"/>
    </xf>
    <xf numFmtId="15" fontId="5" fillId="0" borderId="0" xfId="0" quotePrefix="1" applyNumberFormat="1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0" fontId="12" fillId="0" borderId="0" xfId="0" applyFont="1" applyFill="1" applyBorder="1"/>
    <xf numFmtId="15" fontId="13" fillId="0" borderId="0" xfId="0" quotePrefix="1" applyNumberFormat="1" applyFont="1" applyFill="1" applyBorder="1" applyAlignment="1">
      <alignment horizontal="center"/>
    </xf>
    <xf numFmtId="0" fontId="12" fillId="0" borderId="4" xfId="0" quotePrefix="1" applyFont="1" applyFill="1" applyBorder="1"/>
    <xf numFmtId="0" fontId="3" fillId="0" borderId="5" xfId="0" applyFont="1" applyFill="1" applyBorder="1"/>
    <xf numFmtId="0" fontId="3" fillId="0" borderId="5" xfId="0" quotePrefix="1" applyFont="1" applyFill="1" applyBorder="1" applyAlignment="1">
      <alignment horizontal="center"/>
    </xf>
    <xf numFmtId="0" fontId="16" fillId="0" borderId="5" xfId="0" quotePrefix="1" applyFont="1" applyFill="1" applyBorder="1" applyAlignment="1">
      <alignment horizontal="center"/>
    </xf>
    <xf numFmtId="15" fontId="5" fillId="0" borderId="5" xfId="0" applyNumberFormat="1" applyFont="1" applyFill="1" applyBorder="1" applyAlignment="1">
      <alignment horizontal="center"/>
    </xf>
    <xf numFmtId="165" fontId="19" fillId="0" borderId="5" xfId="0" quotePrefix="1" applyNumberFormat="1" applyFont="1" applyFill="1" applyBorder="1" applyAlignment="1">
      <alignment horizontal="right"/>
    </xf>
    <xf numFmtId="15" fontId="5" fillId="2" borderId="4" xfId="0" applyNumberFormat="1" applyFont="1" applyFill="1" applyBorder="1" applyAlignment="1">
      <alignment horizontal="center"/>
    </xf>
    <xf numFmtId="0" fontId="17" fillId="0" borderId="3" xfId="0" applyFont="1" applyFill="1" applyBorder="1" applyAlignment="1">
      <alignment horizontal="left"/>
    </xf>
    <xf numFmtId="39" fontId="3" fillId="0" borderId="0" xfId="0" applyNumberFormat="1" applyFont="1" applyFill="1"/>
  </cellXfs>
  <cellStyles count="5">
    <cellStyle name="Comma" xfId="1" builtinId="3"/>
    <cellStyle name="Comma [0]" xfId="2" builtinId="6"/>
    <cellStyle name="Normal" xfId="0" builtinId="0"/>
    <cellStyle name="Normal 3" xfId="3"/>
    <cellStyle name="Normal_Sheet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9"/>
  <sheetViews>
    <sheetView showGridLines="0" tabSelected="1" view="pageBreakPreview" topLeftCell="L1" zoomScaleSheetLayoutView="100" workbookViewId="0">
      <pane ySplit="5" topLeftCell="A465" activePane="bottomLeft" state="frozen"/>
      <selection pane="bottomLeft" activeCell="O479" sqref="O479"/>
    </sheetView>
  </sheetViews>
  <sheetFormatPr defaultRowHeight="15.75" x14ac:dyDescent="0.25"/>
  <cols>
    <col min="1" max="1" width="11" style="1" bestFit="1" customWidth="1"/>
    <col min="2" max="2" width="31.28515625" style="1" customWidth="1"/>
    <col min="3" max="3" width="9" style="7" bestFit="1" customWidth="1"/>
    <col min="4" max="4" width="10" style="1" bestFit="1" customWidth="1"/>
    <col min="5" max="5" width="13.42578125" style="1" customWidth="1"/>
    <col min="6" max="6" width="12.42578125" style="1" bestFit="1" customWidth="1"/>
    <col min="7" max="8" width="12.42578125" style="1" customWidth="1"/>
    <col min="9" max="9" width="11.28515625" style="1" bestFit="1" customWidth="1"/>
    <col min="10" max="10" width="11.28515625" style="1" customWidth="1"/>
    <col min="11" max="11" width="18.85546875" style="4" bestFit="1" customWidth="1"/>
    <col min="12" max="12" width="19.42578125" style="4" bestFit="1" customWidth="1"/>
    <col min="13" max="13" width="19.42578125" style="1" bestFit="1" customWidth="1"/>
    <col min="14" max="14" width="7.5703125" style="1" bestFit="1" customWidth="1"/>
    <col min="15" max="15" width="18.7109375" style="4" bestFit="1" customWidth="1"/>
    <col min="16" max="16" width="15.7109375" style="1" bestFit="1" customWidth="1"/>
    <col min="17" max="17" width="18" style="1" bestFit="1" customWidth="1"/>
    <col min="18" max="18" width="18" style="1" customWidth="1"/>
    <col min="19" max="20" width="8" style="1" bestFit="1" customWidth="1"/>
    <col min="21" max="23" width="18" style="4" bestFit="1" customWidth="1"/>
    <col min="24" max="24" width="27.5703125" style="1" bestFit="1" customWidth="1"/>
    <col min="25" max="25" width="24.7109375" style="6" bestFit="1" customWidth="1"/>
    <col min="26" max="26" width="5.5703125" style="1" bestFit="1" customWidth="1"/>
    <col min="27" max="27" width="17.28515625" style="4" bestFit="1" customWidth="1"/>
    <col min="28" max="28" width="15.7109375" style="4" bestFit="1" customWidth="1"/>
    <col min="29" max="29" width="18" style="4" bestFit="1" customWidth="1"/>
    <col min="30" max="30" width="18" style="1" bestFit="1" customWidth="1"/>
    <col min="31" max="16384" width="9.140625" style="1"/>
  </cols>
  <sheetData>
    <row r="1" spans="1:30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M1" s="4"/>
      <c r="N1" s="2"/>
      <c r="O1" s="5"/>
      <c r="P1" s="2"/>
      <c r="Q1" s="2"/>
      <c r="R1" s="2"/>
    </row>
    <row r="2" spans="1:30" x14ac:dyDescent="0.25">
      <c r="A2" s="1" t="s">
        <v>1870</v>
      </c>
      <c r="D2" s="2"/>
      <c r="E2" s="2"/>
      <c r="F2" s="2"/>
      <c r="G2" s="2"/>
      <c r="H2" s="2"/>
      <c r="I2" s="2"/>
      <c r="J2" s="2"/>
      <c r="M2" s="4"/>
      <c r="N2" s="2"/>
      <c r="O2" s="5"/>
      <c r="P2" s="2"/>
      <c r="Q2" s="2"/>
      <c r="R2" s="2"/>
    </row>
    <row r="3" spans="1:30" s="6" customFormat="1" ht="12.75" x14ac:dyDescent="0.2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8</v>
      </c>
      <c r="J3" s="8" t="s">
        <v>8</v>
      </c>
      <c r="K3" s="9" t="s">
        <v>9</v>
      </c>
      <c r="L3" s="9" t="s">
        <v>10</v>
      </c>
      <c r="M3" s="9" t="s">
        <v>11</v>
      </c>
      <c r="N3" s="8" t="s">
        <v>12</v>
      </c>
      <c r="O3" s="9" t="s">
        <v>13</v>
      </c>
      <c r="P3" s="8" t="s">
        <v>14</v>
      </c>
      <c r="Q3" s="8" t="s">
        <v>15</v>
      </c>
      <c r="R3" s="8" t="s">
        <v>13</v>
      </c>
      <c r="S3" s="8" t="s">
        <v>16</v>
      </c>
      <c r="T3" s="8" t="s">
        <v>17</v>
      </c>
      <c r="U3" s="9" t="s">
        <v>18</v>
      </c>
      <c r="V3" s="9" t="s">
        <v>19</v>
      </c>
      <c r="W3" s="9" t="s">
        <v>20</v>
      </c>
      <c r="X3" s="8" t="s">
        <v>21</v>
      </c>
      <c r="Y3" s="8" t="s">
        <v>22</v>
      </c>
      <c r="Z3" s="8"/>
      <c r="AA3" s="10" t="s">
        <v>23</v>
      </c>
      <c r="AB3" s="10"/>
      <c r="AC3" s="10"/>
    </row>
    <row r="4" spans="1:30" s="6" customFormat="1" ht="12.75" x14ac:dyDescent="0.2">
      <c r="A4" s="11"/>
      <c r="B4" s="11"/>
      <c r="C4" s="11"/>
      <c r="D4" s="11"/>
      <c r="E4" s="11"/>
      <c r="F4" s="11" t="s">
        <v>24</v>
      </c>
      <c r="G4" s="11" t="s">
        <v>24</v>
      </c>
      <c r="H4" s="11" t="s">
        <v>25</v>
      </c>
      <c r="I4" s="11" t="s">
        <v>25</v>
      </c>
      <c r="J4" s="11" t="s">
        <v>14</v>
      </c>
      <c r="K4" s="12"/>
      <c r="L4" s="12" t="s">
        <v>9</v>
      </c>
      <c r="M4" s="12"/>
      <c r="N4" s="11"/>
      <c r="O4" s="12" t="s">
        <v>26</v>
      </c>
      <c r="P4" s="11"/>
      <c r="Q4" s="11"/>
      <c r="R4" s="11" t="s">
        <v>27</v>
      </c>
      <c r="S4" s="11"/>
      <c r="T4" s="11" t="s">
        <v>28</v>
      </c>
      <c r="U4" s="12" t="s">
        <v>29</v>
      </c>
      <c r="V4" s="12" t="s">
        <v>12</v>
      </c>
      <c r="W4" s="12"/>
      <c r="X4" s="11"/>
      <c r="Y4" s="11"/>
      <c r="Z4" s="11"/>
      <c r="AA4" s="10"/>
      <c r="AB4" s="10"/>
      <c r="AC4" s="10"/>
    </row>
    <row r="5" spans="1:30" s="6" customFormat="1" ht="12.75" x14ac:dyDescent="0.2">
      <c r="A5" s="11"/>
      <c r="B5" s="11"/>
      <c r="C5" s="11"/>
      <c r="D5" s="11"/>
      <c r="E5" s="11"/>
      <c r="F5" s="11"/>
      <c r="G5" s="11"/>
      <c r="H5" s="11" t="s">
        <v>30</v>
      </c>
      <c r="I5" s="11"/>
      <c r="J5" s="11"/>
      <c r="K5" s="12"/>
      <c r="L5" s="12"/>
      <c r="M5" s="12"/>
      <c r="N5" s="11"/>
      <c r="O5" s="12"/>
      <c r="P5" s="11"/>
      <c r="Q5" s="11"/>
      <c r="R5" s="11"/>
      <c r="S5" s="11"/>
      <c r="T5" s="11"/>
      <c r="U5" s="12"/>
      <c r="V5" s="12"/>
      <c r="W5" s="12"/>
      <c r="X5" s="11"/>
      <c r="Y5" s="11"/>
      <c r="Z5" s="11"/>
      <c r="AA5" s="10"/>
      <c r="AB5" s="10"/>
      <c r="AC5" s="10"/>
    </row>
    <row r="6" spans="1:30" ht="26.25" customHeight="1" x14ac:dyDescent="0.25">
      <c r="A6" s="13">
        <f t="shared" ref="A6" si="0">+A5+1</f>
        <v>1</v>
      </c>
      <c r="B6" s="14" t="s">
        <v>447</v>
      </c>
      <c r="C6" s="15" t="s">
        <v>448</v>
      </c>
      <c r="D6" s="16" t="s">
        <v>449</v>
      </c>
      <c r="E6" s="17">
        <v>43012</v>
      </c>
      <c r="F6" s="18" t="s">
        <v>450</v>
      </c>
      <c r="G6" s="18" t="s">
        <v>450</v>
      </c>
      <c r="H6" s="14"/>
      <c r="I6" s="77">
        <v>43201</v>
      </c>
      <c r="J6" s="14"/>
      <c r="K6" s="19">
        <v>0</v>
      </c>
      <c r="L6" s="20">
        <f t="shared" ref="L6" si="1">+T6*V6</f>
        <v>0</v>
      </c>
      <c r="M6" s="20">
        <f t="shared" ref="M6" si="2">K6/S6</f>
        <v>0</v>
      </c>
      <c r="N6" s="20">
        <v>0</v>
      </c>
      <c r="O6" s="21">
        <v>3000000</v>
      </c>
      <c r="P6" s="22">
        <v>0</v>
      </c>
      <c r="Q6" s="21">
        <v>3000000</v>
      </c>
      <c r="R6" s="23">
        <f t="shared" ref="R6" si="3">+O6-Q6</f>
        <v>0</v>
      </c>
      <c r="S6" s="13">
        <v>1</v>
      </c>
      <c r="T6" s="13">
        <v>0</v>
      </c>
      <c r="U6" s="24">
        <f t="shared" ref="U6" si="4">+M6+N6</f>
        <v>0</v>
      </c>
      <c r="V6" s="25">
        <f t="shared" ref="V6" si="5">+T6*U6</f>
        <v>0</v>
      </c>
      <c r="W6" s="25">
        <f t="shared" ref="W6" si="6">+M6*T6</f>
        <v>0</v>
      </c>
      <c r="X6" s="26" t="s">
        <v>45</v>
      </c>
      <c r="Y6" s="26" t="s">
        <v>32</v>
      </c>
      <c r="Z6" s="24">
        <f t="shared" ref="Z6" si="7">+K6-W6</f>
        <v>0</v>
      </c>
      <c r="AA6" s="24">
        <v>271548</v>
      </c>
      <c r="AB6" s="24"/>
      <c r="AC6" s="24">
        <v>2728452</v>
      </c>
      <c r="AD6" s="22">
        <f t="shared" ref="AD6" si="8">Z6+AA6+AB6+AC6</f>
        <v>3000000</v>
      </c>
    </row>
    <row r="7" spans="1:30" ht="26.25" customHeight="1" x14ac:dyDescent="0.25">
      <c r="A7" s="13"/>
      <c r="B7" s="14"/>
      <c r="C7" s="15"/>
      <c r="D7" s="16"/>
      <c r="E7" s="17"/>
      <c r="F7" s="18"/>
      <c r="G7" s="14"/>
      <c r="H7" s="17"/>
      <c r="I7" s="14"/>
      <c r="J7" s="14"/>
      <c r="K7" s="19"/>
      <c r="L7" s="20"/>
      <c r="M7" s="20"/>
      <c r="N7" s="20"/>
      <c r="O7" s="21"/>
      <c r="P7" s="22"/>
      <c r="Q7" s="24"/>
      <c r="R7" s="23"/>
      <c r="S7" s="13"/>
      <c r="T7" s="13"/>
      <c r="U7" s="24"/>
      <c r="V7" s="25"/>
      <c r="W7" s="25"/>
      <c r="X7" s="14"/>
      <c r="Y7" s="27"/>
      <c r="Z7" s="24"/>
      <c r="AA7" s="24"/>
      <c r="AB7" s="24"/>
      <c r="AC7" s="24"/>
      <c r="AD7" s="22"/>
    </row>
    <row r="8" spans="1:30" ht="26.25" customHeight="1" x14ac:dyDescent="0.25">
      <c r="A8" s="13">
        <v>1</v>
      </c>
      <c r="B8" s="14" t="s">
        <v>1351</v>
      </c>
      <c r="C8" s="15" t="s">
        <v>1354</v>
      </c>
      <c r="D8" s="16" t="s">
        <v>1357</v>
      </c>
      <c r="E8" s="17">
        <v>43122</v>
      </c>
      <c r="F8" s="18" t="s">
        <v>1360</v>
      </c>
      <c r="G8" s="14"/>
      <c r="H8" s="14"/>
      <c r="I8" s="14"/>
      <c r="J8" s="14"/>
      <c r="K8" s="19">
        <v>10000000</v>
      </c>
      <c r="L8" s="20">
        <f t="shared" ref="L8:L71" si="9">+T8*V8</f>
        <v>10000000</v>
      </c>
      <c r="M8" s="20">
        <f t="shared" ref="M8:M71" si="10">K8/S8</f>
        <v>10000000</v>
      </c>
      <c r="N8" s="20">
        <v>0</v>
      </c>
      <c r="O8" s="21">
        <v>10000000</v>
      </c>
      <c r="P8" s="22">
        <v>0</v>
      </c>
      <c r="Q8" s="24">
        <v>0</v>
      </c>
      <c r="R8" s="23">
        <f t="shared" ref="R8:R23" si="11">+O8-Q8</f>
        <v>10000000</v>
      </c>
      <c r="S8" s="13">
        <v>1</v>
      </c>
      <c r="T8" s="13">
        <v>1</v>
      </c>
      <c r="U8" s="24">
        <f t="shared" ref="U8:U71" si="12">+M8+N8</f>
        <v>10000000</v>
      </c>
      <c r="V8" s="25">
        <f t="shared" ref="V8:V71" si="13">+T8*U8</f>
        <v>10000000</v>
      </c>
      <c r="W8" s="25">
        <f t="shared" ref="W8:W71" si="14">+M8*T8</f>
        <v>10000000</v>
      </c>
      <c r="X8" s="14" t="s">
        <v>176</v>
      </c>
      <c r="Y8" s="26" t="s">
        <v>32</v>
      </c>
      <c r="Z8" s="24">
        <f t="shared" ref="Z8:Z71" si="15">+K8-W8</f>
        <v>0</v>
      </c>
      <c r="AA8" s="24">
        <v>378710</v>
      </c>
      <c r="AB8" s="24"/>
      <c r="AC8" s="24">
        <v>9621290</v>
      </c>
      <c r="AD8" s="22">
        <f t="shared" ref="AD8:AD71" si="16">Z8+AA8+AB8+AC8</f>
        <v>10000000</v>
      </c>
    </row>
    <row r="9" spans="1:30" ht="26.25" customHeight="1" x14ac:dyDescent="0.25">
      <c r="A9" s="13">
        <f>+A8+1</f>
        <v>2</v>
      </c>
      <c r="B9" s="14" t="s">
        <v>1794</v>
      </c>
      <c r="C9" s="15" t="s">
        <v>1804</v>
      </c>
      <c r="D9" s="16" t="s">
        <v>1814</v>
      </c>
      <c r="E9" s="82">
        <v>43185</v>
      </c>
      <c r="F9" s="18" t="s">
        <v>1824</v>
      </c>
      <c r="G9" s="14"/>
      <c r="H9" s="14"/>
      <c r="I9" s="14"/>
      <c r="J9" s="14"/>
      <c r="K9" s="19">
        <v>10000000</v>
      </c>
      <c r="L9" s="20">
        <f t="shared" si="9"/>
        <v>10000000</v>
      </c>
      <c r="M9" s="20">
        <f t="shared" si="10"/>
        <v>10000000</v>
      </c>
      <c r="N9" s="20">
        <v>0</v>
      </c>
      <c r="O9" s="21">
        <v>10000000</v>
      </c>
      <c r="P9" s="22">
        <v>0</v>
      </c>
      <c r="Q9" s="24">
        <v>0</v>
      </c>
      <c r="R9" s="23">
        <f t="shared" si="11"/>
        <v>10000000</v>
      </c>
      <c r="S9" s="13">
        <v>1</v>
      </c>
      <c r="T9" s="13">
        <v>1</v>
      </c>
      <c r="U9" s="24">
        <f t="shared" si="12"/>
        <v>10000000</v>
      </c>
      <c r="V9" s="25">
        <f t="shared" si="13"/>
        <v>10000000</v>
      </c>
      <c r="W9" s="25">
        <f t="shared" si="14"/>
        <v>10000000</v>
      </c>
      <c r="X9" s="14" t="s">
        <v>176</v>
      </c>
      <c r="Y9" s="26" t="s">
        <v>32</v>
      </c>
      <c r="Z9" s="24">
        <f t="shared" si="15"/>
        <v>0</v>
      </c>
      <c r="AA9" s="24">
        <v>123226</v>
      </c>
      <c r="AB9" s="24">
        <v>25000</v>
      </c>
      <c r="AC9" s="24">
        <v>9851774</v>
      </c>
      <c r="AD9" s="22">
        <f t="shared" si="16"/>
        <v>10000000</v>
      </c>
    </row>
    <row r="10" spans="1:30" ht="26.25" customHeight="1" x14ac:dyDescent="0.25">
      <c r="A10" s="13">
        <f t="shared" ref="A10:A73" si="17">+A9+1</f>
        <v>3</v>
      </c>
      <c r="B10" s="14" t="s">
        <v>162</v>
      </c>
      <c r="C10" s="15" t="s">
        <v>163</v>
      </c>
      <c r="D10" s="16" t="s">
        <v>164</v>
      </c>
      <c r="E10" s="17">
        <v>42926</v>
      </c>
      <c r="F10" s="18" t="s">
        <v>165</v>
      </c>
      <c r="G10" s="14"/>
      <c r="H10" s="14"/>
      <c r="I10" s="14"/>
      <c r="J10" s="14"/>
      <c r="K10" s="19">
        <v>7500000</v>
      </c>
      <c r="L10" s="20">
        <f t="shared" si="9"/>
        <v>7500000</v>
      </c>
      <c r="M10" s="20">
        <f t="shared" si="10"/>
        <v>7500000</v>
      </c>
      <c r="N10" s="20">
        <v>0</v>
      </c>
      <c r="O10" s="21">
        <v>7500000</v>
      </c>
      <c r="P10" s="22">
        <v>0</v>
      </c>
      <c r="Q10" s="24">
        <v>0</v>
      </c>
      <c r="R10" s="23">
        <f t="shared" si="11"/>
        <v>7500000</v>
      </c>
      <c r="S10" s="13">
        <v>1</v>
      </c>
      <c r="T10" s="13">
        <v>1</v>
      </c>
      <c r="U10" s="24">
        <f t="shared" si="12"/>
        <v>7500000</v>
      </c>
      <c r="V10" s="25">
        <f t="shared" si="13"/>
        <v>7500000</v>
      </c>
      <c r="W10" s="25">
        <f t="shared" si="14"/>
        <v>7500000</v>
      </c>
      <c r="X10" s="26" t="s">
        <v>166</v>
      </c>
      <c r="Y10" s="26" t="s">
        <v>32</v>
      </c>
      <c r="Z10" s="24">
        <f t="shared" si="15"/>
        <v>0</v>
      </c>
      <c r="AA10" s="24">
        <v>873871</v>
      </c>
      <c r="AB10" s="24"/>
      <c r="AC10" s="24">
        <v>6626129</v>
      </c>
      <c r="AD10" s="22">
        <f t="shared" si="16"/>
        <v>7500000</v>
      </c>
    </row>
    <row r="11" spans="1:30" ht="26.25" customHeight="1" x14ac:dyDescent="0.25">
      <c r="A11" s="13">
        <f t="shared" si="17"/>
        <v>4</v>
      </c>
      <c r="B11" s="14" t="s">
        <v>162</v>
      </c>
      <c r="C11" s="15" t="s">
        <v>163</v>
      </c>
      <c r="D11" s="16" t="s">
        <v>323</v>
      </c>
      <c r="E11" s="17">
        <v>42983</v>
      </c>
      <c r="F11" s="18" t="s">
        <v>165</v>
      </c>
      <c r="G11" s="18" t="s">
        <v>165</v>
      </c>
      <c r="H11" s="14"/>
      <c r="I11" s="14"/>
      <c r="J11" s="14"/>
      <c r="K11" s="19">
        <v>10000000</v>
      </c>
      <c r="L11" s="20">
        <f t="shared" si="9"/>
        <v>10000000</v>
      </c>
      <c r="M11" s="20">
        <f t="shared" si="10"/>
        <v>10000000</v>
      </c>
      <c r="N11" s="20">
        <v>0</v>
      </c>
      <c r="O11" s="21">
        <v>10000000</v>
      </c>
      <c r="P11" s="22">
        <v>0</v>
      </c>
      <c r="Q11" s="24">
        <v>0</v>
      </c>
      <c r="R11" s="23">
        <f t="shared" si="11"/>
        <v>10000000</v>
      </c>
      <c r="S11" s="13">
        <v>1</v>
      </c>
      <c r="T11" s="13">
        <v>1</v>
      </c>
      <c r="U11" s="24">
        <f t="shared" si="12"/>
        <v>10000000</v>
      </c>
      <c r="V11" s="25">
        <f t="shared" si="13"/>
        <v>10000000</v>
      </c>
      <c r="W11" s="25">
        <f t="shared" si="14"/>
        <v>10000000</v>
      </c>
      <c r="X11" s="26" t="s">
        <v>166</v>
      </c>
      <c r="Y11" s="26" t="s">
        <v>32</v>
      </c>
      <c r="Z11" s="24">
        <f t="shared" si="15"/>
        <v>0</v>
      </c>
      <c r="AA11" s="24">
        <v>924000</v>
      </c>
      <c r="AB11" s="24">
        <v>100000</v>
      </c>
      <c r="AC11" s="24">
        <v>8976000</v>
      </c>
      <c r="AD11" s="22">
        <f t="shared" si="16"/>
        <v>10000000</v>
      </c>
    </row>
    <row r="12" spans="1:30" ht="26.25" customHeight="1" x14ac:dyDescent="0.25">
      <c r="A12" s="13">
        <f t="shared" si="17"/>
        <v>5</v>
      </c>
      <c r="B12" s="14" t="s">
        <v>1094</v>
      </c>
      <c r="C12" s="15" t="s">
        <v>1095</v>
      </c>
      <c r="D12" s="48" t="s">
        <v>1096</v>
      </c>
      <c r="E12" s="17">
        <v>43109</v>
      </c>
      <c r="F12" s="15" t="s">
        <v>1097</v>
      </c>
      <c r="G12" s="18" t="s">
        <v>1161</v>
      </c>
      <c r="H12" s="14"/>
      <c r="I12" s="14"/>
      <c r="J12" s="14"/>
      <c r="K12" s="46">
        <v>7000000</v>
      </c>
      <c r="L12" s="20">
        <f t="shared" si="9"/>
        <v>7000000</v>
      </c>
      <c r="M12" s="20">
        <f t="shared" si="10"/>
        <v>7000000</v>
      </c>
      <c r="N12" s="20">
        <v>0</v>
      </c>
      <c r="O12" s="21">
        <v>7000000</v>
      </c>
      <c r="P12" s="22">
        <v>0</v>
      </c>
      <c r="Q12" s="24">
        <v>0</v>
      </c>
      <c r="R12" s="23">
        <f t="shared" si="11"/>
        <v>7000000</v>
      </c>
      <c r="S12" s="13">
        <v>1</v>
      </c>
      <c r="T12" s="13">
        <v>1</v>
      </c>
      <c r="U12" s="24">
        <f t="shared" si="12"/>
        <v>7000000</v>
      </c>
      <c r="V12" s="25">
        <f t="shared" si="13"/>
        <v>7000000</v>
      </c>
      <c r="W12" s="25">
        <f t="shared" si="14"/>
        <v>7000000</v>
      </c>
      <c r="X12" s="51" t="s">
        <v>1148</v>
      </c>
      <c r="Y12" s="26" t="s">
        <v>32</v>
      </c>
      <c r="Z12" s="24">
        <f t="shared" si="15"/>
        <v>0</v>
      </c>
      <c r="AA12" s="47">
        <v>300323</v>
      </c>
      <c r="AB12" s="43">
        <v>0</v>
      </c>
      <c r="AC12" s="43">
        <v>6699677</v>
      </c>
      <c r="AD12" s="22">
        <f t="shared" si="16"/>
        <v>7000000</v>
      </c>
    </row>
    <row r="13" spans="1:30" ht="26.25" customHeight="1" x14ac:dyDescent="0.25">
      <c r="A13" s="13">
        <f t="shared" si="17"/>
        <v>6</v>
      </c>
      <c r="B13" s="53" t="s">
        <v>1238</v>
      </c>
      <c r="C13" s="54" t="s">
        <v>1242</v>
      </c>
      <c r="D13" s="55" t="s">
        <v>1246</v>
      </c>
      <c r="E13" s="56">
        <v>43020</v>
      </c>
      <c r="F13" s="57" t="s">
        <v>1250</v>
      </c>
      <c r="G13" s="14"/>
      <c r="H13" s="14"/>
      <c r="I13" s="14"/>
      <c r="J13" s="14"/>
      <c r="K13" s="19">
        <v>5000000</v>
      </c>
      <c r="L13" s="20">
        <f t="shared" si="9"/>
        <v>5000000</v>
      </c>
      <c r="M13" s="20">
        <f t="shared" si="10"/>
        <v>5000000</v>
      </c>
      <c r="N13" s="20">
        <v>0</v>
      </c>
      <c r="O13" s="21">
        <v>5000000</v>
      </c>
      <c r="P13" s="22">
        <v>0</v>
      </c>
      <c r="Q13" s="24">
        <v>0</v>
      </c>
      <c r="R13" s="23">
        <f t="shared" si="11"/>
        <v>5000000</v>
      </c>
      <c r="S13" s="13">
        <v>1</v>
      </c>
      <c r="T13" s="13">
        <v>1</v>
      </c>
      <c r="U13" s="24">
        <f t="shared" si="12"/>
        <v>5000000</v>
      </c>
      <c r="V13" s="25">
        <f t="shared" si="13"/>
        <v>5000000</v>
      </c>
      <c r="W13" s="25">
        <f t="shared" si="14"/>
        <v>5000000</v>
      </c>
      <c r="X13" s="14" t="s">
        <v>1254</v>
      </c>
      <c r="Y13" s="26" t="s">
        <v>32</v>
      </c>
      <c r="Z13" s="24">
        <f t="shared" si="15"/>
        <v>0</v>
      </c>
      <c r="AA13" s="24">
        <v>388710</v>
      </c>
      <c r="AB13" s="24"/>
      <c r="AC13" s="24">
        <v>4611290</v>
      </c>
      <c r="AD13" s="22">
        <f t="shared" si="16"/>
        <v>5000000</v>
      </c>
    </row>
    <row r="14" spans="1:30" ht="26.25" customHeight="1" x14ac:dyDescent="0.25">
      <c r="A14" s="13">
        <f t="shared" si="17"/>
        <v>7</v>
      </c>
      <c r="B14" s="14" t="s">
        <v>140</v>
      </c>
      <c r="C14" s="15" t="s">
        <v>141</v>
      </c>
      <c r="D14" s="16" t="s">
        <v>142</v>
      </c>
      <c r="E14" s="17">
        <v>42921</v>
      </c>
      <c r="F14" s="18" t="s">
        <v>143</v>
      </c>
      <c r="G14" s="14"/>
      <c r="H14" s="14"/>
      <c r="I14" s="14"/>
      <c r="J14" s="14"/>
      <c r="K14" s="19">
        <v>10000000</v>
      </c>
      <c r="L14" s="20">
        <f t="shared" si="9"/>
        <v>10000000</v>
      </c>
      <c r="M14" s="20">
        <f t="shared" si="10"/>
        <v>10000000</v>
      </c>
      <c r="N14" s="20">
        <v>0</v>
      </c>
      <c r="O14" s="21">
        <v>10000000</v>
      </c>
      <c r="P14" s="22">
        <v>0</v>
      </c>
      <c r="Q14" s="24">
        <v>0</v>
      </c>
      <c r="R14" s="23">
        <f t="shared" si="11"/>
        <v>10000000</v>
      </c>
      <c r="S14" s="13">
        <v>1</v>
      </c>
      <c r="T14" s="13">
        <v>1</v>
      </c>
      <c r="U14" s="24">
        <f t="shared" si="12"/>
        <v>10000000</v>
      </c>
      <c r="V14" s="25">
        <f t="shared" si="13"/>
        <v>10000000</v>
      </c>
      <c r="W14" s="25">
        <f t="shared" si="14"/>
        <v>10000000</v>
      </c>
      <c r="X14" s="26" t="s">
        <v>144</v>
      </c>
      <c r="Y14" s="26" t="s">
        <v>32</v>
      </c>
      <c r="Z14" s="24">
        <f t="shared" si="15"/>
        <v>0</v>
      </c>
      <c r="AA14" s="24">
        <v>1184516</v>
      </c>
      <c r="AB14" s="24"/>
      <c r="AC14" s="24">
        <v>8815484</v>
      </c>
      <c r="AD14" s="22">
        <f t="shared" si="16"/>
        <v>10000000</v>
      </c>
    </row>
    <row r="15" spans="1:30" ht="26.25" customHeight="1" x14ac:dyDescent="0.25">
      <c r="A15" s="13">
        <f t="shared" si="17"/>
        <v>8</v>
      </c>
      <c r="B15" s="14" t="s">
        <v>140</v>
      </c>
      <c r="C15" s="15" t="s">
        <v>141</v>
      </c>
      <c r="D15" s="16" t="s">
        <v>999</v>
      </c>
      <c r="E15" s="17">
        <v>43104</v>
      </c>
      <c r="F15" s="18" t="s">
        <v>143</v>
      </c>
      <c r="G15" s="14"/>
      <c r="H15" s="14"/>
      <c r="I15" s="14"/>
      <c r="J15" s="14"/>
      <c r="K15" s="19">
        <v>5000000</v>
      </c>
      <c r="L15" s="20">
        <f t="shared" si="9"/>
        <v>5000000</v>
      </c>
      <c r="M15" s="20">
        <f t="shared" si="10"/>
        <v>5000000</v>
      </c>
      <c r="N15" s="20">
        <v>0</v>
      </c>
      <c r="O15" s="21">
        <v>5000000</v>
      </c>
      <c r="P15" s="22">
        <v>0</v>
      </c>
      <c r="Q15" s="24">
        <v>0</v>
      </c>
      <c r="R15" s="23">
        <f t="shared" si="11"/>
        <v>5000000</v>
      </c>
      <c r="S15" s="13">
        <v>1</v>
      </c>
      <c r="T15" s="13">
        <v>1</v>
      </c>
      <c r="U15" s="24">
        <f t="shared" si="12"/>
        <v>5000000</v>
      </c>
      <c r="V15" s="25">
        <f t="shared" si="13"/>
        <v>5000000</v>
      </c>
      <c r="W15" s="25">
        <f t="shared" si="14"/>
        <v>5000000</v>
      </c>
      <c r="X15" s="14" t="s">
        <v>144</v>
      </c>
      <c r="Y15" s="26" t="s">
        <v>32</v>
      </c>
      <c r="Z15" s="24">
        <f t="shared" si="15"/>
        <v>0</v>
      </c>
      <c r="AA15" s="24">
        <v>224194</v>
      </c>
      <c r="AB15" s="24">
        <v>50000</v>
      </c>
      <c r="AC15" s="24">
        <v>4725806</v>
      </c>
      <c r="AD15" s="22">
        <f t="shared" si="16"/>
        <v>5000000</v>
      </c>
    </row>
    <row r="16" spans="1:30" ht="26.25" customHeight="1" x14ac:dyDescent="0.25">
      <c r="A16" s="13">
        <f t="shared" si="17"/>
        <v>9</v>
      </c>
      <c r="B16" s="14" t="s">
        <v>140</v>
      </c>
      <c r="C16" s="15" t="s">
        <v>141</v>
      </c>
      <c r="D16" s="16" t="s">
        <v>1486</v>
      </c>
      <c r="E16" s="17">
        <v>43136</v>
      </c>
      <c r="F16" s="18" t="s">
        <v>143</v>
      </c>
      <c r="G16" s="14"/>
      <c r="H16" s="14"/>
      <c r="I16" s="14"/>
      <c r="J16" s="14"/>
      <c r="K16" s="74">
        <v>7000000</v>
      </c>
      <c r="L16" s="20">
        <f t="shared" si="9"/>
        <v>7000000</v>
      </c>
      <c r="M16" s="20">
        <f t="shared" si="10"/>
        <v>7000000</v>
      </c>
      <c r="N16" s="20">
        <v>0</v>
      </c>
      <c r="O16" s="21">
        <v>7000000</v>
      </c>
      <c r="P16" s="22">
        <v>0</v>
      </c>
      <c r="Q16" s="24">
        <v>0</v>
      </c>
      <c r="R16" s="23">
        <f t="shared" si="11"/>
        <v>7000000</v>
      </c>
      <c r="S16" s="13">
        <v>1</v>
      </c>
      <c r="T16" s="13">
        <v>1</v>
      </c>
      <c r="U16" s="24">
        <f t="shared" si="12"/>
        <v>7000000</v>
      </c>
      <c r="V16" s="25">
        <f t="shared" si="13"/>
        <v>7000000</v>
      </c>
      <c r="W16" s="25">
        <f t="shared" si="14"/>
        <v>7000000</v>
      </c>
      <c r="X16" s="14" t="s">
        <v>374</v>
      </c>
      <c r="Y16" s="26" t="s">
        <v>32</v>
      </c>
      <c r="Z16" s="24">
        <f t="shared" si="15"/>
        <v>0</v>
      </c>
      <c r="AA16" s="24">
        <v>226000</v>
      </c>
      <c r="AB16" s="24">
        <v>70000</v>
      </c>
      <c r="AC16" s="24">
        <v>6704000</v>
      </c>
      <c r="AD16" s="22">
        <f t="shared" si="16"/>
        <v>7000000</v>
      </c>
    </row>
    <row r="17" spans="1:30" ht="26.25" customHeight="1" x14ac:dyDescent="0.25">
      <c r="A17" s="13">
        <f t="shared" si="17"/>
        <v>10</v>
      </c>
      <c r="B17" s="14" t="s">
        <v>405</v>
      </c>
      <c r="C17" s="15" t="s">
        <v>406</v>
      </c>
      <c r="D17" s="16" t="s">
        <v>407</v>
      </c>
      <c r="E17" s="17">
        <v>43004</v>
      </c>
      <c r="F17" s="18" t="s">
        <v>408</v>
      </c>
      <c r="G17" s="14"/>
      <c r="H17" s="14"/>
      <c r="I17" s="14"/>
      <c r="J17" s="14"/>
      <c r="K17" s="19">
        <v>7500000</v>
      </c>
      <c r="L17" s="20">
        <f t="shared" si="9"/>
        <v>7500000</v>
      </c>
      <c r="M17" s="20">
        <f t="shared" si="10"/>
        <v>7500000</v>
      </c>
      <c r="N17" s="20">
        <v>0</v>
      </c>
      <c r="O17" s="21">
        <v>7500000</v>
      </c>
      <c r="P17" s="22">
        <v>0</v>
      </c>
      <c r="Q17" s="24">
        <v>0</v>
      </c>
      <c r="R17" s="23">
        <f t="shared" si="11"/>
        <v>7500000</v>
      </c>
      <c r="S17" s="13">
        <v>1</v>
      </c>
      <c r="T17" s="13">
        <v>1</v>
      </c>
      <c r="U17" s="24">
        <f t="shared" si="12"/>
        <v>7500000</v>
      </c>
      <c r="V17" s="25">
        <f t="shared" si="13"/>
        <v>7500000</v>
      </c>
      <c r="W17" s="25">
        <f t="shared" si="14"/>
        <v>7500000</v>
      </c>
      <c r="X17" s="26" t="s">
        <v>409</v>
      </c>
      <c r="Y17" s="26" t="s">
        <v>32</v>
      </c>
      <c r="Z17" s="24">
        <f t="shared" si="15"/>
        <v>0</v>
      </c>
      <c r="AA17" s="24">
        <v>630000</v>
      </c>
      <c r="AB17" s="24"/>
      <c r="AC17" s="24">
        <v>6870000</v>
      </c>
      <c r="AD17" s="22">
        <f t="shared" si="16"/>
        <v>7500000</v>
      </c>
    </row>
    <row r="18" spans="1:30" ht="26.25" customHeight="1" x14ac:dyDescent="0.25">
      <c r="A18" s="13">
        <f t="shared" si="17"/>
        <v>11</v>
      </c>
      <c r="B18" s="14" t="s">
        <v>633</v>
      </c>
      <c r="C18" s="15" t="s">
        <v>634</v>
      </c>
      <c r="D18" s="16" t="s">
        <v>635</v>
      </c>
      <c r="E18" s="17">
        <v>43066</v>
      </c>
      <c r="F18" s="18" t="s">
        <v>636</v>
      </c>
      <c r="G18" s="18" t="s">
        <v>636</v>
      </c>
      <c r="H18" s="14"/>
      <c r="I18" s="14"/>
      <c r="J18" s="14"/>
      <c r="K18" s="19">
        <v>7500000</v>
      </c>
      <c r="L18" s="20">
        <f t="shared" si="9"/>
        <v>7500000</v>
      </c>
      <c r="M18" s="20">
        <f t="shared" si="10"/>
        <v>7500000</v>
      </c>
      <c r="N18" s="20">
        <v>0</v>
      </c>
      <c r="O18" s="21">
        <v>7500000</v>
      </c>
      <c r="P18" s="22">
        <v>0</v>
      </c>
      <c r="Q18" s="24">
        <v>0</v>
      </c>
      <c r="R18" s="23">
        <f t="shared" si="11"/>
        <v>7500000</v>
      </c>
      <c r="S18" s="13">
        <v>1</v>
      </c>
      <c r="T18" s="13">
        <v>1</v>
      </c>
      <c r="U18" s="24">
        <f t="shared" si="12"/>
        <v>7500000</v>
      </c>
      <c r="V18" s="25">
        <f t="shared" si="13"/>
        <v>7500000</v>
      </c>
      <c r="W18" s="25">
        <f t="shared" si="14"/>
        <v>7500000</v>
      </c>
      <c r="X18" s="14" t="s">
        <v>637</v>
      </c>
      <c r="Y18" s="26" t="s">
        <v>32</v>
      </c>
      <c r="Z18" s="24">
        <f t="shared" si="15"/>
        <v>0</v>
      </c>
      <c r="AA18" s="24">
        <v>447200</v>
      </c>
      <c r="AB18" s="24"/>
      <c r="AC18" s="24">
        <v>7053000</v>
      </c>
      <c r="AD18" s="22">
        <f t="shared" si="16"/>
        <v>7500200</v>
      </c>
    </row>
    <row r="19" spans="1:30" ht="26.25" customHeight="1" x14ac:dyDescent="0.25">
      <c r="A19" s="13">
        <f t="shared" si="17"/>
        <v>12</v>
      </c>
      <c r="B19" s="14" t="s">
        <v>1199</v>
      </c>
      <c r="C19" s="15" t="s">
        <v>1200</v>
      </c>
      <c r="D19" s="48" t="s">
        <v>1201</v>
      </c>
      <c r="E19" s="17">
        <v>43111</v>
      </c>
      <c r="F19" s="15" t="s">
        <v>1202</v>
      </c>
      <c r="G19" s="14"/>
      <c r="H19" s="14"/>
      <c r="I19" s="14"/>
      <c r="J19" s="14"/>
      <c r="K19" s="52">
        <v>15000000</v>
      </c>
      <c r="L19" s="20">
        <f t="shared" si="9"/>
        <v>15000000</v>
      </c>
      <c r="M19" s="20">
        <f t="shared" si="10"/>
        <v>15000000</v>
      </c>
      <c r="N19" s="20">
        <v>0</v>
      </c>
      <c r="O19" s="21">
        <v>15000000</v>
      </c>
      <c r="P19" s="22">
        <v>0</v>
      </c>
      <c r="Q19" s="24">
        <v>0</v>
      </c>
      <c r="R19" s="23">
        <f t="shared" si="11"/>
        <v>15000000</v>
      </c>
      <c r="S19" s="13">
        <v>1</v>
      </c>
      <c r="T19" s="13">
        <v>1</v>
      </c>
      <c r="U19" s="24">
        <f t="shared" si="12"/>
        <v>15000000</v>
      </c>
      <c r="V19" s="25">
        <f t="shared" si="13"/>
        <v>15000000</v>
      </c>
      <c r="W19" s="25">
        <f t="shared" si="14"/>
        <v>15000000</v>
      </c>
      <c r="X19" s="14" t="s">
        <v>31</v>
      </c>
      <c r="Y19" s="26" t="s">
        <v>32</v>
      </c>
      <c r="Z19" s="24">
        <f t="shared" si="15"/>
        <v>0</v>
      </c>
      <c r="AA19" s="43">
        <v>631935</v>
      </c>
      <c r="AB19" s="43">
        <v>50000</v>
      </c>
      <c r="AC19" s="43">
        <v>14318065</v>
      </c>
      <c r="AD19" s="22">
        <f t="shared" si="16"/>
        <v>15000000</v>
      </c>
    </row>
    <row r="20" spans="1:30" ht="26.25" customHeight="1" x14ac:dyDescent="0.25">
      <c r="A20" s="13">
        <f t="shared" si="17"/>
        <v>13</v>
      </c>
      <c r="B20" s="14" t="s">
        <v>1314</v>
      </c>
      <c r="C20" s="15" t="s">
        <v>1315</v>
      </c>
      <c r="D20" s="16" t="s">
        <v>1316</v>
      </c>
      <c r="E20" s="17">
        <v>43118</v>
      </c>
      <c r="F20" s="18" t="s">
        <v>1317</v>
      </c>
      <c r="G20" s="14"/>
      <c r="H20" s="14"/>
      <c r="I20" s="14"/>
      <c r="J20" s="14"/>
      <c r="K20" s="19">
        <v>7500000</v>
      </c>
      <c r="L20" s="20">
        <f t="shared" si="9"/>
        <v>7500000</v>
      </c>
      <c r="M20" s="20">
        <f t="shared" si="10"/>
        <v>7500000</v>
      </c>
      <c r="N20" s="20">
        <v>0</v>
      </c>
      <c r="O20" s="21">
        <v>7500000</v>
      </c>
      <c r="P20" s="22">
        <v>0</v>
      </c>
      <c r="Q20" s="24">
        <v>0</v>
      </c>
      <c r="R20" s="23">
        <f t="shared" si="11"/>
        <v>7500000</v>
      </c>
      <c r="S20" s="13">
        <v>1</v>
      </c>
      <c r="T20" s="13">
        <v>1</v>
      </c>
      <c r="U20" s="24">
        <f t="shared" si="12"/>
        <v>7500000</v>
      </c>
      <c r="V20" s="25">
        <f t="shared" si="13"/>
        <v>7500000</v>
      </c>
      <c r="W20" s="25">
        <f t="shared" si="14"/>
        <v>7500000</v>
      </c>
      <c r="X20" s="14" t="s">
        <v>102</v>
      </c>
      <c r="Y20" s="26" t="s">
        <v>32</v>
      </c>
      <c r="Z20" s="24">
        <f t="shared" si="15"/>
        <v>0</v>
      </c>
      <c r="AA20" s="24">
        <v>295645</v>
      </c>
      <c r="AB20" s="24"/>
      <c r="AC20" s="24">
        <v>7204355</v>
      </c>
      <c r="AD20" s="22">
        <f t="shared" si="16"/>
        <v>7500000</v>
      </c>
    </row>
    <row r="21" spans="1:30" ht="26.25" customHeight="1" x14ac:dyDescent="0.25">
      <c r="A21" s="13">
        <f t="shared" si="17"/>
        <v>14</v>
      </c>
      <c r="B21" s="14" t="s">
        <v>809</v>
      </c>
      <c r="C21" s="15" t="s">
        <v>810</v>
      </c>
      <c r="D21" s="16" t="s">
        <v>811</v>
      </c>
      <c r="E21" s="17">
        <v>43088</v>
      </c>
      <c r="F21" s="18" t="s">
        <v>812</v>
      </c>
      <c r="G21" s="18" t="s">
        <v>812</v>
      </c>
      <c r="H21" s="14"/>
      <c r="I21" s="14"/>
      <c r="J21" s="14"/>
      <c r="K21" s="19">
        <v>22000000</v>
      </c>
      <c r="L21" s="20">
        <f t="shared" si="9"/>
        <v>22000000</v>
      </c>
      <c r="M21" s="20">
        <f t="shared" si="10"/>
        <v>22000000</v>
      </c>
      <c r="N21" s="20">
        <v>0</v>
      </c>
      <c r="O21" s="21">
        <v>22000000</v>
      </c>
      <c r="P21" s="22">
        <v>0</v>
      </c>
      <c r="Q21" s="24">
        <v>0</v>
      </c>
      <c r="R21" s="23">
        <f t="shared" si="11"/>
        <v>22000000</v>
      </c>
      <c r="S21" s="13">
        <v>1</v>
      </c>
      <c r="T21" s="13">
        <v>1</v>
      </c>
      <c r="U21" s="24">
        <f t="shared" si="12"/>
        <v>22000000</v>
      </c>
      <c r="V21" s="25">
        <f t="shared" si="13"/>
        <v>22000000</v>
      </c>
      <c r="W21" s="25">
        <f t="shared" si="14"/>
        <v>22000000</v>
      </c>
      <c r="X21" s="14" t="s">
        <v>813</v>
      </c>
      <c r="Y21" s="26" t="s">
        <v>32</v>
      </c>
      <c r="Z21" s="24">
        <f t="shared" si="15"/>
        <v>0</v>
      </c>
      <c r="AA21" s="24">
        <v>1122710</v>
      </c>
      <c r="AB21" s="24">
        <v>145000</v>
      </c>
      <c r="AC21" s="24">
        <v>20732290</v>
      </c>
      <c r="AD21" s="22">
        <f t="shared" si="16"/>
        <v>22000000</v>
      </c>
    </row>
    <row r="22" spans="1:30" ht="26.25" customHeight="1" x14ac:dyDescent="0.25">
      <c r="A22" s="13">
        <f t="shared" si="17"/>
        <v>15</v>
      </c>
      <c r="B22" s="14" t="s">
        <v>420</v>
      </c>
      <c r="C22" s="15" t="s">
        <v>421</v>
      </c>
      <c r="D22" s="16" t="s">
        <v>422</v>
      </c>
      <c r="E22" s="17">
        <v>43004</v>
      </c>
      <c r="F22" s="18" t="s">
        <v>423</v>
      </c>
      <c r="G22" s="14"/>
      <c r="H22" s="14"/>
      <c r="I22" s="14"/>
      <c r="J22" s="14"/>
      <c r="K22" s="19">
        <v>10000000</v>
      </c>
      <c r="L22" s="20">
        <f t="shared" si="9"/>
        <v>10000000</v>
      </c>
      <c r="M22" s="20">
        <f t="shared" si="10"/>
        <v>10000000</v>
      </c>
      <c r="N22" s="20">
        <v>0</v>
      </c>
      <c r="O22" s="21">
        <v>10000000</v>
      </c>
      <c r="P22" s="22">
        <v>0</v>
      </c>
      <c r="Q22" s="24">
        <v>0</v>
      </c>
      <c r="R22" s="23">
        <f t="shared" si="11"/>
        <v>10000000</v>
      </c>
      <c r="S22" s="13">
        <v>1</v>
      </c>
      <c r="T22" s="13">
        <v>1</v>
      </c>
      <c r="U22" s="24">
        <f t="shared" si="12"/>
        <v>10000000</v>
      </c>
      <c r="V22" s="25">
        <f t="shared" si="13"/>
        <v>10000000</v>
      </c>
      <c r="W22" s="25">
        <f t="shared" si="14"/>
        <v>10000000</v>
      </c>
      <c r="X22" s="26" t="s">
        <v>97</v>
      </c>
      <c r="Y22" s="26" t="s">
        <v>32</v>
      </c>
      <c r="Z22" s="24">
        <f t="shared" si="15"/>
        <v>0</v>
      </c>
      <c r="AA22" s="24">
        <v>840000</v>
      </c>
      <c r="AB22" s="24"/>
      <c r="AC22" s="24">
        <v>9160000</v>
      </c>
      <c r="AD22" s="22">
        <f t="shared" si="16"/>
        <v>10000000</v>
      </c>
    </row>
    <row r="23" spans="1:30" ht="26.25" customHeight="1" x14ac:dyDescent="0.25">
      <c r="A23" s="13">
        <f t="shared" si="17"/>
        <v>16</v>
      </c>
      <c r="B23" s="112" t="s">
        <v>420</v>
      </c>
      <c r="C23" s="15" t="s">
        <v>421</v>
      </c>
      <c r="D23" s="113" t="s">
        <v>1489</v>
      </c>
      <c r="E23" s="83">
        <v>43130</v>
      </c>
      <c r="F23" s="15" t="s">
        <v>423</v>
      </c>
      <c r="G23" s="14"/>
      <c r="H23" s="14"/>
      <c r="I23" s="14"/>
      <c r="J23" s="14"/>
      <c r="K23" s="52">
        <v>5000000</v>
      </c>
      <c r="L23" s="20">
        <f t="shared" si="9"/>
        <v>5000000</v>
      </c>
      <c r="M23" s="20">
        <f t="shared" si="10"/>
        <v>5000000</v>
      </c>
      <c r="N23" s="20">
        <v>0</v>
      </c>
      <c r="O23" s="21">
        <v>5000000</v>
      </c>
      <c r="P23" s="22">
        <v>0</v>
      </c>
      <c r="Q23" s="24">
        <v>0</v>
      </c>
      <c r="R23" s="23">
        <f t="shared" si="11"/>
        <v>5000000</v>
      </c>
      <c r="S23" s="13">
        <v>1</v>
      </c>
      <c r="T23" s="13">
        <v>1</v>
      </c>
      <c r="U23" s="24">
        <f t="shared" si="12"/>
        <v>5000000</v>
      </c>
      <c r="V23" s="25">
        <f t="shared" si="13"/>
        <v>5000000</v>
      </c>
      <c r="W23" s="25">
        <f t="shared" si="14"/>
        <v>5000000</v>
      </c>
      <c r="X23" s="50" t="s">
        <v>1529</v>
      </c>
      <c r="Y23" s="26" t="s">
        <v>32</v>
      </c>
      <c r="Z23" s="24">
        <f t="shared" si="15"/>
        <v>0</v>
      </c>
      <c r="AA23" s="43">
        <v>173871</v>
      </c>
      <c r="AB23" s="43">
        <v>50000</v>
      </c>
      <c r="AC23" s="43">
        <v>4776129</v>
      </c>
      <c r="AD23" s="22">
        <f t="shared" si="16"/>
        <v>5000000</v>
      </c>
    </row>
    <row r="24" spans="1:30" ht="26.25" customHeight="1" x14ac:dyDescent="0.25">
      <c r="A24" s="13">
        <f t="shared" si="17"/>
        <v>17</v>
      </c>
      <c r="B24" s="14" t="s">
        <v>1860</v>
      </c>
      <c r="C24" s="15" t="s">
        <v>1861</v>
      </c>
      <c r="D24" s="16" t="s">
        <v>1862</v>
      </c>
      <c r="E24" s="82">
        <v>43199</v>
      </c>
      <c r="F24" s="18" t="s">
        <v>1863</v>
      </c>
      <c r="G24" s="18" t="s">
        <v>1863</v>
      </c>
      <c r="H24" s="14"/>
      <c r="I24" s="14"/>
      <c r="J24" s="14"/>
      <c r="K24" s="19">
        <v>4000000</v>
      </c>
      <c r="L24" s="20">
        <f t="shared" si="9"/>
        <v>4000000</v>
      </c>
      <c r="M24" s="20">
        <f t="shared" si="10"/>
        <v>4000000</v>
      </c>
      <c r="N24" s="20">
        <v>0</v>
      </c>
      <c r="O24" s="21">
        <v>0</v>
      </c>
      <c r="P24" s="22">
        <v>0</v>
      </c>
      <c r="Q24" s="24">
        <v>0</v>
      </c>
      <c r="R24" s="23">
        <f>+K24-Q24</f>
        <v>4000000</v>
      </c>
      <c r="S24" s="13">
        <v>1</v>
      </c>
      <c r="T24" s="13">
        <v>1</v>
      </c>
      <c r="U24" s="24">
        <f t="shared" si="12"/>
        <v>4000000</v>
      </c>
      <c r="V24" s="25">
        <f t="shared" si="13"/>
        <v>4000000</v>
      </c>
      <c r="W24" s="25">
        <f t="shared" si="14"/>
        <v>4000000</v>
      </c>
      <c r="X24" s="14" t="s">
        <v>1180</v>
      </c>
      <c r="Y24" s="26" t="s">
        <v>32</v>
      </c>
      <c r="Z24" s="24">
        <f t="shared" si="15"/>
        <v>0</v>
      </c>
      <c r="AA24" s="24">
        <v>27200</v>
      </c>
      <c r="AB24" s="24"/>
      <c r="AC24" s="24">
        <v>3972800</v>
      </c>
      <c r="AD24" s="22">
        <f t="shared" si="16"/>
        <v>4000000</v>
      </c>
    </row>
    <row r="25" spans="1:30" ht="26.25" customHeight="1" x14ac:dyDescent="0.25">
      <c r="A25" s="13">
        <f t="shared" si="17"/>
        <v>18</v>
      </c>
      <c r="B25" s="14" t="s">
        <v>1112</v>
      </c>
      <c r="C25" s="15" t="s">
        <v>1113</v>
      </c>
      <c r="D25" s="48" t="s">
        <v>1114</v>
      </c>
      <c r="E25" s="17">
        <v>43109</v>
      </c>
      <c r="F25" s="15" t="s">
        <v>1115</v>
      </c>
      <c r="G25" s="14"/>
      <c r="H25" s="14"/>
      <c r="I25" s="14"/>
      <c r="J25" s="14"/>
      <c r="K25" s="46">
        <v>10000000</v>
      </c>
      <c r="L25" s="20">
        <f t="shared" si="9"/>
        <v>10000000</v>
      </c>
      <c r="M25" s="20">
        <f t="shared" si="10"/>
        <v>10000000</v>
      </c>
      <c r="N25" s="20">
        <v>0</v>
      </c>
      <c r="O25" s="21">
        <v>10000000</v>
      </c>
      <c r="P25" s="22">
        <v>0</v>
      </c>
      <c r="Q25" s="24">
        <v>0</v>
      </c>
      <c r="R25" s="23">
        <f t="shared" ref="R25:R50" si="18">+O25-Q25</f>
        <v>10000000</v>
      </c>
      <c r="S25" s="13">
        <v>1</v>
      </c>
      <c r="T25" s="13">
        <v>1</v>
      </c>
      <c r="U25" s="24">
        <f t="shared" si="12"/>
        <v>10000000</v>
      </c>
      <c r="V25" s="25">
        <f t="shared" si="13"/>
        <v>10000000</v>
      </c>
      <c r="W25" s="25">
        <f t="shared" si="14"/>
        <v>10000000</v>
      </c>
      <c r="X25" s="51" t="s">
        <v>1148</v>
      </c>
      <c r="Y25" s="26" t="s">
        <v>32</v>
      </c>
      <c r="Z25" s="24">
        <f t="shared" si="15"/>
        <v>0</v>
      </c>
      <c r="AA25" s="47">
        <v>429032</v>
      </c>
      <c r="AB25" s="43">
        <v>25000</v>
      </c>
      <c r="AC25" s="43">
        <v>9545968</v>
      </c>
      <c r="AD25" s="22">
        <f t="shared" si="16"/>
        <v>10000000</v>
      </c>
    </row>
    <row r="26" spans="1:30" ht="26.25" customHeight="1" x14ac:dyDescent="0.25">
      <c r="A26" s="13">
        <f t="shared" si="17"/>
        <v>19</v>
      </c>
      <c r="B26" s="53" t="s">
        <v>1241</v>
      </c>
      <c r="C26" s="54" t="s">
        <v>1245</v>
      </c>
      <c r="D26" s="55" t="s">
        <v>1249</v>
      </c>
      <c r="E26" s="56">
        <v>43020</v>
      </c>
      <c r="F26" s="57" t="s">
        <v>1253</v>
      </c>
      <c r="G26" s="14"/>
      <c r="H26" s="14"/>
      <c r="I26" s="14"/>
      <c r="J26" s="14"/>
      <c r="K26" s="19">
        <v>10000000</v>
      </c>
      <c r="L26" s="20">
        <f t="shared" si="9"/>
        <v>10000000</v>
      </c>
      <c r="M26" s="20">
        <f t="shared" si="10"/>
        <v>10000000</v>
      </c>
      <c r="N26" s="20">
        <v>0</v>
      </c>
      <c r="O26" s="21">
        <v>10000000</v>
      </c>
      <c r="P26" s="22">
        <v>0</v>
      </c>
      <c r="Q26" s="24">
        <v>0</v>
      </c>
      <c r="R26" s="23">
        <f t="shared" si="18"/>
        <v>10000000</v>
      </c>
      <c r="S26" s="13">
        <v>1</v>
      </c>
      <c r="T26" s="13">
        <v>1</v>
      </c>
      <c r="U26" s="24">
        <f t="shared" si="12"/>
        <v>10000000</v>
      </c>
      <c r="V26" s="25">
        <f t="shared" si="13"/>
        <v>10000000</v>
      </c>
      <c r="W26" s="25">
        <f t="shared" si="14"/>
        <v>10000000</v>
      </c>
      <c r="X26" s="14" t="s">
        <v>680</v>
      </c>
      <c r="Y26" s="26" t="s">
        <v>32</v>
      </c>
      <c r="Z26" s="24">
        <f t="shared" si="15"/>
        <v>0</v>
      </c>
      <c r="AA26" s="24">
        <v>777419</v>
      </c>
      <c r="AB26" s="24"/>
      <c r="AC26" s="24">
        <v>9222581</v>
      </c>
      <c r="AD26" s="22">
        <f t="shared" si="16"/>
        <v>10000000</v>
      </c>
    </row>
    <row r="27" spans="1:30" ht="26.25" customHeight="1" x14ac:dyDescent="0.25">
      <c r="A27" s="13">
        <f t="shared" si="17"/>
        <v>20</v>
      </c>
      <c r="B27" s="14" t="s">
        <v>309</v>
      </c>
      <c r="C27" s="15" t="s">
        <v>310</v>
      </c>
      <c r="D27" s="16" t="s">
        <v>311</v>
      </c>
      <c r="E27" s="17">
        <v>42972</v>
      </c>
      <c r="F27" s="18" t="s">
        <v>312</v>
      </c>
      <c r="G27" s="18" t="s">
        <v>312</v>
      </c>
      <c r="H27" s="14"/>
      <c r="I27" s="14"/>
      <c r="J27" s="14"/>
      <c r="K27" s="19">
        <v>4614581</v>
      </c>
      <c r="L27" s="20">
        <f t="shared" si="9"/>
        <v>4614581</v>
      </c>
      <c r="M27" s="20">
        <f t="shared" si="10"/>
        <v>4614581</v>
      </c>
      <c r="N27" s="20">
        <v>0</v>
      </c>
      <c r="O27" s="21">
        <v>4614581</v>
      </c>
      <c r="P27" s="22">
        <v>0</v>
      </c>
      <c r="Q27" s="24">
        <v>0</v>
      </c>
      <c r="R27" s="23">
        <f t="shared" si="18"/>
        <v>4614581</v>
      </c>
      <c r="S27" s="13">
        <v>1</v>
      </c>
      <c r="T27" s="13">
        <v>1</v>
      </c>
      <c r="U27" s="24">
        <f t="shared" si="12"/>
        <v>4614581</v>
      </c>
      <c r="V27" s="25">
        <f t="shared" si="13"/>
        <v>4614581</v>
      </c>
      <c r="W27" s="25">
        <f t="shared" si="14"/>
        <v>4614581</v>
      </c>
      <c r="X27" s="26" t="s">
        <v>313</v>
      </c>
      <c r="Y27" s="26" t="s">
        <v>32</v>
      </c>
      <c r="Z27" s="24">
        <f t="shared" si="15"/>
        <v>0</v>
      </c>
      <c r="AA27" s="24">
        <v>414581</v>
      </c>
      <c r="AB27" s="24"/>
      <c r="AC27" s="24">
        <v>4200000</v>
      </c>
      <c r="AD27" s="22">
        <f t="shared" si="16"/>
        <v>4614581</v>
      </c>
    </row>
    <row r="28" spans="1:30" ht="26.25" customHeight="1" x14ac:dyDescent="0.25">
      <c r="A28" s="13">
        <f t="shared" si="17"/>
        <v>21</v>
      </c>
      <c r="B28" s="14" t="s">
        <v>309</v>
      </c>
      <c r="C28" s="15" t="s">
        <v>310</v>
      </c>
      <c r="D28" s="16" t="s">
        <v>369</v>
      </c>
      <c r="E28" s="17">
        <v>42992</v>
      </c>
      <c r="F28" s="18" t="s">
        <v>312</v>
      </c>
      <c r="G28" s="18" t="s">
        <v>312</v>
      </c>
      <c r="H28" s="14"/>
      <c r="I28" s="14"/>
      <c r="J28" s="14"/>
      <c r="K28" s="19">
        <v>5000000</v>
      </c>
      <c r="L28" s="20">
        <f t="shared" si="9"/>
        <v>5000000</v>
      </c>
      <c r="M28" s="20">
        <f t="shared" si="10"/>
        <v>5000000</v>
      </c>
      <c r="N28" s="20">
        <v>0</v>
      </c>
      <c r="O28" s="21">
        <v>5000000</v>
      </c>
      <c r="P28" s="22">
        <v>0</v>
      </c>
      <c r="Q28" s="24">
        <v>0</v>
      </c>
      <c r="R28" s="23">
        <f t="shared" si="18"/>
        <v>5000000</v>
      </c>
      <c r="S28" s="13">
        <v>1</v>
      </c>
      <c r="T28" s="13">
        <v>1</v>
      </c>
      <c r="U28" s="24">
        <f t="shared" si="12"/>
        <v>5000000</v>
      </c>
      <c r="V28" s="25">
        <f t="shared" si="13"/>
        <v>5000000</v>
      </c>
      <c r="W28" s="25">
        <f t="shared" si="14"/>
        <v>5000000</v>
      </c>
      <c r="X28" s="26" t="s">
        <v>313</v>
      </c>
      <c r="Y28" s="26" t="s">
        <v>32</v>
      </c>
      <c r="Z28" s="24">
        <f t="shared" si="15"/>
        <v>0</v>
      </c>
      <c r="AA28" s="24">
        <v>444000</v>
      </c>
      <c r="AB28" s="24"/>
      <c r="AC28" s="24">
        <v>4556000</v>
      </c>
      <c r="AD28" s="22">
        <f t="shared" si="16"/>
        <v>5000000</v>
      </c>
    </row>
    <row r="29" spans="1:30" ht="26.25" customHeight="1" x14ac:dyDescent="0.25">
      <c r="A29" s="13">
        <f t="shared" si="17"/>
        <v>22</v>
      </c>
      <c r="B29" s="14" t="s">
        <v>309</v>
      </c>
      <c r="C29" s="15" t="s">
        <v>310</v>
      </c>
      <c r="D29" s="16" t="s">
        <v>796</v>
      </c>
      <c r="E29" s="17">
        <v>43088</v>
      </c>
      <c r="F29" s="18" t="s">
        <v>312</v>
      </c>
      <c r="G29" s="14"/>
      <c r="H29" s="14"/>
      <c r="I29" s="14"/>
      <c r="J29" s="14"/>
      <c r="K29" s="19">
        <v>5385419</v>
      </c>
      <c r="L29" s="20">
        <f t="shared" si="9"/>
        <v>5385419</v>
      </c>
      <c r="M29" s="20">
        <f t="shared" si="10"/>
        <v>5385419</v>
      </c>
      <c r="N29" s="20">
        <v>0</v>
      </c>
      <c r="O29" s="21">
        <v>5385419</v>
      </c>
      <c r="P29" s="22">
        <v>0</v>
      </c>
      <c r="Q29" s="24">
        <v>0</v>
      </c>
      <c r="R29" s="23">
        <f t="shared" si="18"/>
        <v>5385419</v>
      </c>
      <c r="S29" s="13">
        <v>1</v>
      </c>
      <c r="T29" s="13">
        <v>1</v>
      </c>
      <c r="U29" s="24">
        <f t="shared" si="12"/>
        <v>5385419</v>
      </c>
      <c r="V29" s="25">
        <f t="shared" si="13"/>
        <v>5385419</v>
      </c>
      <c r="W29" s="25">
        <f t="shared" si="14"/>
        <v>5385419</v>
      </c>
      <c r="X29" s="14" t="s">
        <v>313</v>
      </c>
      <c r="Y29" s="26" t="s">
        <v>32</v>
      </c>
      <c r="Z29" s="24">
        <f t="shared" si="15"/>
        <v>0</v>
      </c>
      <c r="AA29" s="24">
        <v>274830</v>
      </c>
      <c r="AB29" s="24">
        <v>50000</v>
      </c>
      <c r="AC29" s="24">
        <v>5060589</v>
      </c>
      <c r="AD29" s="22">
        <f t="shared" si="16"/>
        <v>5385419</v>
      </c>
    </row>
    <row r="30" spans="1:30" ht="26.25" customHeight="1" x14ac:dyDescent="0.25">
      <c r="A30" s="13">
        <f t="shared" si="17"/>
        <v>23</v>
      </c>
      <c r="B30" s="114" t="s">
        <v>1490</v>
      </c>
      <c r="C30" s="54" t="s">
        <v>1491</v>
      </c>
      <c r="D30" s="115" t="s">
        <v>1492</v>
      </c>
      <c r="E30" s="116">
        <v>43130</v>
      </c>
      <c r="F30" s="54" t="s">
        <v>1493</v>
      </c>
      <c r="G30" s="14"/>
      <c r="H30" s="14"/>
      <c r="I30" s="14"/>
      <c r="J30" s="14"/>
      <c r="K30" s="52">
        <v>5000000</v>
      </c>
      <c r="L30" s="20">
        <f t="shared" si="9"/>
        <v>5000000</v>
      </c>
      <c r="M30" s="20">
        <f t="shared" si="10"/>
        <v>5000000</v>
      </c>
      <c r="N30" s="20">
        <v>0</v>
      </c>
      <c r="O30" s="21">
        <v>5000000</v>
      </c>
      <c r="P30" s="22">
        <v>0</v>
      </c>
      <c r="Q30" s="24">
        <v>0</v>
      </c>
      <c r="R30" s="23">
        <f t="shared" si="18"/>
        <v>5000000</v>
      </c>
      <c r="S30" s="13">
        <v>1</v>
      </c>
      <c r="T30" s="13">
        <v>1</v>
      </c>
      <c r="U30" s="24">
        <f t="shared" si="12"/>
        <v>5000000</v>
      </c>
      <c r="V30" s="25">
        <f t="shared" si="13"/>
        <v>5000000</v>
      </c>
      <c r="W30" s="25">
        <f t="shared" si="14"/>
        <v>5000000</v>
      </c>
      <c r="X30" s="50" t="s">
        <v>1530</v>
      </c>
      <c r="Y30" s="26" t="s">
        <v>32</v>
      </c>
      <c r="Z30" s="24">
        <f t="shared" si="15"/>
        <v>0</v>
      </c>
      <c r="AA30" s="43">
        <v>173871</v>
      </c>
      <c r="AB30" s="43">
        <v>0</v>
      </c>
      <c r="AC30" s="43">
        <v>4826129</v>
      </c>
      <c r="AD30" s="22">
        <f t="shared" si="16"/>
        <v>5000000</v>
      </c>
    </row>
    <row r="31" spans="1:30" ht="26.25" customHeight="1" x14ac:dyDescent="0.25">
      <c r="A31" s="13">
        <f t="shared" si="17"/>
        <v>24</v>
      </c>
      <c r="B31" s="14" t="s">
        <v>1690</v>
      </c>
      <c r="C31" s="15" t="s">
        <v>1691</v>
      </c>
      <c r="D31" s="16" t="s">
        <v>1692</v>
      </c>
      <c r="E31" s="17">
        <v>43159</v>
      </c>
      <c r="F31" s="18"/>
      <c r="G31" s="14"/>
      <c r="H31" s="14"/>
      <c r="I31" s="14"/>
      <c r="J31" s="14"/>
      <c r="K31" s="76">
        <v>8000000</v>
      </c>
      <c r="L31" s="20">
        <f t="shared" si="9"/>
        <v>8000000</v>
      </c>
      <c r="M31" s="20">
        <f t="shared" si="10"/>
        <v>8000000</v>
      </c>
      <c r="N31" s="20">
        <v>0</v>
      </c>
      <c r="O31" s="21">
        <v>8000000</v>
      </c>
      <c r="P31" s="22">
        <v>0</v>
      </c>
      <c r="Q31" s="24">
        <v>0</v>
      </c>
      <c r="R31" s="23">
        <f t="shared" si="18"/>
        <v>8000000</v>
      </c>
      <c r="S31" s="13">
        <v>1</v>
      </c>
      <c r="T31" s="13">
        <v>1</v>
      </c>
      <c r="U31" s="24">
        <f t="shared" si="12"/>
        <v>8000000</v>
      </c>
      <c r="V31" s="25">
        <f t="shared" si="13"/>
        <v>8000000</v>
      </c>
      <c r="W31" s="25">
        <f t="shared" si="14"/>
        <v>8000000</v>
      </c>
      <c r="X31" s="14" t="s">
        <v>1693</v>
      </c>
      <c r="Y31" s="26" t="s">
        <v>32</v>
      </c>
      <c r="Z31" s="24">
        <f t="shared" si="15"/>
        <v>0</v>
      </c>
      <c r="AA31" s="24">
        <f>179429</f>
        <v>179429</v>
      </c>
      <c r="AB31" s="24">
        <f>4000000+3815571+5000</f>
        <v>7820571</v>
      </c>
      <c r="AC31" s="24">
        <v>0</v>
      </c>
      <c r="AD31" s="22">
        <f t="shared" si="16"/>
        <v>8000000</v>
      </c>
    </row>
    <row r="32" spans="1:30" ht="26.25" customHeight="1" x14ac:dyDescent="0.25">
      <c r="A32" s="13">
        <f t="shared" si="17"/>
        <v>25</v>
      </c>
      <c r="B32" s="53" t="s">
        <v>1332</v>
      </c>
      <c r="C32" s="54" t="s">
        <v>1333</v>
      </c>
      <c r="D32" s="117" t="s">
        <v>1334</v>
      </c>
      <c r="E32" s="56">
        <v>43097</v>
      </c>
      <c r="F32" s="54" t="s">
        <v>1335</v>
      </c>
      <c r="G32" s="14"/>
      <c r="H32" s="14"/>
      <c r="I32" s="14"/>
      <c r="J32" s="14"/>
      <c r="K32" s="52">
        <v>10000000</v>
      </c>
      <c r="L32" s="20">
        <f t="shared" si="9"/>
        <v>10000000</v>
      </c>
      <c r="M32" s="20">
        <f t="shared" si="10"/>
        <v>10000000</v>
      </c>
      <c r="N32" s="20">
        <v>0</v>
      </c>
      <c r="O32" s="21">
        <v>10000000</v>
      </c>
      <c r="P32" s="22">
        <v>0</v>
      </c>
      <c r="Q32" s="24">
        <v>0</v>
      </c>
      <c r="R32" s="23">
        <f t="shared" si="18"/>
        <v>10000000</v>
      </c>
      <c r="S32" s="13">
        <v>1</v>
      </c>
      <c r="T32" s="13">
        <v>1</v>
      </c>
      <c r="U32" s="24">
        <f t="shared" si="12"/>
        <v>10000000</v>
      </c>
      <c r="V32" s="25">
        <f t="shared" si="13"/>
        <v>10000000</v>
      </c>
      <c r="W32" s="25">
        <f t="shared" si="14"/>
        <v>10000000</v>
      </c>
      <c r="X32" s="51" t="s">
        <v>1336</v>
      </c>
      <c r="Y32" s="26" t="s">
        <v>32</v>
      </c>
      <c r="Z32" s="24">
        <f t="shared" si="15"/>
        <v>0</v>
      </c>
      <c r="AA32" s="43">
        <v>475484</v>
      </c>
      <c r="AB32" s="43">
        <v>25000</v>
      </c>
      <c r="AC32" s="43">
        <v>9499516</v>
      </c>
      <c r="AD32" s="22">
        <f t="shared" si="16"/>
        <v>10000000</v>
      </c>
    </row>
    <row r="33" spans="1:30" ht="26.25" customHeight="1" x14ac:dyDescent="0.25">
      <c r="A33" s="13">
        <f t="shared" si="17"/>
        <v>26</v>
      </c>
      <c r="B33" s="14" t="s">
        <v>259</v>
      </c>
      <c r="C33" s="15" t="s">
        <v>260</v>
      </c>
      <c r="D33" s="16" t="s">
        <v>261</v>
      </c>
      <c r="E33" s="17">
        <v>42961</v>
      </c>
      <c r="F33" s="18" t="s">
        <v>262</v>
      </c>
      <c r="G33" s="14"/>
      <c r="H33" s="14"/>
      <c r="I33" s="14"/>
      <c r="J33" s="14"/>
      <c r="K33" s="19">
        <v>7500000</v>
      </c>
      <c r="L33" s="20">
        <f t="shared" si="9"/>
        <v>7500000</v>
      </c>
      <c r="M33" s="20">
        <f t="shared" si="10"/>
        <v>7500000</v>
      </c>
      <c r="N33" s="20">
        <v>0</v>
      </c>
      <c r="O33" s="21">
        <v>7500000</v>
      </c>
      <c r="P33" s="22">
        <v>0</v>
      </c>
      <c r="Q33" s="24">
        <v>0</v>
      </c>
      <c r="R33" s="23">
        <f t="shared" si="18"/>
        <v>7500000</v>
      </c>
      <c r="S33" s="13">
        <v>1</v>
      </c>
      <c r="T33" s="13">
        <v>1</v>
      </c>
      <c r="U33" s="24">
        <f t="shared" si="12"/>
        <v>7500000</v>
      </c>
      <c r="V33" s="25">
        <f t="shared" si="13"/>
        <v>7500000</v>
      </c>
      <c r="W33" s="25">
        <f t="shared" si="14"/>
        <v>7500000</v>
      </c>
      <c r="X33" s="26" t="s">
        <v>45</v>
      </c>
      <c r="Y33" s="26" t="s">
        <v>32</v>
      </c>
      <c r="Z33" s="24">
        <f t="shared" si="15"/>
        <v>0</v>
      </c>
      <c r="AA33" s="24">
        <v>772258</v>
      </c>
      <c r="AB33" s="24"/>
      <c r="AC33" s="24">
        <v>6727742</v>
      </c>
      <c r="AD33" s="22">
        <f t="shared" si="16"/>
        <v>7500000</v>
      </c>
    </row>
    <row r="34" spans="1:30" ht="26.25" customHeight="1" x14ac:dyDescent="0.25">
      <c r="A34" s="13">
        <f t="shared" si="17"/>
        <v>27</v>
      </c>
      <c r="B34" s="14" t="s">
        <v>365</v>
      </c>
      <c r="C34" s="15" t="s">
        <v>366</v>
      </c>
      <c r="D34" s="16" t="s">
        <v>367</v>
      </c>
      <c r="E34" s="17">
        <v>42978</v>
      </c>
      <c r="F34" s="18" t="s">
        <v>368</v>
      </c>
      <c r="G34" s="14"/>
      <c r="H34" s="14"/>
      <c r="I34" s="14"/>
      <c r="J34" s="14"/>
      <c r="K34" s="19">
        <v>10000000</v>
      </c>
      <c r="L34" s="20">
        <f t="shared" si="9"/>
        <v>10000000</v>
      </c>
      <c r="M34" s="20">
        <f t="shared" si="10"/>
        <v>10000000</v>
      </c>
      <c r="N34" s="20">
        <v>0</v>
      </c>
      <c r="O34" s="21">
        <v>10000000</v>
      </c>
      <c r="P34" s="22">
        <v>0</v>
      </c>
      <c r="Q34" s="24">
        <v>0</v>
      </c>
      <c r="R34" s="23">
        <f t="shared" si="18"/>
        <v>10000000</v>
      </c>
      <c r="S34" s="13">
        <v>1</v>
      </c>
      <c r="T34" s="13">
        <v>1</v>
      </c>
      <c r="U34" s="24">
        <f t="shared" si="12"/>
        <v>10000000</v>
      </c>
      <c r="V34" s="25">
        <f t="shared" si="13"/>
        <v>10000000</v>
      </c>
      <c r="W34" s="25">
        <f t="shared" si="14"/>
        <v>10000000</v>
      </c>
      <c r="X34" s="26" t="s">
        <v>171</v>
      </c>
      <c r="Y34" s="26" t="s">
        <v>32</v>
      </c>
      <c r="Z34" s="24">
        <f t="shared" si="15"/>
        <v>0</v>
      </c>
      <c r="AA34" s="24">
        <v>460645</v>
      </c>
      <c r="AB34" s="24"/>
      <c r="AC34" s="24">
        <v>9539355</v>
      </c>
      <c r="AD34" s="22">
        <f t="shared" si="16"/>
        <v>10000000</v>
      </c>
    </row>
    <row r="35" spans="1:30" ht="26.25" customHeight="1" x14ac:dyDescent="0.25">
      <c r="A35" s="13">
        <f t="shared" si="17"/>
        <v>28</v>
      </c>
      <c r="B35" s="14" t="s">
        <v>1799</v>
      </c>
      <c r="C35" s="15" t="s">
        <v>1809</v>
      </c>
      <c r="D35" s="16" t="s">
        <v>1819</v>
      </c>
      <c r="E35" s="82">
        <v>43185</v>
      </c>
      <c r="F35" s="18" t="s">
        <v>1829</v>
      </c>
      <c r="G35" s="14"/>
      <c r="H35" s="14"/>
      <c r="I35" s="14"/>
      <c r="J35" s="14"/>
      <c r="K35" s="19">
        <v>15000000</v>
      </c>
      <c r="L35" s="20">
        <f t="shared" si="9"/>
        <v>15000000</v>
      </c>
      <c r="M35" s="20">
        <f t="shared" si="10"/>
        <v>15000000</v>
      </c>
      <c r="N35" s="20">
        <v>0</v>
      </c>
      <c r="O35" s="21">
        <v>15000000</v>
      </c>
      <c r="P35" s="22">
        <v>0</v>
      </c>
      <c r="Q35" s="24">
        <v>0</v>
      </c>
      <c r="R35" s="23">
        <f t="shared" si="18"/>
        <v>15000000</v>
      </c>
      <c r="S35" s="13">
        <v>1</v>
      </c>
      <c r="T35" s="13">
        <v>1</v>
      </c>
      <c r="U35" s="24">
        <f t="shared" si="12"/>
        <v>15000000</v>
      </c>
      <c r="V35" s="25">
        <f t="shared" si="13"/>
        <v>15000000</v>
      </c>
      <c r="W35" s="25">
        <f t="shared" si="14"/>
        <v>15000000</v>
      </c>
      <c r="X35" s="14" t="s">
        <v>680</v>
      </c>
      <c r="Y35" s="26" t="s">
        <v>32</v>
      </c>
      <c r="Z35" s="24">
        <f t="shared" si="15"/>
        <v>0</v>
      </c>
      <c r="AA35" s="24">
        <v>184839</v>
      </c>
      <c r="AB35" s="24">
        <v>75000</v>
      </c>
      <c r="AC35" s="24">
        <v>14740161</v>
      </c>
      <c r="AD35" s="22">
        <f t="shared" si="16"/>
        <v>15000000</v>
      </c>
    </row>
    <row r="36" spans="1:30" ht="26.25" customHeight="1" x14ac:dyDescent="0.25">
      <c r="A36" s="13">
        <f t="shared" si="17"/>
        <v>29</v>
      </c>
      <c r="B36" s="14" t="s">
        <v>396</v>
      </c>
      <c r="C36" s="15" t="s">
        <v>397</v>
      </c>
      <c r="D36" s="16" t="s">
        <v>398</v>
      </c>
      <c r="E36" s="17">
        <v>43005</v>
      </c>
      <c r="F36" s="18" t="s">
        <v>399</v>
      </c>
      <c r="G36" s="18" t="s">
        <v>399</v>
      </c>
      <c r="H36" s="14"/>
      <c r="I36" s="14"/>
      <c r="J36" s="14"/>
      <c r="K36" s="19">
        <v>5000000</v>
      </c>
      <c r="L36" s="20">
        <f t="shared" si="9"/>
        <v>5000000</v>
      </c>
      <c r="M36" s="20">
        <f t="shared" si="10"/>
        <v>5000000</v>
      </c>
      <c r="N36" s="20">
        <v>0</v>
      </c>
      <c r="O36" s="21">
        <v>5000000</v>
      </c>
      <c r="P36" s="22">
        <v>0</v>
      </c>
      <c r="Q36" s="24">
        <v>0</v>
      </c>
      <c r="R36" s="23">
        <f t="shared" si="18"/>
        <v>5000000</v>
      </c>
      <c r="S36" s="13">
        <v>1</v>
      </c>
      <c r="T36" s="13">
        <v>1</v>
      </c>
      <c r="U36" s="24">
        <f t="shared" si="12"/>
        <v>5000000</v>
      </c>
      <c r="V36" s="25">
        <f t="shared" si="13"/>
        <v>5000000</v>
      </c>
      <c r="W36" s="25">
        <f t="shared" si="14"/>
        <v>5000000</v>
      </c>
      <c r="X36" s="26" t="s">
        <v>400</v>
      </c>
      <c r="Y36" s="26" t="s">
        <v>32</v>
      </c>
      <c r="Z36" s="24">
        <f t="shared" si="15"/>
        <v>0</v>
      </c>
      <c r="AA36" s="24">
        <v>418000</v>
      </c>
      <c r="AB36" s="24"/>
      <c r="AC36" s="24">
        <v>4582000</v>
      </c>
      <c r="AD36" s="22">
        <f t="shared" si="16"/>
        <v>5000000</v>
      </c>
    </row>
    <row r="37" spans="1:30" ht="26.25" customHeight="1" x14ac:dyDescent="0.25">
      <c r="A37" s="13">
        <f t="shared" si="17"/>
        <v>30</v>
      </c>
      <c r="B37" s="14" t="s">
        <v>1057</v>
      </c>
      <c r="C37" s="15" t="s">
        <v>1059</v>
      </c>
      <c r="D37" s="16" t="s">
        <v>1061</v>
      </c>
      <c r="E37" s="17">
        <v>43108</v>
      </c>
      <c r="F37" s="18" t="s">
        <v>1063</v>
      </c>
      <c r="G37" s="14"/>
      <c r="H37" s="14"/>
      <c r="I37" s="14"/>
      <c r="J37" s="14"/>
      <c r="K37" s="19">
        <v>10000000</v>
      </c>
      <c r="L37" s="20">
        <f t="shared" si="9"/>
        <v>10000000</v>
      </c>
      <c r="M37" s="20">
        <f t="shared" si="10"/>
        <v>10000000</v>
      </c>
      <c r="N37" s="20">
        <v>0</v>
      </c>
      <c r="O37" s="21">
        <v>10000000</v>
      </c>
      <c r="P37" s="22">
        <v>0</v>
      </c>
      <c r="Q37" s="24">
        <v>0</v>
      </c>
      <c r="R37" s="23">
        <f t="shared" si="18"/>
        <v>10000000</v>
      </c>
      <c r="S37" s="13">
        <v>1</v>
      </c>
      <c r="T37" s="13">
        <v>1</v>
      </c>
      <c r="U37" s="24">
        <f t="shared" si="12"/>
        <v>10000000</v>
      </c>
      <c r="V37" s="25">
        <f t="shared" si="13"/>
        <v>10000000</v>
      </c>
      <c r="W37" s="25">
        <f t="shared" si="14"/>
        <v>10000000</v>
      </c>
      <c r="X37" s="14" t="s">
        <v>971</v>
      </c>
      <c r="Y37" s="26" t="s">
        <v>32</v>
      </c>
      <c r="Z37" s="24">
        <f t="shared" si="15"/>
        <v>0</v>
      </c>
      <c r="AA37" s="24">
        <v>432903</v>
      </c>
      <c r="AB37" s="24"/>
      <c r="AC37" s="24">
        <v>9567097</v>
      </c>
      <c r="AD37" s="22">
        <f t="shared" si="16"/>
        <v>10000000</v>
      </c>
    </row>
    <row r="38" spans="1:30" ht="26.25" customHeight="1" x14ac:dyDescent="0.25">
      <c r="A38" s="13">
        <f t="shared" si="17"/>
        <v>31</v>
      </c>
      <c r="B38" s="14" t="s">
        <v>937</v>
      </c>
      <c r="C38" s="15" t="s">
        <v>944</v>
      </c>
      <c r="D38" s="16" t="s">
        <v>951</v>
      </c>
      <c r="E38" s="17">
        <v>43102</v>
      </c>
      <c r="F38" s="18" t="s">
        <v>958</v>
      </c>
      <c r="G38" s="18" t="s">
        <v>958</v>
      </c>
      <c r="H38" s="14"/>
      <c r="I38" s="14"/>
      <c r="J38" s="14"/>
      <c r="K38" s="19">
        <v>15000000</v>
      </c>
      <c r="L38" s="20">
        <f t="shared" si="9"/>
        <v>15000000</v>
      </c>
      <c r="M38" s="20">
        <f t="shared" si="10"/>
        <v>15000000</v>
      </c>
      <c r="N38" s="20">
        <v>0</v>
      </c>
      <c r="O38" s="21">
        <v>15000000</v>
      </c>
      <c r="P38" s="22">
        <v>0</v>
      </c>
      <c r="Q38" s="24">
        <v>0</v>
      </c>
      <c r="R38" s="23">
        <f t="shared" si="18"/>
        <v>15000000</v>
      </c>
      <c r="S38" s="13">
        <v>1</v>
      </c>
      <c r="T38" s="13">
        <v>1</v>
      </c>
      <c r="U38" s="24">
        <f t="shared" si="12"/>
        <v>15000000</v>
      </c>
      <c r="V38" s="25">
        <f t="shared" si="13"/>
        <v>15000000</v>
      </c>
      <c r="W38" s="25">
        <f t="shared" si="14"/>
        <v>15000000</v>
      </c>
      <c r="X38" s="14" t="s">
        <v>637</v>
      </c>
      <c r="Y38" s="26" t="s">
        <v>32</v>
      </c>
      <c r="Z38" s="24">
        <f t="shared" si="15"/>
        <v>0</v>
      </c>
      <c r="AA38" s="24">
        <v>684194</v>
      </c>
      <c r="AB38" s="24">
        <v>75000</v>
      </c>
      <c r="AC38" s="24">
        <v>14240806</v>
      </c>
      <c r="AD38" s="22">
        <f t="shared" si="16"/>
        <v>15000000</v>
      </c>
    </row>
    <row r="39" spans="1:30" ht="26.25" customHeight="1" x14ac:dyDescent="0.25">
      <c r="A39" s="13">
        <f t="shared" si="17"/>
        <v>32</v>
      </c>
      <c r="B39" s="14" t="s">
        <v>875</v>
      </c>
      <c r="C39" s="15" t="s">
        <v>876</v>
      </c>
      <c r="D39" s="16" t="s">
        <v>877</v>
      </c>
      <c r="E39" s="17">
        <v>43089</v>
      </c>
      <c r="F39" s="18" t="s">
        <v>878</v>
      </c>
      <c r="G39" s="18" t="s">
        <v>878</v>
      </c>
      <c r="H39" s="14"/>
      <c r="I39" s="14"/>
      <c r="J39" s="14"/>
      <c r="K39" s="19">
        <v>5000000</v>
      </c>
      <c r="L39" s="20">
        <f t="shared" si="9"/>
        <v>5000000</v>
      </c>
      <c r="M39" s="20">
        <f t="shared" si="10"/>
        <v>5000000</v>
      </c>
      <c r="N39" s="20">
        <v>0</v>
      </c>
      <c r="O39" s="21">
        <v>5000000</v>
      </c>
      <c r="P39" s="22">
        <v>0</v>
      </c>
      <c r="Q39" s="24">
        <v>0</v>
      </c>
      <c r="R39" s="23">
        <f t="shared" si="18"/>
        <v>5000000</v>
      </c>
      <c r="S39" s="13">
        <v>1</v>
      </c>
      <c r="T39" s="13">
        <v>1</v>
      </c>
      <c r="U39" s="24">
        <f t="shared" si="12"/>
        <v>5000000</v>
      </c>
      <c r="V39" s="25">
        <f t="shared" si="13"/>
        <v>5000000</v>
      </c>
      <c r="W39" s="25">
        <f t="shared" si="14"/>
        <v>5000000</v>
      </c>
      <c r="X39" s="14" t="s">
        <v>808</v>
      </c>
      <c r="Y39" s="26" t="s">
        <v>32</v>
      </c>
      <c r="Z39" s="24">
        <f t="shared" si="15"/>
        <v>0</v>
      </c>
      <c r="AA39" s="24">
        <v>253226</v>
      </c>
      <c r="AB39" s="24"/>
      <c r="AC39" s="24">
        <v>4746774</v>
      </c>
      <c r="AD39" s="22">
        <f t="shared" si="16"/>
        <v>5000000</v>
      </c>
    </row>
    <row r="40" spans="1:30" ht="26.25" customHeight="1" x14ac:dyDescent="0.25">
      <c r="A40" s="13">
        <f t="shared" si="17"/>
        <v>33</v>
      </c>
      <c r="B40" s="14" t="s">
        <v>541</v>
      </c>
      <c r="C40" s="15" t="s">
        <v>542</v>
      </c>
      <c r="D40" s="16" t="s">
        <v>543</v>
      </c>
      <c r="E40" s="17">
        <v>43039</v>
      </c>
      <c r="F40" s="18" t="s">
        <v>544</v>
      </c>
      <c r="G40" s="18" t="s">
        <v>544</v>
      </c>
      <c r="H40" s="14"/>
      <c r="I40" s="14"/>
      <c r="J40" s="14"/>
      <c r="K40" s="19">
        <v>5000000</v>
      </c>
      <c r="L40" s="20">
        <f t="shared" si="9"/>
        <v>5000000</v>
      </c>
      <c r="M40" s="20">
        <f t="shared" si="10"/>
        <v>5000000</v>
      </c>
      <c r="N40" s="20">
        <v>0</v>
      </c>
      <c r="O40" s="21">
        <v>5000000</v>
      </c>
      <c r="P40" s="22">
        <v>0</v>
      </c>
      <c r="Q40" s="24">
        <v>0</v>
      </c>
      <c r="R40" s="23">
        <f t="shared" si="18"/>
        <v>5000000</v>
      </c>
      <c r="S40" s="13">
        <v>1</v>
      </c>
      <c r="T40" s="13">
        <v>1</v>
      </c>
      <c r="U40" s="24">
        <f t="shared" si="12"/>
        <v>5000000</v>
      </c>
      <c r="V40" s="25">
        <f t="shared" si="13"/>
        <v>5000000</v>
      </c>
      <c r="W40" s="25">
        <f t="shared" si="14"/>
        <v>5000000</v>
      </c>
      <c r="X40" s="26" t="s">
        <v>97</v>
      </c>
      <c r="Y40" s="26" t="s">
        <v>32</v>
      </c>
      <c r="Z40" s="24">
        <f t="shared" si="15"/>
        <v>0</v>
      </c>
      <c r="AA40" s="24">
        <v>351935</v>
      </c>
      <c r="AB40" s="24"/>
      <c r="AC40" s="24">
        <v>4648065</v>
      </c>
      <c r="AD40" s="22">
        <f t="shared" si="16"/>
        <v>5000000</v>
      </c>
    </row>
    <row r="41" spans="1:30" ht="26.25" customHeight="1" x14ac:dyDescent="0.25">
      <c r="A41" s="13">
        <f t="shared" si="17"/>
        <v>34</v>
      </c>
      <c r="B41" s="14" t="s">
        <v>1800</v>
      </c>
      <c r="C41" s="15" t="s">
        <v>1810</v>
      </c>
      <c r="D41" s="16" t="s">
        <v>1820</v>
      </c>
      <c r="E41" s="82">
        <v>43185</v>
      </c>
      <c r="F41" s="18" t="s">
        <v>1830</v>
      </c>
      <c r="G41" s="18" t="s">
        <v>1830</v>
      </c>
      <c r="H41" s="14"/>
      <c r="I41" s="14"/>
      <c r="J41" s="14"/>
      <c r="K41" s="19">
        <v>15000000</v>
      </c>
      <c r="L41" s="20">
        <f t="shared" si="9"/>
        <v>15000000</v>
      </c>
      <c r="M41" s="20">
        <f t="shared" si="10"/>
        <v>15000000</v>
      </c>
      <c r="N41" s="20">
        <v>0</v>
      </c>
      <c r="O41" s="21">
        <v>15000000</v>
      </c>
      <c r="P41" s="22">
        <v>0</v>
      </c>
      <c r="Q41" s="24">
        <v>0</v>
      </c>
      <c r="R41" s="23">
        <f t="shared" si="18"/>
        <v>15000000</v>
      </c>
      <c r="S41" s="13">
        <v>1</v>
      </c>
      <c r="T41" s="13">
        <v>1</v>
      </c>
      <c r="U41" s="24">
        <f t="shared" si="12"/>
        <v>15000000</v>
      </c>
      <c r="V41" s="25">
        <f t="shared" si="13"/>
        <v>15000000</v>
      </c>
      <c r="W41" s="25">
        <f t="shared" si="14"/>
        <v>15000000</v>
      </c>
      <c r="X41" s="14" t="s">
        <v>971</v>
      </c>
      <c r="Y41" s="26" t="s">
        <v>32</v>
      </c>
      <c r="Z41" s="24">
        <f t="shared" si="15"/>
        <v>0</v>
      </c>
      <c r="AA41" s="24">
        <v>184839</v>
      </c>
      <c r="AB41" s="24">
        <v>75000</v>
      </c>
      <c r="AC41" s="24">
        <v>14740161</v>
      </c>
      <c r="AD41" s="22">
        <f t="shared" si="16"/>
        <v>15000000</v>
      </c>
    </row>
    <row r="42" spans="1:30" ht="26.25" customHeight="1" x14ac:dyDescent="0.25">
      <c r="A42" s="13">
        <f t="shared" si="17"/>
        <v>35</v>
      </c>
      <c r="B42" s="14" t="s">
        <v>314</v>
      </c>
      <c r="C42" s="15" t="s">
        <v>315</v>
      </c>
      <c r="D42" s="16" t="s">
        <v>499</v>
      </c>
      <c r="E42" s="17">
        <v>43024</v>
      </c>
      <c r="F42" s="18" t="s">
        <v>316</v>
      </c>
      <c r="G42" s="18" t="s">
        <v>316</v>
      </c>
      <c r="H42" s="14"/>
      <c r="I42" s="14"/>
      <c r="J42" s="14"/>
      <c r="K42" s="19">
        <v>5000000</v>
      </c>
      <c r="L42" s="20">
        <f t="shared" si="9"/>
        <v>5000000</v>
      </c>
      <c r="M42" s="20">
        <f t="shared" si="10"/>
        <v>5000000</v>
      </c>
      <c r="N42" s="20">
        <v>0</v>
      </c>
      <c r="O42" s="21">
        <v>5000000</v>
      </c>
      <c r="P42" s="22">
        <v>0</v>
      </c>
      <c r="Q42" s="24">
        <v>0</v>
      </c>
      <c r="R42" s="23">
        <f t="shared" si="18"/>
        <v>5000000</v>
      </c>
      <c r="S42" s="13">
        <v>1</v>
      </c>
      <c r="T42" s="13">
        <v>1</v>
      </c>
      <c r="U42" s="24">
        <f t="shared" si="12"/>
        <v>5000000</v>
      </c>
      <c r="V42" s="25">
        <f t="shared" si="13"/>
        <v>5000000</v>
      </c>
      <c r="W42" s="25">
        <f t="shared" si="14"/>
        <v>5000000</v>
      </c>
      <c r="X42" s="26" t="s">
        <v>317</v>
      </c>
      <c r="Y42" s="26" t="s">
        <v>32</v>
      </c>
      <c r="Z42" s="24">
        <f t="shared" si="15"/>
        <v>0</v>
      </c>
      <c r="AA42" s="24">
        <v>380968</v>
      </c>
      <c r="AB42" s="24"/>
      <c r="AC42" s="24">
        <v>4619032</v>
      </c>
      <c r="AD42" s="22">
        <f t="shared" si="16"/>
        <v>5000000</v>
      </c>
    </row>
    <row r="43" spans="1:30" ht="26.25" customHeight="1" x14ac:dyDescent="0.25">
      <c r="A43" s="13">
        <f t="shared" si="17"/>
        <v>36</v>
      </c>
      <c r="B43" s="14" t="s">
        <v>1726</v>
      </c>
      <c r="C43" s="15" t="s">
        <v>1727</v>
      </c>
      <c r="D43" s="16" t="s">
        <v>1728</v>
      </c>
      <c r="E43" s="17">
        <v>43165</v>
      </c>
      <c r="F43" s="18" t="s">
        <v>1729</v>
      </c>
      <c r="G43" s="18" t="s">
        <v>1729</v>
      </c>
      <c r="H43" s="14"/>
      <c r="I43" s="14"/>
      <c r="J43" s="14"/>
      <c r="K43" s="19">
        <v>5000000</v>
      </c>
      <c r="L43" s="20">
        <f t="shared" si="9"/>
        <v>5000000</v>
      </c>
      <c r="M43" s="20">
        <f t="shared" si="10"/>
        <v>5000000</v>
      </c>
      <c r="N43" s="20">
        <v>0</v>
      </c>
      <c r="O43" s="21">
        <v>5000000</v>
      </c>
      <c r="P43" s="22">
        <v>0</v>
      </c>
      <c r="Q43" s="24">
        <v>0</v>
      </c>
      <c r="R43" s="23">
        <f t="shared" si="18"/>
        <v>5000000</v>
      </c>
      <c r="S43" s="13">
        <v>1</v>
      </c>
      <c r="T43" s="13">
        <v>1</v>
      </c>
      <c r="U43" s="24">
        <f t="shared" si="12"/>
        <v>5000000</v>
      </c>
      <c r="V43" s="25">
        <f t="shared" si="13"/>
        <v>5000000</v>
      </c>
      <c r="W43" s="25">
        <f t="shared" si="14"/>
        <v>5000000</v>
      </c>
      <c r="X43" s="14" t="s">
        <v>680</v>
      </c>
      <c r="Y43" s="26" t="s">
        <v>32</v>
      </c>
      <c r="Z43" s="24">
        <f t="shared" si="15"/>
        <v>0</v>
      </c>
      <c r="AA43" s="24">
        <v>100323</v>
      </c>
      <c r="AB43" s="24"/>
      <c r="AC43" s="24">
        <v>4899677</v>
      </c>
      <c r="AD43" s="22">
        <f t="shared" si="16"/>
        <v>5000000</v>
      </c>
    </row>
    <row r="44" spans="1:30" ht="26.25" customHeight="1" x14ac:dyDescent="0.25">
      <c r="A44" s="13">
        <f t="shared" si="17"/>
        <v>37</v>
      </c>
      <c r="B44" s="14" t="s">
        <v>1064</v>
      </c>
      <c r="C44" s="15" t="s">
        <v>1066</v>
      </c>
      <c r="D44" s="16" t="s">
        <v>1068</v>
      </c>
      <c r="E44" s="17">
        <v>43109</v>
      </c>
      <c r="F44" s="18" t="s">
        <v>1070</v>
      </c>
      <c r="G44" s="14"/>
      <c r="H44" s="14"/>
      <c r="I44" s="14"/>
      <c r="J44" s="14"/>
      <c r="K44" s="19">
        <v>5000000</v>
      </c>
      <c r="L44" s="20">
        <f t="shared" si="9"/>
        <v>5000000</v>
      </c>
      <c r="M44" s="20">
        <f t="shared" si="10"/>
        <v>5000000</v>
      </c>
      <c r="N44" s="20">
        <v>0</v>
      </c>
      <c r="O44" s="21">
        <v>5000000</v>
      </c>
      <c r="P44" s="22">
        <v>0</v>
      </c>
      <c r="Q44" s="24">
        <v>0</v>
      </c>
      <c r="R44" s="23">
        <f t="shared" si="18"/>
        <v>5000000</v>
      </c>
      <c r="S44" s="13">
        <v>1</v>
      </c>
      <c r="T44" s="13">
        <v>1</v>
      </c>
      <c r="U44" s="24">
        <f t="shared" si="12"/>
        <v>5000000</v>
      </c>
      <c r="V44" s="25">
        <f t="shared" si="13"/>
        <v>5000000</v>
      </c>
      <c r="W44" s="25">
        <f t="shared" si="14"/>
        <v>5000000</v>
      </c>
      <c r="X44" s="14" t="s">
        <v>680</v>
      </c>
      <c r="Y44" s="26" t="s">
        <v>32</v>
      </c>
      <c r="Z44" s="24">
        <f t="shared" si="15"/>
        <v>0</v>
      </c>
      <c r="AA44" s="24">
        <v>214516</v>
      </c>
      <c r="AB44" s="24"/>
      <c r="AC44" s="24">
        <v>4785484</v>
      </c>
      <c r="AD44" s="22">
        <f t="shared" si="16"/>
        <v>5000000</v>
      </c>
    </row>
    <row r="45" spans="1:30" ht="26.25" customHeight="1" x14ac:dyDescent="0.25">
      <c r="A45" s="13">
        <f t="shared" si="17"/>
        <v>38</v>
      </c>
      <c r="B45" s="14" t="s">
        <v>204</v>
      </c>
      <c r="C45" s="15" t="s">
        <v>205</v>
      </c>
      <c r="D45" s="16" t="s">
        <v>206</v>
      </c>
      <c r="E45" s="17">
        <v>42935</v>
      </c>
      <c r="F45" s="18" t="s">
        <v>207</v>
      </c>
      <c r="G45" s="14"/>
      <c r="H45" s="14"/>
      <c r="I45" s="14"/>
      <c r="J45" s="14"/>
      <c r="K45" s="19">
        <v>5000000</v>
      </c>
      <c r="L45" s="20">
        <f t="shared" si="9"/>
        <v>5000000</v>
      </c>
      <c r="M45" s="20">
        <f t="shared" si="10"/>
        <v>5000000</v>
      </c>
      <c r="N45" s="20">
        <v>0</v>
      </c>
      <c r="O45" s="21">
        <v>5000000</v>
      </c>
      <c r="P45" s="22">
        <v>0</v>
      </c>
      <c r="Q45" s="24">
        <v>0</v>
      </c>
      <c r="R45" s="23">
        <f t="shared" si="18"/>
        <v>5000000</v>
      </c>
      <c r="S45" s="13">
        <v>1</v>
      </c>
      <c r="T45" s="13">
        <v>1</v>
      </c>
      <c r="U45" s="24">
        <f t="shared" si="12"/>
        <v>5000000</v>
      </c>
      <c r="V45" s="25">
        <f t="shared" si="13"/>
        <v>5000000</v>
      </c>
      <c r="W45" s="25">
        <f t="shared" si="14"/>
        <v>5000000</v>
      </c>
      <c r="X45" s="26" t="s">
        <v>208</v>
      </c>
      <c r="Y45" s="26" t="s">
        <v>32</v>
      </c>
      <c r="Z45" s="24">
        <f t="shared" si="15"/>
        <v>0</v>
      </c>
      <c r="AA45" s="24">
        <v>565161</v>
      </c>
      <c r="AB45" s="24"/>
      <c r="AC45" s="24">
        <v>4434839</v>
      </c>
      <c r="AD45" s="22">
        <f t="shared" si="16"/>
        <v>5000000</v>
      </c>
    </row>
    <row r="46" spans="1:30" ht="26.25" customHeight="1" x14ac:dyDescent="0.25">
      <c r="A46" s="13">
        <f t="shared" si="17"/>
        <v>39</v>
      </c>
      <c r="B46" s="14" t="s">
        <v>456</v>
      </c>
      <c r="C46" s="15" t="s">
        <v>457</v>
      </c>
      <c r="D46" s="16" t="s">
        <v>458</v>
      </c>
      <c r="E46" s="17">
        <v>43012</v>
      </c>
      <c r="F46" s="18" t="s">
        <v>459</v>
      </c>
      <c r="G46" s="14"/>
      <c r="H46" s="14"/>
      <c r="I46" s="14"/>
      <c r="J46" s="14"/>
      <c r="K46" s="19">
        <v>5000000</v>
      </c>
      <c r="L46" s="20">
        <f t="shared" si="9"/>
        <v>5000000</v>
      </c>
      <c r="M46" s="20">
        <f t="shared" si="10"/>
        <v>5000000</v>
      </c>
      <c r="N46" s="20">
        <v>0</v>
      </c>
      <c r="O46" s="21">
        <v>5000000</v>
      </c>
      <c r="P46" s="22">
        <v>0</v>
      </c>
      <c r="Q46" s="24">
        <v>0</v>
      </c>
      <c r="R46" s="23">
        <f t="shared" si="18"/>
        <v>5000000</v>
      </c>
      <c r="S46" s="13">
        <v>1</v>
      </c>
      <c r="T46" s="13">
        <v>1</v>
      </c>
      <c r="U46" s="24">
        <f t="shared" si="12"/>
        <v>5000000</v>
      </c>
      <c r="V46" s="25">
        <f t="shared" si="13"/>
        <v>5000000</v>
      </c>
      <c r="W46" s="25">
        <f t="shared" si="14"/>
        <v>5000000</v>
      </c>
      <c r="X46" s="26" t="s">
        <v>121</v>
      </c>
      <c r="Y46" s="26" t="s">
        <v>32</v>
      </c>
      <c r="Z46" s="24">
        <f t="shared" si="15"/>
        <v>0</v>
      </c>
      <c r="AA46" s="24">
        <v>452581</v>
      </c>
      <c r="AB46" s="24"/>
      <c r="AC46" s="24">
        <v>4547419</v>
      </c>
      <c r="AD46" s="22">
        <f t="shared" si="16"/>
        <v>5000000</v>
      </c>
    </row>
    <row r="47" spans="1:30" ht="26.25" customHeight="1" x14ac:dyDescent="0.25">
      <c r="A47" s="13">
        <f t="shared" si="17"/>
        <v>40</v>
      </c>
      <c r="B47" s="14" t="s">
        <v>456</v>
      </c>
      <c r="C47" s="15" t="s">
        <v>457</v>
      </c>
      <c r="D47" s="16" t="s">
        <v>1786</v>
      </c>
      <c r="E47" s="82">
        <v>43173</v>
      </c>
      <c r="F47" s="18" t="s">
        <v>459</v>
      </c>
      <c r="G47" s="18" t="s">
        <v>459</v>
      </c>
      <c r="H47" s="14"/>
      <c r="I47" s="14"/>
      <c r="J47" s="14"/>
      <c r="K47" s="19">
        <v>10000000</v>
      </c>
      <c r="L47" s="20">
        <f t="shared" si="9"/>
        <v>10000000</v>
      </c>
      <c r="M47" s="20">
        <f t="shared" si="10"/>
        <v>10000000</v>
      </c>
      <c r="N47" s="20">
        <v>0</v>
      </c>
      <c r="O47" s="21">
        <v>10000000</v>
      </c>
      <c r="P47" s="22">
        <v>0</v>
      </c>
      <c r="Q47" s="24">
        <v>0</v>
      </c>
      <c r="R47" s="23">
        <f t="shared" si="18"/>
        <v>10000000</v>
      </c>
      <c r="S47" s="13">
        <v>1</v>
      </c>
      <c r="T47" s="13">
        <v>1</v>
      </c>
      <c r="U47" s="24">
        <f t="shared" si="12"/>
        <v>10000000</v>
      </c>
      <c r="V47" s="25">
        <f t="shared" si="13"/>
        <v>10000000</v>
      </c>
      <c r="W47" s="25">
        <f t="shared" si="14"/>
        <v>10000000</v>
      </c>
      <c r="X47" s="14" t="s">
        <v>121</v>
      </c>
      <c r="Y47" s="26" t="s">
        <v>32</v>
      </c>
      <c r="Z47" s="24">
        <f t="shared" si="15"/>
        <v>0</v>
      </c>
      <c r="AA47" s="24">
        <v>169677</v>
      </c>
      <c r="AB47" s="24">
        <v>100000</v>
      </c>
      <c r="AC47" s="24">
        <v>9730323</v>
      </c>
      <c r="AD47" s="22">
        <f t="shared" si="16"/>
        <v>10000000</v>
      </c>
    </row>
    <row r="48" spans="1:30" ht="26.25" customHeight="1" x14ac:dyDescent="0.25">
      <c r="A48" s="13">
        <f t="shared" si="17"/>
        <v>41</v>
      </c>
      <c r="B48" s="14" t="s">
        <v>334</v>
      </c>
      <c r="C48" s="15" t="s">
        <v>335</v>
      </c>
      <c r="D48" s="16" t="s">
        <v>336</v>
      </c>
      <c r="E48" s="17">
        <v>42989</v>
      </c>
      <c r="F48" s="18" t="s">
        <v>337</v>
      </c>
      <c r="G48" s="18" t="s">
        <v>337</v>
      </c>
      <c r="H48" s="14"/>
      <c r="I48" s="14"/>
      <c r="J48" s="14"/>
      <c r="K48" s="19">
        <v>5000000</v>
      </c>
      <c r="L48" s="20">
        <f t="shared" si="9"/>
        <v>5000000</v>
      </c>
      <c r="M48" s="20">
        <f t="shared" si="10"/>
        <v>5000000</v>
      </c>
      <c r="N48" s="20">
        <v>0</v>
      </c>
      <c r="O48" s="21">
        <v>5000000</v>
      </c>
      <c r="P48" s="22">
        <v>0</v>
      </c>
      <c r="Q48" s="24">
        <v>0</v>
      </c>
      <c r="R48" s="23">
        <f t="shared" si="18"/>
        <v>5000000</v>
      </c>
      <c r="S48" s="13">
        <v>1</v>
      </c>
      <c r="T48" s="13">
        <v>1</v>
      </c>
      <c r="U48" s="24">
        <f t="shared" si="12"/>
        <v>5000000</v>
      </c>
      <c r="V48" s="25">
        <f t="shared" si="13"/>
        <v>5000000</v>
      </c>
      <c r="W48" s="25">
        <f t="shared" si="14"/>
        <v>5000000</v>
      </c>
      <c r="X48" s="26" t="s">
        <v>338</v>
      </c>
      <c r="Y48" s="26" t="s">
        <v>32</v>
      </c>
      <c r="Z48" s="24">
        <f t="shared" si="15"/>
        <v>0</v>
      </c>
      <c r="AA48" s="24">
        <v>450000</v>
      </c>
      <c r="AB48" s="24"/>
      <c r="AC48" s="24">
        <v>4550000</v>
      </c>
      <c r="AD48" s="22">
        <f t="shared" si="16"/>
        <v>5000000</v>
      </c>
    </row>
    <row r="49" spans="1:30" ht="26.25" customHeight="1" x14ac:dyDescent="0.25">
      <c r="A49" s="13">
        <f t="shared" si="17"/>
        <v>42</v>
      </c>
      <c r="B49" s="14" t="s">
        <v>599</v>
      </c>
      <c r="C49" s="15" t="s">
        <v>600</v>
      </c>
      <c r="D49" s="16" t="s">
        <v>601</v>
      </c>
      <c r="E49" s="17">
        <v>43053</v>
      </c>
      <c r="F49" s="18" t="s">
        <v>602</v>
      </c>
      <c r="G49" s="14"/>
      <c r="H49" s="14"/>
      <c r="I49" s="14"/>
      <c r="J49" s="14"/>
      <c r="K49" s="19">
        <v>7500000</v>
      </c>
      <c r="L49" s="20">
        <f t="shared" si="9"/>
        <v>7500000</v>
      </c>
      <c r="M49" s="20">
        <f t="shared" si="10"/>
        <v>7500000</v>
      </c>
      <c r="N49" s="20">
        <v>0</v>
      </c>
      <c r="O49" s="21">
        <v>7500000</v>
      </c>
      <c r="P49" s="22">
        <v>0</v>
      </c>
      <c r="Q49" s="24">
        <v>0</v>
      </c>
      <c r="R49" s="23">
        <f t="shared" si="18"/>
        <v>7500000</v>
      </c>
      <c r="S49" s="13">
        <v>1</v>
      </c>
      <c r="T49" s="13">
        <v>1</v>
      </c>
      <c r="U49" s="24">
        <f t="shared" si="12"/>
        <v>7500000</v>
      </c>
      <c r="V49" s="25">
        <f t="shared" si="13"/>
        <v>7500000</v>
      </c>
      <c r="W49" s="25">
        <f t="shared" si="14"/>
        <v>7500000</v>
      </c>
      <c r="X49" s="14" t="s">
        <v>121</v>
      </c>
      <c r="Y49" s="26" t="s">
        <v>32</v>
      </c>
      <c r="Z49" s="24">
        <f t="shared" si="15"/>
        <v>0</v>
      </c>
      <c r="AA49" s="24">
        <v>486000</v>
      </c>
      <c r="AB49" s="24"/>
      <c r="AC49" s="24">
        <v>7014000</v>
      </c>
      <c r="AD49" s="22">
        <f t="shared" si="16"/>
        <v>7500000</v>
      </c>
    </row>
    <row r="50" spans="1:30" ht="26.25" customHeight="1" x14ac:dyDescent="0.25">
      <c r="A50" s="13">
        <f t="shared" si="17"/>
        <v>43</v>
      </c>
      <c r="B50" s="14" t="s">
        <v>1555</v>
      </c>
      <c r="C50" s="15" t="s">
        <v>1556</v>
      </c>
      <c r="D50" s="16" t="s">
        <v>1557</v>
      </c>
      <c r="E50" s="17">
        <v>43138</v>
      </c>
      <c r="F50" s="18" t="s">
        <v>1558</v>
      </c>
      <c r="G50" s="14"/>
      <c r="H50" s="14"/>
      <c r="I50" s="14"/>
      <c r="J50" s="14"/>
      <c r="K50" s="74">
        <v>10000000</v>
      </c>
      <c r="L50" s="20">
        <f t="shared" si="9"/>
        <v>10000000</v>
      </c>
      <c r="M50" s="20">
        <f t="shared" si="10"/>
        <v>10000000</v>
      </c>
      <c r="N50" s="20">
        <v>0</v>
      </c>
      <c r="O50" s="21">
        <v>10000000</v>
      </c>
      <c r="P50" s="22">
        <v>0</v>
      </c>
      <c r="Q50" s="24">
        <v>0</v>
      </c>
      <c r="R50" s="23">
        <f t="shared" si="18"/>
        <v>10000000</v>
      </c>
      <c r="S50" s="13">
        <v>1</v>
      </c>
      <c r="T50" s="13">
        <v>1</v>
      </c>
      <c r="U50" s="24">
        <f t="shared" si="12"/>
        <v>10000000</v>
      </c>
      <c r="V50" s="25">
        <f t="shared" si="13"/>
        <v>10000000</v>
      </c>
      <c r="W50" s="25">
        <f t="shared" si="14"/>
        <v>10000000</v>
      </c>
      <c r="X50" s="14" t="s">
        <v>1559</v>
      </c>
      <c r="Y50" s="26" t="s">
        <v>32</v>
      </c>
      <c r="Z50" s="24">
        <f t="shared" si="15"/>
        <v>0</v>
      </c>
      <c r="AA50" s="24">
        <v>314286</v>
      </c>
      <c r="AB50" s="24">
        <v>50000</v>
      </c>
      <c r="AC50" s="24">
        <v>9635714</v>
      </c>
      <c r="AD50" s="22">
        <f t="shared" si="16"/>
        <v>10000000</v>
      </c>
    </row>
    <row r="51" spans="1:30" ht="26.25" customHeight="1" x14ac:dyDescent="0.25">
      <c r="A51" s="13">
        <f t="shared" si="17"/>
        <v>44</v>
      </c>
      <c r="B51" s="14" t="s">
        <v>1899</v>
      </c>
      <c r="C51" s="15" t="s">
        <v>1902</v>
      </c>
      <c r="D51" s="16" t="s">
        <v>1905</v>
      </c>
      <c r="E51" s="82">
        <v>43194</v>
      </c>
      <c r="F51" s="18" t="s">
        <v>1908</v>
      </c>
      <c r="G51" s="18" t="s">
        <v>1908</v>
      </c>
      <c r="H51" s="14"/>
      <c r="I51" s="14"/>
      <c r="J51" s="14"/>
      <c r="K51" s="19">
        <v>4000000</v>
      </c>
      <c r="L51" s="20">
        <f t="shared" si="9"/>
        <v>4000000</v>
      </c>
      <c r="M51" s="20">
        <f t="shared" si="10"/>
        <v>4000000</v>
      </c>
      <c r="N51" s="20">
        <v>0</v>
      </c>
      <c r="O51" s="21">
        <v>0</v>
      </c>
      <c r="P51" s="22">
        <v>0</v>
      </c>
      <c r="Q51" s="24">
        <v>0</v>
      </c>
      <c r="R51" s="23">
        <f>+K51-Q51</f>
        <v>4000000</v>
      </c>
      <c r="S51" s="13">
        <v>1</v>
      </c>
      <c r="T51" s="13">
        <v>1</v>
      </c>
      <c r="U51" s="24">
        <f t="shared" si="12"/>
        <v>4000000</v>
      </c>
      <c r="V51" s="25">
        <f t="shared" si="13"/>
        <v>4000000</v>
      </c>
      <c r="W51" s="25">
        <f t="shared" si="14"/>
        <v>4000000</v>
      </c>
      <c r="X51" s="14" t="s">
        <v>176</v>
      </c>
      <c r="Y51" s="26" t="s">
        <v>32</v>
      </c>
      <c r="Z51" s="24">
        <f t="shared" si="15"/>
        <v>0</v>
      </c>
      <c r="AA51" s="24">
        <v>35200</v>
      </c>
      <c r="AB51" s="24">
        <v>0</v>
      </c>
      <c r="AC51" s="24">
        <v>3964800</v>
      </c>
      <c r="AD51" s="22">
        <f t="shared" si="16"/>
        <v>4000000</v>
      </c>
    </row>
    <row r="52" spans="1:30" ht="26.25" customHeight="1" x14ac:dyDescent="0.25">
      <c r="A52" s="13">
        <f t="shared" si="17"/>
        <v>45</v>
      </c>
      <c r="B52" s="14" t="s">
        <v>536</v>
      </c>
      <c r="C52" s="15" t="s">
        <v>537</v>
      </c>
      <c r="D52" s="16" t="s">
        <v>538</v>
      </c>
      <c r="E52" s="17">
        <v>43039</v>
      </c>
      <c r="F52" s="18" t="s">
        <v>539</v>
      </c>
      <c r="G52" s="18" t="s">
        <v>539</v>
      </c>
      <c r="H52" s="14"/>
      <c r="I52" s="14"/>
      <c r="J52" s="14"/>
      <c r="K52" s="19">
        <v>5000000</v>
      </c>
      <c r="L52" s="20">
        <f t="shared" si="9"/>
        <v>5000000</v>
      </c>
      <c r="M52" s="20">
        <f t="shared" si="10"/>
        <v>5000000</v>
      </c>
      <c r="N52" s="20">
        <v>0</v>
      </c>
      <c r="O52" s="21">
        <v>5000000</v>
      </c>
      <c r="P52" s="22">
        <v>0</v>
      </c>
      <c r="Q52" s="24">
        <v>0</v>
      </c>
      <c r="R52" s="23">
        <f>+O52-Q52</f>
        <v>5000000</v>
      </c>
      <c r="S52" s="13">
        <v>1</v>
      </c>
      <c r="T52" s="13">
        <v>1</v>
      </c>
      <c r="U52" s="24">
        <f t="shared" si="12"/>
        <v>5000000</v>
      </c>
      <c r="V52" s="25">
        <f t="shared" si="13"/>
        <v>5000000</v>
      </c>
      <c r="W52" s="25">
        <f t="shared" si="14"/>
        <v>5000000</v>
      </c>
      <c r="X52" s="26" t="s">
        <v>540</v>
      </c>
      <c r="Y52" s="26" t="s">
        <v>32</v>
      </c>
      <c r="Z52" s="24">
        <f t="shared" si="15"/>
        <v>0</v>
      </c>
      <c r="AA52" s="24">
        <v>351935</v>
      </c>
      <c r="AB52" s="24"/>
      <c r="AC52" s="24">
        <v>4648065</v>
      </c>
      <c r="AD52" s="22">
        <f t="shared" si="16"/>
        <v>5000000</v>
      </c>
    </row>
    <row r="53" spans="1:30" ht="26.25" customHeight="1" x14ac:dyDescent="0.25">
      <c r="A53" s="13">
        <f t="shared" si="17"/>
        <v>46</v>
      </c>
      <c r="B53" s="14" t="s">
        <v>935</v>
      </c>
      <c r="C53" s="15" t="s">
        <v>941</v>
      </c>
      <c r="D53" s="16" t="s">
        <v>948</v>
      </c>
      <c r="E53" s="17">
        <v>43102</v>
      </c>
      <c r="F53" s="18" t="s">
        <v>955</v>
      </c>
      <c r="G53" s="14"/>
      <c r="H53" s="14"/>
      <c r="I53" s="14"/>
      <c r="J53" s="14"/>
      <c r="K53" s="19">
        <v>7500000</v>
      </c>
      <c r="L53" s="20">
        <f t="shared" si="9"/>
        <v>7500000</v>
      </c>
      <c r="M53" s="20">
        <f t="shared" si="10"/>
        <v>7500000</v>
      </c>
      <c r="N53" s="20">
        <v>0</v>
      </c>
      <c r="O53" s="21">
        <v>7500000</v>
      </c>
      <c r="P53" s="22">
        <v>0</v>
      </c>
      <c r="Q53" s="24">
        <v>0</v>
      </c>
      <c r="R53" s="23">
        <f>+O53-Q53</f>
        <v>7500000</v>
      </c>
      <c r="S53" s="13">
        <v>1</v>
      </c>
      <c r="T53" s="13">
        <v>1</v>
      </c>
      <c r="U53" s="24">
        <f t="shared" si="12"/>
        <v>7500000</v>
      </c>
      <c r="V53" s="25">
        <f t="shared" si="13"/>
        <v>7500000</v>
      </c>
      <c r="W53" s="25">
        <f t="shared" si="14"/>
        <v>7500000</v>
      </c>
      <c r="X53" s="14" t="s">
        <v>255</v>
      </c>
      <c r="Y53" s="26" t="s">
        <v>32</v>
      </c>
      <c r="Z53" s="24">
        <f t="shared" si="15"/>
        <v>0</v>
      </c>
      <c r="AA53" s="24">
        <v>342097</v>
      </c>
      <c r="AB53" s="24"/>
      <c r="AC53" s="24">
        <v>7157903</v>
      </c>
      <c r="AD53" s="22">
        <f t="shared" si="16"/>
        <v>7500000</v>
      </c>
    </row>
    <row r="54" spans="1:30" ht="26.25" customHeight="1" x14ac:dyDescent="0.25">
      <c r="A54" s="13">
        <f t="shared" si="17"/>
        <v>47</v>
      </c>
      <c r="B54" s="14" t="s">
        <v>285</v>
      </c>
      <c r="C54" s="15" t="s">
        <v>286</v>
      </c>
      <c r="D54" s="16" t="s">
        <v>287</v>
      </c>
      <c r="E54" s="17">
        <v>42961</v>
      </c>
      <c r="F54" s="18" t="s">
        <v>288</v>
      </c>
      <c r="G54" s="14"/>
      <c r="H54" s="14"/>
      <c r="I54" s="14"/>
      <c r="J54" s="14"/>
      <c r="K54" s="19">
        <v>5000000</v>
      </c>
      <c r="L54" s="20">
        <f t="shared" si="9"/>
        <v>5000000</v>
      </c>
      <c r="M54" s="20">
        <f t="shared" si="10"/>
        <v>5000000</v>
      </c>
      <c r="N54" s="20">
        <v>0</v>
      </c>
      <c r="O54" s="21">
        <v>5000000</v>
      </c>
      <c r="P54" s="22">
        <v>0</v>
      </c>
      <c r="Q54" s="24">
        <v>0</v>
      </c>
      <c r="R54" s="23">
        <f>+O54-Q54</f>
        <v>5000000</v>
      </c>
      <c r="S54" s="13">
        <v>1</v>
      </c>
      <c r="T54" s="13">
        <v>1</v>
      </c>
      <c r="U54" s="24">
        <f t="shared" si="12"/>
        <v>5000000</v>
      </c>
      <c r="V54" s="25">
        <f t="shared" si="13"/>
        <v>5000000</v>
      </c>
      <c r="W54" s="25">
        <f t="shared" si="14"/>
        <v>5000000</v>
      </c>
      <c r="X54" s="26" t="s">
        <v>289</v>
      </c>
      <c r="Y54" s="26" t="s">
        <v>32</v>
      </c>
      <c r="Z54" s="24">
        <f t="shared" si="15"/>
        <v>0</v>
      </c>
      <c r="AA54" s="24">
        <v>514839</v>
      </c>
      <c r="AB54" s="24"/>
      <c r="AC54" s="24">
        <v>4485161</v>
      </c>
      <c r="AD54" s="22">
        <f t="shared" si="16"/>
        <v>5000000</v>
      </c>
    </row>
    <row r="55" spans="1:30" ht="26.25" customHeight="1" x14ac:dyDescent="0.25">
      <c r="A55" s="13">
        <f t="shared" si="17"/>
        <v>48</v>
      </c>
      <c r="B55" s="14" t="s">
        <v>1901</v>
      </c>
      <c r="C55" s="15" t="s">
        <v>1904</v>
      </c>
      <c r="D55" s="16" t="s">
        <v>1907</v>
      </c>
      <c r="E55" s="82">
        <v>43194</v>
      </c>
      <c r="F55" s="18" t="s">
        <v>1910</v>
      </c>
      <c r="G55" s="18" t="s">
        <v>1910</v>
      </c>
      <c r="H55" s="14"/>
      <c r="I55" s="14"/>
      <c r="J55" s="14"/>
      <c r="K55" s="19">
        <v>5000000</v>
      </c>
      <c r="L55" s="20">
        <f t="shared" si="9"/>
        <v>5000000</v>
      </c>
      <c r="M55" s="20">
        <f t="shared" si="10"/>
        <v>5000000</v>
      </c>
      <c r="N55" s="20">
        <v>0</v>
      </c>
      <c r="O55" s="21">
        <v>0</v>
      </c>
      <c r="P55" s="22">
        <v>0</v>
      </c>
      <c r="Q55" s="24">
        <v>0</v>
      </c>
      <c r="R55" s="23">
        <f>+K55-Q55</f>
        <v>5000000</v>
      </c>
      <c r="S55" s="13">
        <v>1</v>
      </c>
      <c r="T55" s="13">
        <v>1</v>
      </c>
      <c r="U55" s="24">
        <f t="shared" si="12"/>
        <v>5000000</v>
      </c>
      <c r="V55" s="25">
        <f t="shared" si="13"/>
        <v>5000000</v>
      </c>
      <c r="W55" s="25">
        <f t="shared" si="14"/>
        <v>5000000</v>
      </c>
      <c r="X55" s="14" t="s">
        <v>255</v>
      </c>
      <c r="Y55" s="26" t="s">
        <v>32</v>
      </c>
      <c r="Z55" s="24">
        <f t="shared" si="15"/>
        <v>0</v>
      </c>
      <c r="AA55" s="24">
        <v>44000</v>
      </c>
      <c r="AB55" s="24">
        <v>0</v>
      </c>
      <c r="AC55" s="24">
        <v>4956000</v>
      </c>
      <c r="AD55" s="22">
        <f t="shared" si="16"/>
        <v>5000000</v>
      </c>
    </row>
    <row r="56" spans="1:30" ht="26.25" customHeight="1" x14ac:dyDescent="0.25">
      <c r="A56" s="13">
        <f t="shared" si="17"/>
        <v>49</v>
      </c>
      <c r="B56" s="112" t="s">
        <v>1405</v>
      </c>
      <c r="C56" s="15" t="s">
        <v>1406</v>
      </c>
      <c r="D56" s="113" t="s">
        <v>1407</v>
      </c>
      <c r="E56" s="83">
        <v>43130</v>
      </c>
      <c r="F56" s="15" t="s">
        <v>1408</v>
      </c>
      <c r="G56" s="14"/>
      <c r="H56" s="14"/>
      <c r="I56" s="14"/>
      <c r="J56" s="14"/>
      <c r="K56" s="46">
        <v>7500000</v>
      </c>
      <c r="L56" s="20">
        <f t="shared" si="9"/>
        <v>7500000</v>
      </c>
      <c r="M56" s="20">
        <f t="shared" si="10"/>
        <v>7500000</v>
      </c>
      <c r="N56" s="20">
        <v>0</v>
      </c>
      <c r="O56" s="21">
        <v>7500000</v>
      </c>
      <c r="P56" s="22">
        <v>0</v>
      </c>
      <c r="Q56" s="24">
        <v>0</v>
      </c>
      <c r="R56" s="23">
        <f t="shared" ref="R56:R83" si="19">+O56-Q56</f>
        <v>7500000</v>
      </c>
      <c r="S56" s="13">
        <v>1</v>
      </c>
      <c r="T56" s="13">
        <v>1</v>
      </c>
      <c r="U56" s="24">
        <f t="shared" si="12"/>
        <v>7500000</v>
      </c>
      <c r="V56" s="25">
        <f t="shared" si="13"/>
        <v>7500000</v>
      </c>
      <c r="W56" s="25">
        <f t="shared" si="14"/>
        <v>7500000</v>
      </c>
      <c r="X56" s="49" t="s">
        <v>1425</v>
      </c>
      <c r="Y56" s="26" t="s">
        <v>32</v>
      </c>
      <c r="Z56" s="24">
        <f t="shared" si="15"/>
        <v>0</v>
      </c>
      <c r="AA56" s="43">
        <v>260806</v>
      </c>
      <c r="AB56" s="43">
        <v>0</v>
      </c>
      <c r="AC56" s="43">
        <v>7239194</v>
      </c>
      <c r="AD56" s="22">
        <f t="shared" si="16"/>
        <v>7500000</v>
      </c>
    </row>
    <row r="57" spans="1:30" ht="26.25" customHeight="1" x14ac:dyDescent="0.25">
      <c r="A57" s="13">
        <f t="shared" si="17"/>
        <v>50</v>
      </c>
      <c r="B57" s="14" t="s">
        <v>112</v>
      </c>
      <c r="C57" s="15" t="s">
        <v>113</v>
      </c>
      <c r="D57" s="16" t="s">
        <v>114</v>
      </c>
      <c r="E57" s="17">
        <v>42895</v>
      </c>
      <c r="F57" s="18" t="s">
        <v>115</v>
      </c>
      <c r="G57" s="18"/>
      <c r="H57" s="14"/>
      <c r="I57" s="14"/>
      <c r="J57" s="14"/>
      <c r="K57" s="19">
        <v>5000000</v>
      </c>
      <c r="L57" s="20">
        <f t="shared" si="9"/>
        <v>5000000</v>
      </c>
      <c r="M57" s="20">
        <f t="shared" si="10"/>
        <v>5000000</v>
      </c>
      <c r="N57" s="20">
        <v>0</v>
      </c>
      <c r="O57" s="21">
        <v>5000000</v>
      </c>
      <c r="P57" s="22">
        <v>0</v>
      </c>
      <c r="Q57" s="24">
        <v>0</v>
      </c>
      <c r="R57" s="23">
        <f t="shared" si="19"/>
        <v>5000000</v>
      </c>
      <c r="S57" s="13">
        <v>1</v>
      </c>
      <c r="T57" s="13">
        <v>1</v>
      </c>
      <c r="U57" s="24">
        <f t="shared" si="12"/>
        <v>5000000</v>
      </c>
      <c r="V57" s="25">
        <f t="shared" si="13"/>
        <v>5000000</v>
      </c>
      <c r="W57" s="25">
        <f t="shared" si="14"/>
        <v>5000000</v>
      </c>
      <c r="X57" s="26" t="s">
        <v>116</v>
      </c>
      <c r="Y57" s="26" t="s">
        <v>32</v>
      </c>
      <c r="Z57" s="24">
        <f t="shared" si="15"/>
        <v>0</v>
      </c>
      <c r="AA57" s="24">
        <v>644000</v>
      </c>
      <c r="AB57" s="24"/>
      <c r="AC57" s="24">
        <v>4356000</v>
      </c>
      <c r="AD57" s="22">
        <f t="shared" si="16"/>
        <v>5000000</v>
      </c>
    </row>
    <row r="58" spans="1:30" ht="26.25" customHeight="1" x14ac:dyDescent="0.25">
      <c r="A58" s="13">
        <f t="shared" si="17"/>
        <v>51</v>
      </c>
      <c r="B58" s="112" t="s">
        <v>1525</v>
      </c>
      <c r="C58" s="15" t="s">
        <v>1526</v>
      </c>
      <c r="D58" s="113" t="s">
        <v>1527</v>
      </c>
      <c r="E58" s="83">
        <v>43130</v>
      </c>
      <c r="F58" s="15" t="s">
        <v>1528</v>
      </c>
      <c r="G58" s="14"/>
      <c r="H58" s="14"/>
      <c r="I58" s="14"/>
      <c r="J58" s="14"/>
      <c r="K58" s="52">
        <v>30000000</v>
      </c>
      <c r="L58" s="20">
        <f t="shared" si="9"/>
        <v>30000000</v>
      </c>
      <c r="M58" s="20">
        <f t="shared" si="10"/>
        <v>30000000</v>
      </c>
      <c r="N58" s="20">
        <v>0</v>
      </c>
      <c r="O58" s="21">
        <v>30000000</v>
      </c>
      <c r="P58" s="22">
        <v>0</v>
      </c>
      <c r="Q58" s="24">
        <v>0</v>
      </c>
      <c r="R58" s="23">
        <f t="shared" si="19"/>
        <v>30000000</v>
      </c>
      <c r="S58" s="13">
        <v>1</v>
      </c>
      <c r="T58" s="13">
        <v>1</v>
      </c>
      <c r="U58" s="24">
        <f t="shared" si="12"/>
        <v>30000000</v>
      </c>
      <c r="V58" s="25">
        <f t="shared" si="13"/>
        <v>30000000</v>
      </c>
      <c r="W58" s="25">
        <f t="shared" si="14"/>
        <v>30000000</v>
      </c>
      <c r="X58" s="50" t="s">
        <v>1307</v>
      </c>
      <c r="Y58" s="26" t="s">
        <v>32</v>
      </c>
      <c r="Z58" s="24">
        <f t="shared" si="15"/>
        <v>0</v>
      </c>
      <c r="AA58" s="43">
        <v>1043226</v>
      </c>
      <c r="AB58" s="43">
        <v>200000</v>
      </c>
      <c r="AC58" s="43">
        <v>28756774</v>
      </c>
      <c r="AD58" s="22">
        <f t="shared" si="16"/>
        <v>30000000</v>
      </c>
    </row>
    <row r="59" spans="1:30" ht="26.25" customHeight="1" x14ac:dyDescent="0.25">
      <c r="A59" s="13">
        <f t="shared" si="17"/>
        <v>52</v>
      </c>
      <c r="B59" s="14" t="s">
        <v>624</v>
      </c>
      <c r="C59" s="15" t="s">
        <v>625</v>
      </c>
      <c r="D59" s="16" t="s">
        <v>626</v>
      </c>
      <c r="E59" s="17">
        <v>43066</v>
      </c>
      <c r="F59" s="18" t="s">
        <v>627</v>
      </c>
      <c r="G59" s="14"/>
      <c r="H59" s="14"/>
      <c r="I59" s="14"/>
      <c r="J59" s="14"/>
      <c r="K59" s="19">
        <v>7000000</v>
      </c>
      <c r="L59" s="20">
        <f t="shared" si="9"/>
        <v>7000000</v>
      </c>
      <c r="M59" s="20">
        <f t="shared" si="10"/>
        <v>7000000</v>
      </c>
      <c r="N59" s="20">
        <v>0</v>
      </c>
      <c r="O59" s="21">
        <v>7000000</v>
      </c>
      <c r="P59" s="22">
        <v>0</v>
      </c>
      <c r="Q59" s="24">
        <v>0</v>
      </c>
      <c r="R59" s="23">
        <f t="shared" si="19"/>
        <v>7000000</v>
      </c>
      <c r="S59" s="13">
        <v>1</v>
      </c>
      <c r="T59" s="13">
        <v>1</v>
      </c>
      <c r="U59" s="24">
        <f t="shared" si="12"/>
        <v>7000000</v>
      </c>
      <c r="V59" s="25">
        <f t="shared" si="13"/>
        <v>7000000</v>
      </c>
      <c r="W59" s="25">
        <f t="shared" si="14"/>
        <v>7000000</v>
      </c>
      <c r="X59" s="14" t="s">
        <v>628</v>
      </c>
      <c r="Y59" s="26" t="s">
        <v>32</v>
      </c>
      <c r="Z59" s="24">
        <f t="shared" si="15"/>
        <v>0</v>
      </c>
      <c r="AA59" s="24">
        <v>417200</v>
      </c>
      <c r="AB59" s="24"/>
      <c r="AC59" s="24">
        <v>6582800</v>
      </c>
      <c r="AD59" s="22">
        <f t="shared" si="16"/>
        <v>7000000</v>
      </c>
    </row>
    <row r="60" spans="1:30" ht="26.25" customHeight="1" x14ac:dyDescent="0.25">
      <c r="A60" s="13">
        <f t="shared" si="17"/>
        <v>53</v>
      </c>
      <c r="B60" s="14" t="s">
        <v>357</v>
      </c>
      <c r="C60" s="15" t="s">
        <v>358</v>
      </c>
      <c r="D60" s="16" t="s">
        <v>359</v>
      </c>
      <c r="E60" s="17">
        <v>42978</v>
      </c>
      <c r="F60" s="18" t="s">
        <v>360</v>
      </c>
      <c r="G60" s="14"/>
      <c r="H60" s="14"/>
      <c r="I60" s="14"/>
      <c r="J60" s="14"/>
      <c r="K60" s="19">
        <v>3500000</v>
      </c>
      <c r="L60" s="20">
        <f t="shared" si="9"/>
        <v>3500000</v>
      </c>
      <c r="M60" s="20">
        <f t="shared" si="10"/>
        <v>3500000</v>
      </c>
      <c r="N60" s="20">
        <v>0</v>
      </c>
      <c r="O60" s="21">
        <v>3500000</v>
      </c>
      <c r="P60" s="22">
        <v>0</v>
      </c>
      <c r="Q60" s="24">
        <v>0</v>
      </c>
      <c r="R60" s="23">
        <f t="shared" si="19"/>
        <v>3500000</v>
      </c>
      <c r="S60" s="13">
        <v>1</v>
      </c>
      <c r="T60" s="13">
        <v>1</v>
      </c>
      <c r="U60" s="24">
        <f t="shared" si="12"/>
        <v>3500000</v>
      </c>
      <c r="V60" s="25">
        <f t="shared" si="13"/>
        <v>3500000</v>
      </c>
      <c r="W60" s="25">
        <f t="shared" si="14"/>
        <v>3500000</v>
      </c>
      <c r="X60" s="26" t="s">
        <v>53</v>
      </c>
      <c r="Y60" s="26" t="s">
        <v>32</v>
      </c>
      <c r="Z60" s="24">
        <f t="shared" si="15"/>
        <v>0</v>
      </c>
      <c r="AA60" s="24">
        <v>161226</v>
      </c>
      <c r="AB60" s="24"/>
      <c r="AC60" s="24">
        <v>3338774</v>
      </c>
      <c r="AD60" s="22">
        <f t="shared" si="16"/>
        <v>3500000</v>
      </c>
    </row>
    <row r="61" spans="1:30" ht="26.25" customHeight="1" x14ac:dyDescent="0.25">
      <c r="A61" s="13">
        <f t="shared" si="17"/>
        <v>54</v>
      </c>
      <c r="B61" s="14" t="s">
        <v>357</v>
      </c>
      <c r="C61" s="15" t="s">
        <v>358</v>
      </c>
      <c r="D61" s="16" t="s">
        <v>872</v>
      </c>
      <c r="E61" s="17">
        <v>43089</v>
      </c>
      <c r="F61" s="18" t="s">
        <v>873</v>
      </c>
      <c r="G61" s="14"/>
      <c r="H61" s="14"/>
      <c r="I61" s="14"/>
      <c r="J61" s="14"/>
      <c r="K61" s="19">
        <v>5000000</v>
      </c>
      <c r="L61" s="20">
        <f t="shared" si="9"/>
        <v>5000000</v>
      </c>
      <c r="M61" s="20">
        <f t="shared" si="10"/>
        <v>5000000</v>
      </c>
      <c r="N61" s="20">
        <v>0</v>
      </c>
      <c r="O61" s="21">
        <v>5000000</v>
      </c>
      <c r="P61" s="22">
        <v>0</v>
      </c>
      <c r="Q61" s="24">
        <v>0</v>
      </c>
      <c r="R61" s="23">
        <f t="shared" si="19"/>
        <v>5000000</v>
      </c>
      <c r="S61" s="13">
        <v>1</v>
      </c>
      <c r="T61" s="13">
        <v>1</v>
      </c>
      <c r="U61" s="24">
        <f t="shared" si="12"/>
        <v>5000000</v>
      </c>
      <c r="V61" s="25">
        <f t="shared" si="13"/>
        <v>5000000</v>
      </c>
      <c r="W61" s="25">
        <f t="shared" si="14"/>
        <v>5000000</v>
      </c>
      <c r="X61" s="14" t="s">
        <v>181</v>
      </c>
      <c r="Y61" s="26" t="s">
        <v>32</v>
      </c>
      <c r="Z61" s="24">
        <f t="shared" si="15"/>
        <v>0</v>
      </c>
      <c r="AA61" s="24">
        <v>253226</v>
      </c>
      <c r="AB61" s="24">
        <v>10000</v>
      </c>
      <c r="AC61" s="24">
        <v>4736774</v>
      </c>
      <c r="AD61" s="22">
        <f t="shared" si="16"/>
        <v>5000000</v>
      </c>
    </row>
    <row r="62" spans="1:30" ht="26.25" customHeight="1" x14ac:dyDescent="0.25">
      <c r="A62" s="13">
        <f t="shared" si="17"/>
        <v>55</v>
      </c>
      <c r="B62" s="14" t="s">
        <v>668</v>
      </c>
      <c r="C62" s="15" t="s">
        <v>669</v>
      </c>
      <c r="D62" s="16" t="s">
        <v>670</v>
      </c>
      <c r="E62" s="17">
        <v>43068</v>
      </c>
      <c r="F62" s="18" t="s">
        <v>671</v>
      </c>
      <c r="G62" s="14"/>
      <c r="H62" s="14"/>
      <c r="I62" s="14"/>
      <c r="J62" s="14"/>
      <c r="K62" s="19">
        <v>5000000</v>
      </c>
      <c r="L62" s="20">
        <f t="shared" si="9"/>
        <v>5000000</v>
      </c>
      <c r="M62" s="20">
        <f t="shared" si="10"/>
        <v>5000000</v>
      </c>
      <c r="N62" s="20">
        <v>0</v>
      </c>
      <c r="O62" s="21">
        <v>5000000</v>
      </c>
      <c r="P62" s="22">
        <v>0</v>
      </c>
      <c r="Q62" s="24">
        <v>0</v>
      </c>
      <c r="R62" s="23">
        <f t="shared" si="19"/>
        <v>5000000</v>
      </c>
      <c r="S62" s="13">
        <v>1</v>
      </c>
      <c r="T62" s="13">
        <v>1</v>
      </c>
      <c r="U62" s="24">
        <f t="shared" si="12"/>
        <v>5000000</v>
      </c>
      <c r="V62" s="25">
        <f t="shared" si="13"/>
        <v>5000000</v>
      </c>
      <c r="W62" s="25">
        <f t="shared" si="14"/>
        <v>5000000</v>
      </c>
      <c r="X62" s="26" t="s">
        <v>116</v>
      </c>
      <c r="Y62" s="26" t="s">
        <v>32</v>
      </c>
      <c r="Z62" s="24">
        <f t="shared" si="15"/>
        <v>0</v>
      </c>
      <c r="AA62" s="24">
        <v>294000</v>
      </c>
      <c r="AB62" s="24"/>
      <c r="AC62" s="24">
        <v>4706000</v>
      </c>
      <c r="AD62" s="22">
        <f t="shared" si="16"/>
        <v>5000000</v>
      </c>
    </row>
    <row r="63" spans="1:30" ht="26.25" customHeight="1" x14ac:dyDescent="0.25">
      <c r="A63" s="13">
        <f t="shared" si="17"/>
        <v>56</v>
      </c>
      <c r="B63" s="14" t="s">
        <v>1371</v>
      </c>
      <c r="C63" s="15" t="s">
        <v>1377</v>
      </c>
      <c r="D63" s="16" t="s">
        <v>1384</v>
      </c>
      <c r="E63" s="17">
        <v>43126</v>
      </c>
      <c r="F63" s="18" t="s">
        <v>1390</v>
      </c>
      <c r="G63" s="14"/>
      <c r="H63" s="14"/>
      <c r="I63" s="14"/>
      <c r="J63" s="14"/>
      <c r="K63" s="19">
        <v>10000000</v>
      </c>
      <c r="L63" s="20">
        <f t="shared" si="9"/>
        <v>10000000</v>
      </c>
      <c r="M63" s="20">
        <f t="shared" si="10"/>
        <v>10000000</v>
      </c>
      <c r="N63" s="20">
        <v>0</v>
      </c>
      <c r="O63" s="21">
        <v>10000000</v>
      </c>
      <c r="P63" s="22">
        <v>0</v>
      </c>
      <c r="Q63" s="24">
        <v>0</v>
      </c>
      <c r="R63" s="23">
        <f t="shared" si="19"/>
        <v>10000000</v>
      </c>
      <c r="S63" s="13">
        <v>1</v>
      </c>
      <c r="T63" s="13">
        <v>1</v>
      </c>
      <c r="U63" s="24">
        <f t="shared" si="12"/>
        <v>10000000</v>
      </c>
      <c r="V63" s="25">
        <f t="shared" si="13"/>
        <v>10000000</v>
      </c>
      <c r="W63" s="25">
        <f t="shared" si="14"/>
        <v>10000000</v>
      </c>
      <c r="X63" s="14" t="s">
        <v>870</v>
      </c>
      <c r="Y63" s="26" t="s">
        <v>32</v>
      </c>
      <c r="Z63" s="24">
        <f t="shared" si="15"/>
        <v>0</v>
      </c>
      <c r="AA63" s="24">
        <v>363226</v>
      </c>
      <c r="AB63" s="24">
        <v>0</v>
      </c>
      <c r="AC63" s="24">
        <v>9636774</v>
      </c>
      <c r="AD63" s="22">
        <f t="shared" si="16"/>
        <v>10000000</v>
      </c>
    </row>
    <row r="64" spans="1:30" ht="26.25" customHeight="1" x14ac:dyDescent="0.25">
      <c r="A64" s="13">
        <f t="shared" si="17"/>
        <v>57</v>
      </c>
      <c r="B64" s="142" t="s">
        <v>1630</v>
      </c>
      <c r="C64" s="118">
        <v>885217</v>
      </c>
      <c r="D64" s="119"/>
      <c r="E64" s="119">
        <v>43137</v>
      </c>
      <c r="F64" s="120"/>
      <c r="G64" s="14"/>
      <c r="H64" s="14"/>
      <c r="I64" s="14"/>
      <c r="J64" s="120"/>
      <c r="K64" s="121">
        <v>955000</v>
      </c>
      <c r="L64" s="20">
        <f t="shared" si="9"/>
        <v>955000</v>
      </c>
      <c r="M64" s="20">
        <f t="shared" si="10"/>
        <v>955000</v>
      </c>
      <c r="N64" s="20">
        <v>0</v>
      </c>
      <c r="O64" s="21">
        <v>955000</v>
      </c>
      <c r="P64" s="22">
        <v>0</v>
      </c>
      <c r="Q64" s="24">
        <v>0</v>
      </c>
      <c r="R64" s="23">
        <f t="shared" si="19"/>
        <v>955000</v>
      </c>
      <c r="S64" s="13">
        <v>1</v>
      </c>
      <c r="T64" s="13">
        <v>1</v>
      </c>
      <c r="U64" s="24">
        <f t="shared" si="12"/>
        <v>955000</v>
      </c>
      <c r="V64" s="25">
        <f t="shared" si="13"/>
        <v>955000</v>
      </c>
      <c r="W64" s="25">
        <f t="shared" si="14"/>
        <v>955000</v>
      </c>
      <c r="X64" s="14" t="s">
        <v>181</v>
      </c>
      <c r="Y64" s="26" t="s">
        <v>32</v>
      </c>
      <c r="Z64" s="24">
        <f t="shared" si="15"/>
        <v>0</v>
      </c>
      <c r="AA64" s="24">
        <v>0</v>
      </c>
      <c r="AB64" s="24">
        <v>0</v>
      </c>
      <c r="AC64" s="24">
        <v>0</v>
      </c>
      <c r="AD64" s="22">
        <f t="shared" si="16"/>
        <v>0</v>
      </c>
    </row>
    <row r="65" spans="1:30" ht="26.25" customHeight="1" x14ac:dyDescent="0.25">
      <c r="A65" s="13">
        <f t="shared" si="17"/>
        <v>58</v>
      </c>
      <c r="B65" s="14" t="s">
        <v>994</v>
      </c>
      <c r="C65" s="15" t="s">
        <v>998</v>
      </c>
      <c r="D65" s="16" t="s">
        <v>1003</v>
      </c>
      <c r="E65" s="17">
        <v>43104</v>
      </c>
      <c r="F65" s="18" t="s">
        <v>1007</v>
      </c>
      <c r="G65" s="18" t="s">
        <v>1007</v>
      </c>
      <c r="H65" s="14"/>
      <c r="I65" s="14"/>
      <c r="J65" s="14"/>
      <c r="K65" s="19">
        <v>15000000</v>
      </c>
      <c r="L65" s="20">
        <f t="shared" si="9"/>
        <v>15000000</v>
      </c>
      <c r="M65" s="20">
        <f t="shared" si="10"/>
        <v>15000000</v>
      </c>
      <c r="N65" s="20">
        <v>0</v>
      </c>
      <c r="O65" s="21">
        <v>15000000</v>
      </c>
      <c r="P65" s="22">
        <v>0</v>
      </c>
      <c r="Q65" s="24">
        <v>0</v>
      </c>
      <c r="R65" s="23">
        <f t="shared" si="19"/>
        <v>15000000</v>
      </c>
      <c r="S65" s="13">
        <v>1</v>
      </c>
      <c r="T65" s="13">
        <v>1</v>
      </c>
      <c r="U65" s="24">
        <f t="shared" si="12"/>
        <v>15000000</v>
      </c>
      <c r="V65" s="25">
        <f t="shared" si="13"/>
        <v>15000000</v>
      </c>
      <c r="W65" s="25">
        <f t="shared" si="14"/>
        <v>15000000</v>
      </c>
      <c r="X65" s="14" t="s">
        <v>1008</v>
      </c>
      <c r="Y65" s="26" t="s">
        <v>32</v>
      </c>
      <c r="Z65" s="24">
        <f t="shared" si="15"/>
        <v>0</v>
      </c>
      <c r="AA65" s="24">
        <v>672581</v>
      </c>
      <c r="AB65" s="24">
        <v>50000</v>
      </c>
      <c r="AC65" s="24">
        <v>14277419</v>
      </c>
      <c r="AD65" s="22">
        <f t="shared" si="16"/>
        <v>15000000</v>
      </c>
    </row>
    <row r="66" spans="1:30" ht="26.25" customHeight="1" x14ac:dyDescent="0.25">
      <c r="A66" s="13">
        <f t="shared" si="17"/>
        <v>59</v>
      </c>
      <c r="B66" s="14" t="s">
        <v>961</v>
      </c>
      <c r="C66" s="15" t="s">
        <v>943</v>
      </c>
      <c r="D66" s="16" t="s">
        <v>950</v>
      </c>
      <c r="E66" s="17">
        <v>43102</v>
      </c>
      <c r="F66" s="18" t="s">
        <v>957</v>
      </c>
      <c r="G66" s="14"/>
      <c r="H66" s="14"/>
      <c r="I66" s="14"/>
      <c r="J66" s="14"/>
      <c r="K66" s="19">
        <v>10000000</v>
      </c>
      <c r="L66" s="20">
        <f t="shared" si="9"/>
        <v>10000000</v>
      </c>
      <c r="M66" s="20">
        <f t="shared" si="10"/>
        <v>10000000</v>
      </c>
      <c r="N66" s="20">
        <v>0</v>
      </c>
      <c r="O66" s="21">
        <v>10000000</v>
      </c>
      <c r="P66" s="22">
        <v>0</v>
      </c>
      <c r="Q66" s="24">
        <v>0</v>
      </c>
      <c r="R66" s="23">
        <f t="shared" si="19"/>
        <v>10000000</v>
      </c>
      <c r="S66" s="13">
        <v>1</v>
      </c>
      <c r="T66" s="13">
        <v>1</v>
      </c>
      <c r="U66" s="24">
        <f t="shared" si="12"/>
        <v>10000000</v>
      </c>
      <c r="V66" s="25">
        <f t="shared" si="13"/>
        <v>10000000</v>
      </c>
      <c r="W66" s="25">
        <f t="shared" si="14"/>
        <v>10000000</v>
      </c>
      <c r="X66" s="14" t="s">
        <v>255</v>
      </c>
      <c r="Y66" s="26" t="s">
        <v>32</v>
      </c>
      <c r="Z66" s="24">
        <f t="shared" si="15"/>
        <v>0</v>
      </c>
      <c r="AA66" s="24">
        <v>456129</v>
      </c>
      <c r="AB66" s="24">
        <v>25000</v>
      </c>
      <c r="AC66" s="24">
        <v>9518871</v>
      </c>
      <c r="AD66" s="22">
        <f t="shared" si="16"/>
        <v>10000000</v>
      </c>
    </row>
    <row r="67" spans="1:30" ht="26.25" customHeight="1" x14ac:dyDescent="0.25">
      <c r="A67" s="13">
        <f t="shared" si="17"/>
        <v>60</v>
      </c>
      <c r="B67" s="14" t="s">
        <v>1730</v>
      </c>
      <c r="C67" s="15" t="s">
        <v>1731</v>
      </c>
      <c r="D67" s="16" t="s">
        <v>1732</v>
      </c>
      <c r="E67" s="17">
        <v>43167</v>
      </c>
      <c r="F67" s="18" t="s">
        <v>1733</v>
      </c>
      <c r="G67" s="14"/>
      <c r="H67" s="14"/>
      <c r="I67" s="14"/>
      <c r="J67" s="14"/>
      <c r="K67" s="19">
        <v>10000000</v>
      </c>
      <c r="L67" s="20">
        <f t="shared" si="9"/>
        <v>10000000</v>
      </c>
      <c r="M67" s="20">
        <f t="shared" si="10"/>
        <v>10000000</v>
      </c>
      <c r="N67" s="20">
        <v>0</v>
      </c>
      <c r="O67" s="21">
        <v>10000000</v>
      </c>
      <c r="P67" s="22">
        <v>0</v>
      </c>
      <c r="Q67" s="24">
        <v>0</v>
      </c>
      <c r="R67" s="23">
        <f t="shared" si="19"/>
        <v>10000000</v>
      </c>
      <c r="S67" s="13">
        <v>1</v>
      </c>
      <c r="T67" s="13">
        <v>1</v>
      </c>
      <c r="U67" s="24">
        <f t="shared" si="12"/>
        <v>10000000</v>
      </c>
      <c r="V67" s="25">
        <f t="shared" si="13"/>
        <v>10000000</v>
      </c>
      <c r="W67" s="25">
        <f t="shared" si="14"/>
        <v>10000000</v>
      </c>
      <c r="X67" s="14" t="s">
        <v>1734</v>
      </c>
      <c r="Y67" s="26" t="s">
        <v>32</v>
      </c>
      <c r="Z67" s="24">
        <f t="shared" si="15"/>
        <v>0</v>
      </c>
      <c r="AA67" s="24">
        <v>192903</v>
      </c>
      <c r="AB67" s="24"/>
      <c r="AC67" s="24">
        <v>9807097</v>
      </c>
      <c r="AD67" s="22">
        <f t="shared" si="16"/>
        <v>10000000</v>
      </c>
    </row>
    <row r="68" spans="1:30" ht="26.25" customHeight="1" x14ac:dyDescent="0.25">
      <c r="A68" s="13">
        <f t="shared" si="17"/>
        <v>61</v>
      </c>
      <c r="B68" s="14" t="s">
        <v>1550</v>
      </c>
      <c r="C68" s="15" t="s">
        <v>1551</v>
      </c>
      <c r="D68" s="48" t="s">
        <v>1552</v>
      </c>
      <c r="E68" s="17">
        <v>43138</v>
      </c>
      <c r="F68" s="15" t="s">
        <v>1553</v>
      </c>
      <c r="G68" s="15" t="s">
        <v>1553</v>
      </c>
      <c r="H68" s="14"/>
      <c r="I68" s="14"/>
      <c r="J68" s="14"/>
      <c r="K68" s="75">
        <v>20000000</v>
      </c>
      <c r="L68" s="20">
        <f t="shared" si="9"/>
        <v>20000000</v>
      </c>
      <c r="M68" s="20">
        <f t="shared" si="10"/>
        <v>20000000</v>
      </c>
      <c r="N68" s="20">
        <v>0</v>
      </c>
      <c r="O68" s="21">
        <v>20000000</v>
      </c>
      <c r="P68" s="22">
        <v>0</v>
      </c>
      <c r="Q68" s="24">
        <v>0</v>
      </c>
      <c r="R68" s="23">
        <f t="shared" si="19"/>
        <v>20000000</v>
      </c>
      <c r="S68" s="13">
        <v>1</v>
      </c>
      <c r="T68" s="13">
        <v>1</v>
      </c>
      <c r="U68" s="24">
        <f t="shared" si="12"/>
        <v>20000000</v>
      </c>
      <c r="V68" s="25">
        <f t="shared" si="13"/>
        <v>20000000</v>
      </c>
      <c r="W68" s="25">
        <f t="shared" si="14"/>
        <v>20000000</v>
      </c>
      <c r="X68" s="26" t="s">
        <v>1554</v>
      </c>
      <c r="Y68" s="26" t="s">
        <v>32</v>
      </c>
      <c r="Z68" s="24">
        <f t="shared" si="15"/>
        <v>0</v>
      </c>
      <c r="AA68" s="43">
        <v>628571</v>
      </c>
      <c r="AB68" s="43">
        <v>100000</v>
      </c>
      <c r="AC68" s="43">
        <v>19271429</v>
      </c>
      <c r="AD68" s="22">
        <f t="shared" si="16"/>
        <v>20000000</v>
      </c>
    </row>
    <row r="69" spans="1:30" ht="26.25" customHeight="1" x14ac:dyDescent="0.25">
      <c r="A69" s="13">
        <f t="shared" si="17"/>
        <v>62</v>
      </c>
      <c r="B69" s="14" t="s">
        <v>84</v>
      </c>
      <c r="C69" s="15" t="s">
        <v>85</v>
      </c>
      <c r="D69" s="16" t="s">
        <v>86</v>
      </c>
      <c r="E69" s="17">
        <v>42888</v>
      </c>
      <c r="F69" s="18" t="s">
        <v>87</v>
      </c>
      <c r="G69" s="14"/>
      <c r="H69" s="14"/>
      <c r="I69" s="14"/>
      <c r="J69" s="14"/>
      <c r="K69" s="19">
        <v>50000000</v>
      </c>
      <c r="L69" s="20">
        <f t="shared" si="9"/>
        <v>50000000</v>
      </c>
      <c r="M69" s="20">
        <f t="shared" si="10"/>
        <v>50000000</v>
      </c>
      <c r="N69" s="20">
        <v>0</v>
      </c>
      <c r="O69" s="21">
        <v>50000000</v>
      </c>
      <c r="P69" s="22">
        <v>0</v>
      </c>
      <c r="Q69" s="24">
        <v>0</v>
      </c>
      <c r="R69" s="23">
        <f t="shared" si="19"/>
        <v>50000000</v>
      </c>
      <c r="S69" s="13">
        <v>1</v>
      </c>
      <c r="T69" s="13">
        <v>1</v>
      </c>
      <c r="U69" s="24">
        <f t="shared" si="12"/>
        <v>50000000</v>
      </c>
      <c r="V69" s="25">
        <f t="shared" si="13"/>
        <v>50000000</v>
      </c>
      <c r="W69" s="25">
        <f t="shared" si="14"/>
        <v>50000000</v>
      </c>
      <c r="X69" s="26" t="s">
        <v>88</v>
      </c>
      <c r="Y69" s="26" t="s">
        <v>32</v>
      </c>
      <c r="Z69" s="24">
        <f t="shared" si="15"/>
        <v>0</v>
      </c>
      <c r="AA69" s="24">
        <v>6561290</v>
      </c>
      <c r="AB69" s="24">
        <v>400000</v>
      </c>
      <c r="AC69" s="24">
        <v>43038710</v>
      </c>
      <c r="AD69" s="22">
        <f t="shared" si="16"/>
        <v>50000000</v>
      </c>
    </row>
    <row r="70" spans="1:30" ht="26.25" customHeight="1" x14ac:dyDescent="0.25">
      <c r="A70" s="13">
        <f t="shared" si="17"/>
        <v>63</v>
      </c>
      <c r="B70" s="53" t="s">
        <v>1337</v>
      </c>
      <c r="C70" s="54" t="s">
        <v>85</v>
      </c>
      <c r="D70" s="117" t="s">
        <v>1338</v>
      </c>
      <c r="E70" s="56">
        <v>43097</v>
      </c>
      <c r="F70" s="54">
        <v>1801021056</v>
      </c>
      <c r="G70" s="14"/>
      <c r="H70" s="14"/>
      <c r="I70" s="14"/>
      <c r="J70" s="14"/>
      <c r="K70" s="52">
        <v>20000000</v>
      </c>
      <c r="L70" s="20">
        <f t="shared" si="9"/>
        <v>20000000</v>
      </c>
      <c r="M70" s="20">
        <f t="shared" si="10"/>
        <v>20000000</v>
      </c>
      <c r="N70" s="20">
        <v>0</v>
      </c>
      <c r="O70" s="21">
        <v>20000000</v>
      </c>
      <c r="P70" s="22">
        <v>0</v>
      </c>
      <c r="Q70" s="24">
        <v>0</v>
      </c>
      <c r="R70" s="23">
        <f t="shared" si="19"/>
        <v>20000000</v>
      </c>
      <c r="S70" s="13">
        <v>1</v>
      </c>
      <c r="T70" s="13">
        <v>1</v>
      </c>
      <c r="U70" s="24">
        <f t="shared" si="12"/>
        <v>20000000</v>
      </c>
      <c r="V70" s="25">
        <f t="shared" si="13"/>
        <v>20000000</v>
      </c>
      <c r="W70" s="25">
        <f t="shared" si="14"/>
        <v>20000000</v>
      </c>
      <c r="X70" s="51" t="s">
        <v>1339</v>
      </c>
      <c r="Y70" s="26" t="s">
        <v>32</v>
      </c>
      <c r="Z70" s="24">
        <f t="shared" si="15"/>
        <v>0</v>
      </c>
      <c r="AA70" s="43">
        <v>950968</v>
      </c>
      <c r="AB70" s="43">
        <v>200000</v>
      </c>
      <c r="AC70" s="43">
        <v>18849032</v>
      </c>
      <c r="AD70" s="22">
        <f t="shared" si="16"/>
        <v>20000000</v>
      </c>
    </row>
    <row r="71" spans="1:30" ht="26.25" customHeight="1" x14ac:dyDescent="0.25">
      <c r="A71" s="13">
        <f t="shared" si="17"/>
        <v>64</v>
      </c>
      <c r="B71" s="14" t="s">
        <v>182</v>
      </c>
      <c r="C71" s="15" t="s">
        <v>183</v>
      </c>
      <c r="D71" s="16" t="s">
        <v>184</v>
      </c>
      <c r="E71" s="17">
        <v>42926</v>
      </c>
      <c r="F71" s="18" t="s">
        <v>185</v>
      </c>
      <c r="G71" s="18" t="s">
        <v>185</v>
      </c>
      <c r="H71" s="14"/>
      <c r="I71" s="14"/>
      <c r="J71" s="14"/>
      <c r="K71" s="19">
        <v>15000000</v>
      </c>
      <c r="L71" s="20">
        <f t="shared" si="9"/>
        <v>15000000</v>
      </c>
      <c r="M71" s="20">
        <f t="shared" si="10"/>
        <v>15000000</v>
      </c>
      <c r="N71" s="20">
        <v>0</v>
      </c>
      <c r="O71" s="21">
        <v>15000000</v>
      </c>
      <c r="P71" s="22">
        <v>0</v>
      </c>
      <c r="Q71" s="24">
        <v>0</v>
      </c>
      <c r="R71" s="23">
        <f t="shared" si="19"/>
        <v>15000000</v>
      </c>
      <c r="S71" s="13">
        <v>1</v>
      </c>
      <c r="T71" s="13">
        <v>1</v>
      </c>
      <c r="U71" s="24">
        <f t="shared" si="12"/>
        <v>15000000</v>
      </c>
      <c r="V71" s="25">
        <f t="shared" si="13"/>
        <v>15000000</v>
      </c>
      <c r="W71" s="25">
        <f t="shared" si="14"/>
        <v>15000000</v>
      </c>
      <c r="X71" s="26" t="s">
        <v>186</v>
      </c>
      <c r="Y71" s="26" t="s">
        <v>32</v>
      </c>
      <c r="Z71" s="24">
        <f t="shared" si="15"/>
        <v>0</v>
      </c>
      <c r="AA71" s="24">
        <v>1747742</v>
      </c>
      <c r="AB71" s="24">
        <v>50000</v>
      </c>
      <c r="AC71" s="24">
        <v>13202258</v>
      </c>
      <c r="AD71" s="22">
        <f t="shared" si="16"/>
        <v>15000000</v>
      </c>
    </row>
    <row r="72" spans="1:30" ht="26.25" customHeight="1" x14ac:dyDescent="0.25">
      <c r="A72" s="13">
        <f t="shared" si="17"/>
        <v>65</v>
      </c>
      <c r="B72" s="14" t="s">
        <v>182</v>
      </c>
      <c r="C72" s="15" t="s">
        <v>183</v>
      </c>
      <c r="D72" s="48" t="s">
        <v>1283</v>
      </c>
      <c r="E72" s="17">
        <v>43117</v>
      </c>
      <c r="F72" s="15" t="s">
        <v>185</v>
      </c>
      <c r="G72" s="15" t="s">
        <v>185</v>
      </c>
      <c r="H72" s="14"/>
      <c r="I72" s="14"/>
      <c r="J72" s="14"/>
      <c r="K72" s="52">
        <v>10000000</v>
      </c>
      <c r="L72" s="20">
        <f t="shared" ref="L72:L135" si="20">+T72*V72</f>
        <v>10000000</v>
      </c>
      <c r="M72" s="20">
        <f t="shared" ref="M72:M135" si="21">K72/S72</f>
        <v>10000000</v>
      </c>
      <c r="N72" s="20">
        <v>0</v>
      </c>
      <c r="O72" s="21">
        <v>10000000</v>
      </c>
      <c r="P72" s="22">
        <v>0</v>
      </c>
      <c r="Q72" s="24">
        <v>0</v>
      </c>
      <c r="R72" s="23">
        <f t="shared" si="19"/>
        <v>10000000</v>
      </c>
      <c r="S72" s="13">
        <v>1</v>
      </c>
      <c r="T72" s="13">
        <v>1</v>
      </c>
      <c r="U72" s="24">
        <f t="shared" ref="U72:U135" si="22">+M72+N72</f>
        <v>10000000</v>
      </c>
      <c r="V72" s="25">
        <f t="shared" ref="V72:V135" si="23">+T72*U72</f>
        <v>10000000</v>
      </c>
      <c r="W72" s="25">
        <f t="shared" ref="W72:W135" si="24">+M72*T72</f>
        <v>10000000</v>
      </c>
      <c r="X72" s="50" t="s">
        <v>1151</v>
      </c>
      <c r="Y72" s="26" t="s">
        <v>32</v>
      </c>
      <c r="Z72" s="24">
        <f t="shared" ref="Z72:Z135" si="25">+K72-W72</f>
        <v>0</v>
      </c>
      <c r="AA72" s="43">
        <v>398065</v>
      </c>
      <c r="AB72" s="43">
        <v>100000</v>
      </c>
      <c r="AC72" s="43">
        <v>9501935</v>
      </c>
      <c r="AD72" s="22">
        <f t="shared" ref="AD72:AD135" si="26">Z72+AA72+AB72+AC72</f>
        <v>10000000</v>
      </c>
    </row>
    <row r="73" spans="1:30" ht="26.25" customHeight="1" x14ac:dyDescent="0.25">
      <c r="A73" s="13">
        <f t="shared" si="17"/>
        <v>66</v>
      </c>
      <c r="B73" s="14" t="s">
        <v>700</v>
      </c>
      <c r="C73" s="15" t="s">
        <v>701</v>
      </c>
      <c r="D73" s="16" t="s">
        <v>702</v>
      </c>
      <c r="E73" s="17">
        <v>43084</v>
      </c>
      <c r="F73" s="18" t="s">
        <v>703</v>
      </c>
      <c r="G73" s="14"/>
      <c r="H73" s="14"/>
      <c r="I73" s="14"/>
      <c r="J73" s="14"/>
      <c r="K73" s="19">
        <v>5000000</v>
      </c>
      <c r="L73" s="20">
        <f t="shared" si="20"/>
        <v>5000000</v>
      </c>
      <c r="M73" s="20">
        <f t="shared" si="21"/>
        <v>5000000</v>
      </c>
      <c r="N73" s="20">
        <v>0</v>
      </c>
      <c r="O73" s="21">
        <v>5000000</v>
      </c>
      <c r="P73" s="22">
        <v>0</v>
      </c>
      <c r="Q73" s="24">
        <v>0</v>
      </c>
      <c r="R73" s="23">
        <f t="shared" si="19"/>
        <v>5000000</v>
      </c>
      <c r="S73" s="13">
        <v>1</v>
      </c>
      <c r="T73" s="13">
        <v>1</v>
      </c>
      <c r="U73" s="24">
        <f t="shared" si="22"/>
        <v>5000000</v>
      </c>
      <c r="V73" s="25">
        <f t="shared" si="23"/>
        <v>5000000</v>
      </c>
      <c r="W73" s="25">
        <f t="shared" si="24"/>
        <v>5000000</v>
      </c>
      <c r="X73" s="14"/>
      <c r="Y73" s="26" t="s">
        <v>32</v>
      </c>
      <c r="Z73" s="24">
        <f t="shared" si="25"/>
        <v>0</v>
      </c>
      <c r="AA73" s="24"/>
      <c r="AB73" s="24"/>
      <c r="AC73" s="24"/>
      <c r="AD73" s="22">
        <f t="shared" si="26"/>
        <v>0</v>
      </c>
    </row>
    <row r="74" spans="1:30" ht="26.25" customHeight="1" x14ac:dyDescent="0.25">
      <c r="A74" s="13">
        <f t="shared" ref="A74:A137" si="27">+A73+1</f>
        <v>67</v>
      </c>
      <c r="B74" s="14" t="s">
        <v>933</v>
      </c>
      <c r="C74" s="15" t="s">
        <v>939</v>
      </c>
      <c r="D74" s="16" t="s">
        <v>946</v>
      </c>
      <c r="E74" s="17">
        <v>43102</v>
      </c>
      <c r="F74" s="18" t="s">
        <v>953</v>
      </c>
      <c r="G74" s="18" t="s">
        <v>953</v>
      </c>
      <c r="H74" s="14"/>
      <c r="I74" s="14"/>
      <c r="J74" s="14"/>
      <c r="K74" s="19">
        <v>7500000</v>
      </c>
      <c r="L74" s="20">
        <f t="shared" si="20"/>
        <v>7500000</v>
      </c>
      <c r="M74" s="20">
        <f t="shared" si="21"/>
        <v>7500000</v>
      </c>
      <c r="N74" s="20">
        <v>0</v>
      </c>
      <c r="O74" s="21">
        <v>7500000</v>
      </c>
      <c r="P74" s="22">
        <v>0</v>
      </c>
      <c r="Q74" s="24">
        <v>0</v>
      </c>
      <c r="R74" s="23">
        <f t="shared" si="19"/>
        <v>7500000</v>
      </c>
      <c r="S74" s="13">
        <v>1</v>
      </c>
      <c r="T74" s="13">
        <v>1</v>
      </c>
      <c r="U74" s="24">
        <f t="shared" si="22"/>
        <v>7500000</v>
      </c>
      <c r="V74" s="25">
        <f t="shared" si="23"/>
        <v>7500000</v>
      </c>
      <c r="W74" s="25">
        <f t="shared" si="24"/>
        <v>7500000</v>
      </c>
      <c r="X74" s="14" t="s">
        <v>45</v>
      </c>
      <c r="Y74" s="26" t="s">
        <v>32</v>
      </c>
      <c r="Z74" s="24">
        <f t="shared" si="25"/>
        <v>0</v>
      </c>
      <c r="AA74" s="24">
        <v>342097</v>
      </c>
      <c r="AB74" s="24"/>
      <c r="AC74" s="24">
        <v>7157903</v>
      </c>
      <c r="AD74" s="22">
        <f t="shared" si="26"/>
        <v>7500000</v>
      </c>
    </row>
    <row r="75" spans="1:30" ht="26.25" customHeight="1" x14ac:dyDescent="0.25">
      <c r="A75" s="13">
        <f t="shared" si="27"/>
        <v>68</v>
      </c>
      <c r="B75" s="14" t="s">
        <v>933</v>
      </c>
      <c r="C75" s="15" t="s">
        <v>939</v>
      </c>
      <c r="D75" s="113" t="s">
        <v>1442</v>
      </c>
      <c r="E75" s="83">
        <v>43132</v>
      </c>
      <c r="F75" s="122" t="s">
        <v>953</v>
      </c>
      <c r="G75" s="14"/>
      <c r="H75" s="14"/>
      <c r="I75" s="14"/>
      <c r="J75" s="14"/>
      <c r="K75" s="75">
        <v>2500000</v>
      </c>
      <c r="L75" s="20">
        <f t="shared" si="20"/>
        <v>2500000</v>
      </c>
      <c r="M75" s="20">
        <f t="shared" si="21"/>
        <v>2500000</v>
      </c>
      <c r="N75" s="20">
        <v>0</v>
      </c>
      <c r="O75" s="21">
        <v>2500000</v>
      </c>
      <c r="P75" s="22">
        <v>0</v>
      </c>
      <c r="Q75" s="24">
        <v>0</v>
      </c>
      <c r="R75" s="23">
        <f t="shared" si="19"/>
        <v>2500000</v>
      </c>
      <c r="S75" s="13">
        <v>1</v>
      </c>
      <c r="T75" s="13">
        <v>1</v>
      </c>
      <c r="U75" s="24">
        <f t="shared" si="22"/>
        <v>2500000</v>
      </c>
      <c r="V75" s="25">
        <f t="shared" si="23"/>
        <v>2500000</v>
      </c>
      <c r="W75" s="25">
        <f t="shared" si="24"/>
        <v>2500000</v>
      </c>
      <c r="X75" s="50" t="s">
        <v>1457</v>
      </c>
      <c r="Y75" s="26" t="s">
        <v>32</v>
      </c>
      <c r="Z75" s="24">
        <f t="shared" si="25"/>
        <v>0</v>
      </c>
      <c r="AA75" s="43">
        <v>85000</v>
      </c>
      <c r="AB75" s="43">
        <v>25000</v>
      </c>
      <c r="AC75" s="43">
        <v>2390000</v>
      </c>
      <c r="AD75" s="22">
        <f t="shared" si="26"/>
        <v>2500000</v>
      </c>
    </row>
    <row r="76" spans="1:30" ht="26.25" customHeight="1" x14ac:dyDescent="0.25">
      <c r="A76" s="13">
        <f t="shared" si="27"/>
        <v>69</v>
      </c>
      <c r="B76" s="14" t="s">
        <v>460</v>
      </c>
      <c r="C76" s="15" t="s">
        <v>461</v>
      </c>
      <c r="D76" s="16" t="s">
        <v>462</v>
      </c>
      <c r="E76" s="17">
        <v>43012</v>
      </c>
      <c r="F76" s="18" t="s">
        <v>463</v>
      </c>
      <c r="G76" s="14"/>
      <c r="H76" s="14"/>
      <c r="I76" s="14"/>
      <c r="J76" s="14"/>
      <c r="K76" s="19">
        <v>6000000</v>
      </c>
      <c r="L76" s="20">
        <f t="shared" si="20"/>
        <v>6000000</v>
      </c>
      <c r="M76" s="20">
        <f t="shared" si="21"/>
        <v>6000000</v>
      </c>
      <c r="N76" s="20">
        <v>0</v>
      </c>
      <c r="O76" s="21">
        <v>6000000</v>
      </c>
      <c r="P76" s="22">
        <v>0</v>
      </c>
      <c r="Q76" s="24">
        <v>0</v>
      </c>
      <c r="R76" s="23">
        <f t="shared" si="19"/>
        <v>6000000</v>
      </c>
      <c r="S76" s="13">
        <v>1</v>
      </c>
      <c r="T76" s="13">
        <v>1</v>
      </c>
      <c r="U76" s="24">
        <f t="shared" si="22"/>
        <v>6000000</v>
      </c>
      <c r="V76" s="25">
        <f t="shared" si="23"/>
        <v>6000000</v>
      </c>
      <c r="W76" s="25">
        <f t="shared" si="24"/>
        <v>6000000</v>
      </c>
      <c r="X76" s="26" t="s">
        <v>237</v>
      </c>
      <c r="Y76" s="26" t="s">
        <v>32</v>
      </c>
      <c r="Z76" s="24">
        <f t="shared" si="25"/>
        <v>0</v>
      </c>
      <c r="AA76" s="24">
        <v>543097</v>
      </c>
      <c r="AB76" s="24"/>
      <c r="AC76" s="24">
        <v>5456903</v>
      </c>
      <c r="AD76" s="22">
        <f t="shared" si="26"/>
        <v>6000000</v>
      </c>
    </row>
    <row r="77" spans="1:30" ht="26.25" customHeight="1" x14ac:dyDescent="0.25">
      <c r="A77" s="13">
        <f t="shared" si="27"/>
        <v>70</v>
      </c>
      <c r="B77" s="14" t="s">
        <v>460</v>
      </c>
      <c r="C77" s="15" t="s">
        <v>461</v>
      </c>
      <c r="D77" s="48" t="s">
        <v>1073</v>
      </c>
      <c r="E77" s="17">
        <v>43109</v>
      </c>
      <c r="F77" s="15" t="s">
        <v>463</v>
      </c>
      <c r="G77" s="14"/>
      <c r="H77" s="14"/>
      <c r="I77" s="14"/>
      <c r="J77" s="14"/>
      <c r="K77" s="46">
        <v>4000000</v>
      </c>
      <c r="L77" s="20">
        <f t="shared" si="20"/>
        <v>4000000</v>
      </c>
      <c r="M77" s="20">
        <f t="shared" si="21"/>
        <v>4000000</v>
      </c>
      <c r="N77" s="20">
        <v>0</v>
      </c>
      <c r="O77" s="21">
        <v>4000000</v>
      </c>
      <c r="P77" s="22">
        <v>0</v>
      </c>
      <c r="Q77" s="24">
        <v>0</v>
      </c>
      <c r="R77" s="23">
        <f t="shared" si="19"/>
        <v>4000000</v>
      </c>
      <c r="S77" s="13">
        <v>1</v>
      </c>
      <c r="T77" s="13">
        <v>1</v>
      </c>
      <c r="U77" s="24">
        <f t="shared" si="22"/>
        <v>4000000</v>
      </c>
      <c r="V77" s="25">
        <f t="shared" si="23"/>
        <v>4000000</v>
      </c>
      <c r="W77" s="25">
        <f t="shared" si="24"/>
        <v>4000000</v>
      </c>
      <c r="X77" s="49" t="s">
        <v>1144</v>
      </c>
      <c r="Y77" s="26" t="s">
        <v>32</v>
      </c>
      <c r="Z77" s="24">
        <f t="shared" si="25"/>
        <v>0</v>
      </c>
      <c r="AA77" s="47">
        <v>171613</v>
      </c>
      <c r="AB77" s="43">
        <v>25000</v>
      </c>
      <c r="AC77" s="43">
        <v>3803387</v>
      </c>
      <c r="AD77" s="22">
        <f t="shared" si="26"/>
        <v>4000000</v>
      </c>
    </row>
    <row r="78" spans="1:30" ht="26.25" customHeight="1" x14ac:dyDescent="0.25">
      <c r="A78" s="13">
        <f t="shared" si="27"/>
        <v>71</v>
      </c>
      <c r="B78" s="14" t="s">
        <v>1777</v>
      </c>
      <c r="C78" s="80" t="s">
        <v>1778</v>
      </c>
      <c r="D78" s="81" t="s">
        <v>1779</v>
      </c>
      <c r="E78" s="82">
        <v>43173</v>
      </c>
      <c r="F78" s="18" t="s">
        <v>1782</v>
      </c>
      <c r="G78" s="14"/>
      <c r="H78" s="14"/>
      <c r="I78" s="14"/>
      <c r="J78" s="14"/>
      <c r="K78" s="19">
        <v>10000000</v>
      </c>
      <c r="L78" s="20">
        <f t="shared" si="20"/>
        <v>10000000</v>
      </c>
      <c r="M78" s="20">
        <f t="shared" si="21"/>
        <v>10000000</v>
      </c>
      <c r="N78" s="20">
        <v>0</v>
      </c>
      <c r="O78" s="21">
        <v>10000000</v>
      </c>
      <c r="P78" s="22">
        <v>0</v>
      </c>
      <c r="Q78" s="24">
        <v>0</v>
      </c>
      <c r="R78" s="23">
        <f t="shared" si="19"/>
        <v>10000000</v>
      </c>
      <c r="S78" s="13">
        <v>1</v>
      </c>
      <c r="T78" s="13">
        <v>1</v>
      </c>
      <c r="U78" s="24">
        <f t="shared" si="22"/>
        <v>10000000</v>
      </c>
      <c r="V78" s="25">
        <f t="shared" si="23"/>
        <v>10000000</v>
      </c>
      <c r="W78" s="25">
        <f t="shared" si="24"/>
        <v>10000000</v>
      </c>
      <c r="X78" s="14" t="s">
        <v>1783</v>
      </c>
      <c r="Y78" s="26" t="s">
        <v>32</v>
      </c>
      <c r="Z78" s="24">
        <f t="shared" si="25"/>
        <v>0</v>
      </c>
      <c r="AA78" s="24">
        <v>169677</v>
      </c>
      <c r="AB78" s="24"/>
      <c r="AC78" s="24">
        <v>9830323</v>
      </c>
      <c r="AD78" s="22">
        <f t="shared" si="26"/>
        <v>10000000</v>
      </c>
    </row>
    <row r="79" spans="1:30" ht="26.25" customHeight="1" x14ac:dyDescent="0.25">
      <c r="A79" s="13">
        <f t="shared" si="27"/>
        <v>72</v>
      </c>
      <c r="B79" s="14" t="s">
        <v>712</v>
      </c>
      <c r="C79" s="15" t="s">
        <v>713</v>
      </c>
      <c r="D79" s="16" t="s">
        <v>714</v>
      </c>
      <c r="E79" s="17">
        <v>43084</v>
      </c>
      <c r="F79" s="18" t="s">
        <v>715</v>
      </c>
      <c r="G79" s="14"/>
      <c r="H79" s="14"/>
      <c r="I79" s="14"/>
      <c r="J79" s="14"/>
      <c r="K79" s="19">
        <v>5000000</v>
      </c>
      <c r="L79" s="20">
        <f t="shared" si="20"/>
        <v>5000000</v>
      </c>
      <c r="M79" s="20">
        <f t="shared" si="21"/>
        <v>5000000</v>
      </c>
      <c r="N79" s="20">
        <v>0</v>
      </c>
      <c r="O79" s="21">
        <v>5000000</v>
      </c>
      <c r="P79" s="22">
        <v>0</v>
      </c>
      <c r="Q79" s="24">
        <v>0</v>
      </c>
      <c r="R79" s="23">
        <f t="shared" si="19"/>
        <v>5000000</v>
      </c>
      <c r="S79" s="13">
        <v>1</v>
      </c>
      <c r="T79" s="13">
        <v>1</v>
      </c>
      <c r="U79" s="24">
        <f t="shared" si="22"/>
        <v>5000000</v>
      </c>
      <c r="V79" s="25">
        <f t="shared" si="23"/>
        <v>5000000</v>
      </c>
      <c r="W79" s="25">
        <f t="shared" si="24"/>
        <v>5000000</v>
      </c>
      <c r="X79" s="14"/>
      <c r="Y79" s="26" t="s">
        <v>32</v>
      </c>
      <c r="Z79" s="24">
        <f t="shared" si="25"/>
        <v>0</v>
      </c>
      <c r="AA79" s="24"/>
      <c r="AB79" s="24"/>
      <c r="AC79" s="24"/>
      <c r="AD79" s="22">
        <f t="shared" si="26"/>
        <v>0</v>
      </c>
    </row>
    <row r="80" spans="1:30" ht="26.25" customHeight="1" x14ac:dyDescent="0.25">
      <c r="A80" s="13">
        <f t="shared" si="27"/>
        <v>73</v>
      </c>
      <c r="B80" s="14" t="s">
        <v>1397</v>
      </c>
      <c r="C80" s="15" t="s">
        <v>1398</v>
      </c>
      <c r="D80" s="16" t="s">
        <v>1399</v>
      </c>
      <c r="E80" s="17">
        <v>43130</v>
      </c>
      <c r="F80" s="18" t="s">
        <v>1400</v>
      </c>
      <c r="G80" s="14"/>
      <c r="H80" s="14"/>
      <c r="I80" s="14"/>
      <c r="J80" s="14"/>
      <c r="K80" s="19">
        <v>20000000</v>
      </c>
      <c r="L80" s="20">
        <f t="shared" si="20"/>
        <v>20000000</v>
      </c>
      <c r="M80" s="20">
        <f t="shared" si="21"/>
        <v>20000000</v>
      </c>
      <c r="N80" s="20">
        <v>0</v>
      </c>
      <c r="O80" s="21">
        <v>20000000</v>
      </c>
      <c r="P80" s="22">
        <v>0</v>
      </c>
      <c r="Q80" s="24">
        <v>0</v>
      </c>
      <c r="R80" s="23">
        <f t="shared" si="19"/>
        <v>20000000</v>
      </c>
      <c r="S80" s="13">
        <v>1</v>
      </c>
      <c r="T80" s="13">
        <v>1</v>
      </c>
      <c r="U80" s="24">
        <f t="shared" si="22"/>
        <v>20000000</v>
      </c>
      <c r="V80" s="25">
        <f t="shared" si="23"/>
        <v>20000000</v>
      </c>
      <c r="W80" s="25">
        <f t="shared" si="24"/>
        <v>20000000</v>
      </c>
      <c r="X80" s="14" t="s">
        <v>135</v>
      </c>
      <c r="Y80" s="26" t="s">
        <v>32</v>
      </c>
      <c r="Z80" s="24">
        <f t="shared" si="25"/>
        <v>0</v>
      </c>
      <c r="AA80" s="24">
        <v>695484</v>
      </c>
      <c r="AB80" s="24">
        <v>100000</v>
      </c>
      <c r="AC80" s="24">
        <v>19204516</v>
      </c>
      <c r="AD80" s="22">
        <f t="shared" si="26"/>
        <v>20000000</v>
      </c>
    </row>
    <row r="81" spans="1:30" ht="26.25" customHeight="1" x14ac:dyDescent="0.25">
      <c r="A81" s="13">
        <f t="shared" si="27"/>
        <v>74</v>
      </c>
      <c r="B81" s="14" t="s">
        <v>1701</v>
      </c>
      <c r="C81" s="15" t="s">
        <v>1702</v>
      </c>
      <c r="D81" s="16" t="s">
        <v>1703</v>
      </c>
      <c r="E81" s="17">
        <v>43161</v>
      </c>
      <c r="F81" s="18"/>
      <c r="G81" s="14"/>
      <c r="H81" s="14"/>
      <c r="I81" s="14"/>
      <c r="J81" s="14"/>
      <c r="K81" s="19">
        <v>5000000</v>
      </c>
      <c r="L81" s="20">
        <f t="shared" si="20"/>
        <v>5000000</v>
      </c>
      <c r="M81" s="20">
        <f t="shared" si="21"/>
        <v>5000000</v>
      </c>
      <c r="N81" s="20">
        <v>0</v>
      </c>
      <c r="O81" s="21">
        <v>5000000</v>
      </c>
      <c r="P81" s="22">
        <v>0</v>
      </c>
      <c r="Q81" s="24">
        <v>0</v>
      </c>
      <c r="R81" s="23">
        <f t="shared" si="19"/>
        <v>5000000</v>
      </c>
      <c r="S81" s="13">
        <v>1</v>
      </c>
      <c r="T81" s="13">
        <v>1</v>
      </c>
      <c r="U81" s="24">
        <f t="shared" si="22"/>
        <v>5000000</v>
      </c>
      <c r="V81" s="25">
        <f t="shared" si="23"/>
        <v>5000000</v>
      </c>
      <c r="W81" s="25">
        <f t="shared" si="24"/>
        <v>5000000</v>
      </c>
      <c r="X81" s="14" t="s">
        <v>186</v>
      </c>
      <c r="Y81" s="26" t="s">
        <v>32</v>
      </c>
      <c r="Z81" s="24">
        <f t="shared" si="25"/>
        <v>0</v>
      </c>
      <c r="AA81" s="24">
        <v>108065</v>
      </c>
      <c r="AB81" s="24"/>
      <c r="AC81" s="24">
        <v>4891935</v>
      </c>
      <c r="AD81" s="22">
        <f t="shared" si="26"/>
        <v>5000000</v>
      </c>
    </row>
    <row r="82" spans="1:30" ht="26.25" customHeight="1" x14ac:dyDescent="0.25">
      <c r="A82" s="13">
        <f t="shared" si="27"/>
        <v>75</v>
      </c>
      <c r="B82" s="14" t="s">
        <v>1796</v>
      </c>
      <c r="C82" s="15" t="s">
        <v>1806</v>
      </c>
      <c r="D82" s="16" t="s">
        <v>1816</v>
      </c>
      <c r="E82" s="82">
        <v>43185</v>
      </c>
      <c r="F82" s="18" t="s">
        <v>1826</v>
      </c>
      <c r="G82" s="18" t="s">
        <v>1826</v>
      </c>
      <c r="H82" s="14"/>
      <c r="I82" s="14"/>
      <c r="J82" s="14"/>
      <c r="K82" s="19">
        <v>10000000</v>
      </c>
      <c r="L82" s="20">
        <f t="shared" si="20"/>
        <v>10000000</v>
      </c>
      <c r="M82" s="20">
        <f t="shared" si="21"/>
        <v>10000000</v>
      </c>
      <c r="N82" s="20">
        <v>0</v>
      </c>
      <c r="O82" s="21">
        <v>10000000</v>
      </c>
      <c r="P82" s="22">
        <v>0</v>
      </c>
      <c r="Q82" s="24">
        <v>0</v>
      </c>
      <c r="R82" s="23">
        <f t="shared" si="19"/>
        <v>10000000</v>
      </c>
      <c r="S82" s="13">
        <v>1</v>
      </c>
      <c r="T82" s="13">
        <v>1</v>
      </c>
      <c r="U82" s="24">
        <f t="shared" si="22"/>
        <v>10000000</v>
      </c>
      <c r="V82" s="25">
        <f t="shared" si="23"/>
        <v>10000000</v>
      </c>
      <c r="W82" s="25">
        <f t="shared" si="24"/>
        <v>10000000</v>
      </c>
      <c r="X82" s="14" t="s">
        <v>63</v>
      </c>
      <c r="Y82" s="26" t="s">
        <v>32</v>
      </c>
      <c r="Z82" s="24">
        <f t="shared" si="25"/>
        <v>0</v>
      </c>
      <c r="AA82" s="24">
        <v>123226</v>
      </c>
      <c r="AB82" s="24">
        <v>25000</v>
      </c>
      <c r="AC82" s="24">
        <v>9851774</v>
      </c>
      <c r="AD82" s="22">
        <f t="shared" si="26"/>
        <v>10000000</v>
      </c>
    </row>
    <row r="83" spans="1:30" ht="26.25" customHeight="1" x14ac:dyDescent="0.25">
      <c r="A83" s="13">
        <f t="shared" si="27"/>
        <v>76</v>
      </c>
      <c r="B83" s="14" t="s">
        <v>494</v>
      </c>
      <c r="C83" s="15" t="s">
        <v>495</v>
      </c>
      <c r="D83" s="16" t="s">
        <v>496</v>
      </c>
      <c r="E83" s="17">
        <v>43024</v>
      </c>
      <c r="F83" s="18" t="s">
        <v>497</v>
      </c>
      <c r="G83" s="18" t="s">
        <v>498</v>
      </c>
      <c r="H83" s="14"/>
      <c r="I83" s="14"/>
      <c r="J83" s="14"/>
      <c r="K83" s="19">
        <v>7500000</v>
      </c>
      <c r="L83" s="20">
        <f t="shared" si="20"/>
        <v>7500000</v>
      </c>
      <c r="M83" s="20">
        <f t="shared" si="21"/>
        <v>7500000</v>
      </c>
      <c r="N83" s="20">
        <v>0</v>
      </c>
      <c r="O83" s="21">
        <v>7500000</v>
      </c>
      <c r="P83" s="22">
        <v>0</v>
      </c>
      <c r="Q83" s="24">
        <v>0</v>
      </c>
      <c r="R83" s="23">
        <f t="shared" si="19"/>
        <v>7500000</v>
      </c>
      <c r="S83" s="13">
        <v>1</v>
      </c>
      <c r="T83" s="13">
        <v>1</v>
      </c>
      <c r="U83" s="24">
        <f t="shared" si="22"/>
        <v>7500000</v>
      </c>
      <c r="V83" s="25">
        <f t="shared" si="23"/>
        <v>7500000</v>
      </c>
      <c r="W83" s="25">
        <f t="shared" si="24"/>
        <v>7500000</v>
      </c>
      <c r="X83" s="26" t="s">
        <v>45</v>
      </c>
      <c r="Y83" s="26" t="s">
        <v>32</v>
      </c>
      <c r="Z83" s="24">
        <f t="shared" si="25"/>
        <v>0</v>
      </c>
      <c r="AA83" s="24">
        <v>571452</v>
      </c>
      <c r="AB83" s="24"/>
      <c r="AC83" s="24">
        <v>6928548</v>
      </c>
      <c r="AD83" s="22">
        <f t="shared" si="26"/>
        <v>7500000</v>
      </c>
    </row>
    <row r="84" spans="1:30" ht="26.25" customHeight="1" x14ac:dyDescent="0.25">
      <c r="A84" s="13">
        <f t="shared" si="27"/>
        <v>77</v>
      </c>
      <c r="B84" s="14" t="s">
        <v>1900</v>
      </c>
      <c r="C84" s="15" t="s">
        <v>1903</v>
      </c>
      <c r="D84" s="16" t="s">
        <v>1906</v>
      </c>
      <c r="E84" s="82">
        <v>43194</v>
      </c>
      <c r="F84" s="18" t="s">
        <v>1909</v>
      </c>
      <c r="G84" s="14"/>
      <c r="H84" s="14"/>
      <c r="I84" s="14"/>
      <c r="J84" s="14"/>
      <c r="K84" s="19">
        <v>5000000</v>
      </c>
      <c r="L84" s="20">
        <f t="shared" si="20"/>
        <v>5000000</v>
      </c>
      <c r="M84" s="20">
        <f t="shared" si="21"/>
        <v>5000000</v>
      </c>
      <c r="N84" s="20">
        <v>0</v>
      </c>
      <c r="O84" s="21">
        <v>0</v>
      </c>
      <c r="P84" s="22">
        <v>0</v>
      </c>
      <c r="Q84" s="24">
        <v>0</v>
      </c>
      <c r="R84" s="23">
        <f>+K84-Q84</f>
        <v>5000000</v>
      </c>
      <c r="S84" s="13">
        <v>1</v>
      </c>
      <c r="T84" s="13">
        <v>1</v>
      </c>
      <c r="U84" s="24">
        <f t="shared" si="22"/>
        <v>5000000</v>
      </c>
      <c r="V84" s="25">
        <f t="shared" si="23"/>
        <v>5000000</v>
      </c>
      <c r="W84" s="25">
        <f t="shared" si="24"/>
        <v>5000000</v>
      </c>
      <c r="X84" s="14" t="s">
        <v>628</v>
      </c>
      <c r="Y84" s="26" t="s">
        <v>32</v>
      </c>
      <c r="Z84" s="24">
        <f t="shared" si="25"/>
        <v>0</v>
      </c>
      <c r="AA84" s="24">
        <v>44000</v>
      </c>
      <c r="AB84" s="24">
        <v>0</v>
      </c>
      <c r="AC84" s="24">
        <v>4956000</v>
      </c>
      <c r="AD84" s="22">
        <f t="shared" si="26"/>
        <v>5000000</v>
      </c>
    </row>
    <row r="85" spans="1:30" ht="26.25" customHeight="1" x14ac:dyDescent="0.25">
      <c r="A85" s="13">
        <f t="shared" si="27"/>
        <v>78</v>
      </c>
      <c r="B85" s="14" t="s">
        <v>605</v>
      </c>
      <c r="C85" s="15" t="s">
        <v>606</v>
      </c>
      <c r="D85" s="16" t="s">
        <v>607</v>
      </c>
      <c r="E85" s="17">
        <v>43049</v>
      </c>
      <c r="F85" s="18" t="s">
        <v>608</v>
      </c>
      <c r="G85" s="14"/>
      <c r="H85" s="14"/>
      <c r="I85" s="14"/>
      <c r="J85" s="14"/>
      <c r="K85" s="19">
        <v>7500000</v>
      </c>
      <c r="L85" s="20">
        <f t="shared" si="20"/>
        <v>7500000</v>
      </c>
      <c r="M85" s="20">
        <f t="shared" si="21"/>
        <v>7500000</v>
      </c>
      <c r="N85" s="20">
        <v>0</v>
      </c>
      <c r="O85" s="21">
        <v>7500000</v>
      </c>
      <c r="P85" s="22">
        <v>0</v>
      </c>
      <c r="Q85" s="24">
        <v>0</v>
      </c>
      <c r="R85" s="23">
        <f t="shared" ref="R85:R131" si="28">+O85-Q85</f>
        <v>7500000</v>
      </c>
      <c r="S85" s="13">
        <v>1</v>
      </c>
      <c r="T85" s="13">
        <v>1</v>
      </c>
      <c r="U85" s="24">
        <f t="shared" si="22"/>
        <v>7500000</v>
      </c>
      <c r="V85" s="25">
        <f t="shared" si="23"/>
        <v>7500000</v>
      </c>
      <c r="W85" s="25">
        <f t="shared" si="24"/>
        <v>7500000</v>
      </c>
      <c r="X85" s="14" t="s">
        <v>317</v>
      </c>
      <c r="Y85" s="26" t="s">
        <v>32</v>
      </c>
      <c r="Z85" s="24">
        <f t="shared" si="25"/>
        <v>0</v>
      </c>
      <c r="AA85" s="24">
        <v>498000</v>
      </c>
      <c r="AB85" s="24"/>
      <c r="AC85" s="24">
        <v>7002000</v>
      </c>
      <c r="AD85" s="22">
        <f t="shared" si="26"/>
        <v>7500000</v>
      </c>
    </row>
    <row r="86" spans="1:30" ht="26.25" customHeight="1" x14ac:dyDescent="0.25">
      <c r="A86" s="13">
        <f t="shared" si="27"/>
        <v>79</v>
      </c>
      <c r="B86" s="14" t="s">
        <v>1434</v>
      </c>
      <c r="C86" s="15" t="s">
        <v>1435</v>
      </c>
      <c r="D86" s="113" t="s">
        <v>1436</v>
      </c>
      <c r="E86" s="83">
        <v>43131</v>
      </c>
      <c r="F86" s="122" t="s">
        <v>1437</v>
      </c>
      <c r="G86" s="122" t="s">
        <v>1437</v>
      </c>
      <c r="H86" s="14"/>
      <c r="I86" s="14"/>
      <c r="J86" s="14"/>
      <c r="K86" s="52">
        <v>20000000</v>
      </c>
      <c r="L86" s="20">
        <f t="shared" si="20"/>
        <v>20000000</v>
      </c>
      <c r="M86" s="20">
        <f t="shared" si="21"/>
        <v>20000000</v>
      </c>
      <c r="N86" s="20">
        <v>0</v>
      </c>
      <c r="O86" s="21">
        <v>20000000</v>
      </c>
      <c r="P86" s="22">
        <v>0</v>
      </c>
      <c r="Q86" s="24">
        <v>0</v>
      </c>
      <c r="R86" s="23">
        <f t="shared" si="28"/>
        <v>20000000</v>
      </c>
      <c r="S86" s="13">
        <v>1</v>
      </c>
      <c r="T86" s="13">
        <v>1</v>
      </c>
      <c r="U86" s="24">
        <f t="shared" si="22"/>
        <v>20000000</v>
      </c>
      <c r="V86" s="25">
        <f t="shared" si="23"/>
        <v>20000000</v>
      </c>
      <c r="W86" s="25">
        <f t="shared" si="24"/>
        <v>20000000</v>
      </c>
      <c r="X86" s="50" t="s">
        <v>1145</v>
      </c>
      <c r="Y86" s="26" t="s">
        <v>32</v>
      </c>
      <c r="Z86" s="24">
        <f t="shared" si="25"/>
        <v>0</v>
      </c>
      <c r="AA86" s="43">
        <v>687742</v>
      </c>
      <c r="AB86" s="43">
        <v>100000</v>
      </c>
      <c r="AC86" s="43">
        <v>19212258</v>
      </c>
      <c r="AD86" s="22">
        <f t="shared" si="26"/>
        <v>20000000</v>
      </c>
    </row>
    <row r="87" spans="1:30" ht="26.25" customHeight="1" x14ac:dyDescent="0.25">
      <c r="A87" s="13">
        <f t="shared" si="27"/>
        <v>80</v>
      </c>
      <c r="B87" s="14" t="s">
        <v>505</v>
      </c>
      <c r="C87" s="15" t="s">
        <v>506</v>
      </c>
      <c r="D87" s="16" t="s">
        <v>507</v>
      </c>
      <c r="E87" s="17">
        <v>43034</v>
      </c>
      <c r="F87" s="18" t="s">
        <v>508</v>
      </c>
      <c r="G87" s="14"/>
      <c r="H87" s="14"/>
      <c r="I87" s="14"/>
      <c r="J87" s="14"/>
      <c r="K87" s="19">
        <v>7500000</v>
      </c>
      <c r="L87" s="20">
        <f t="shared" si="20"/>
        <v>7500000</v>
      </c>
      <c r="M87" s="20">
        <f t="shared" si="21"/>
        <v>7500000</v>
      </c>
      <c r="N87" s="20">
        <v>0</v>
      </c>
      <c r="O87" s="21">
        <v>7500000</v>
      </c>
      <c r="P87" s="22">
        <v>0</v>
      </c>
      <c r="Q87" s="24">
        <v>0</v>
      </c>
      <c r="R87" s="23">
        <f t="shared" si="28"/>
        <v>7500000</v>
      </c>
      <c r="S87" s="13">
        <v>1</v>
      </c>
      <c r="T87" s="13">
        <v>1</v>
      </c>
      <c r="U87" s="24">
        <f t="shared" si="22"/>
        <v>7500000</v>
      </c>
      <c r="V87" s="25">
        <f t="shared" si="23"/>
        <v>7500000</v>
      </c>
      <c r="W87" s="25">
        <f t="shared" si="24"/>
        <v>7500000</v>
      </c>
      <c r="X87" s="26" t="s">
        <v>509</v>
      </c>
      <c r="Y87" s="26" t="s">
        <v>32</v>
      </c>
      <c r="Z87" s="24">
        <f t="shared" si="25"/>
        <v>0</v>
      </c>
      <c r="AA87" s="24">
        <v>542419</v>
      </c>
      <c r="AB87" s="24"/>
      <c r="AC87" s="24">
        <v>6957581</v>
      </c>
      <c r="AD87" s="22">
        <f t="shared" si="26"/>
        <v>7500000</v>
      </c>
    </row>
    <row r="88" spans="1:30" ht="26.25" customHeight="1" x14ac:dyDescent="0.25">
      <c r="A88" s="13">
        <f t="shared" si="27"/>
        <v>81</v>
      </c>
      <c r="B88" s="14" t="s">
        <v>804</v>
      </c>
      <c r="C88" s="15" t="s">
        <v>805</v>
      </c>
      <c r="D88" s="16" t="s">
        <v>806</v>
      </c>
      <c r="E88" s="17">
        <v>43088</v>
      </c>
      <c r="F88" s="18" t="s">
        <v>807</v>
      </c>
      <c r="G88" s="14"/>
      <c r="H88" s="14"/>
      <c r="I88" s="14"/>
      <c r="J88" s="14"/>
      <c r="K88" s="19">
        <v>20000000</v>
      </c>
      <c r="L88" s="20">
        <f t="shared" si="20"/>
        <v>20000000</v>
      </c>
      <c r="M88" s="20">
        <f t="shared" si="21"/>
        <v>20000000</v>
      </c>
      <c r="N88" s="20">
        <v>0</v>
      </c>
      <c r="O88" s="21">
        <v>20000000</v>
      </c>
      <c r="P88" s="22">
        <v>0</v>
      </c>
      <c r="Q88" s="24">
        <v>0</v>
      </c>
      <c r="R88" s="23">
        <f t="shared" si="28"/>
        <v>20000000</v>
      </c>
      <c r="S88" s="13">
        <v>1</v>
      </c>
      <c r="T88" s="13">
        <v>1</v>
      </c>
      <c r="U88" s="24">
        <f t="shared" si="22"/>
        <v>20000000</v>
      </c>
      <c r="V88" s="25">
        <f t="shared" si="23"/>
        <v>20000000</v>
      </c>
      <c r="W88" s="25">
        <f t="shared" si="24"/>
        <v>20000000</v>
      </c>
      <c r="X88" s="14" t="s">
        <v>808</v>
      </c>
      <c r="Y88" s="26" t="s">
        <v>32</v>
      </c>
      <c r="Z88" s="24">
        <f t="shared" si="25"/>
        <v>0</v>
      </c>
      <c r="AA88" s="24">
        <v>1020645</v>
      </c>
      <c r="AB88" s="24">
        <v>100000</v>
      </c>
      <c r="AC88" s="24">
        <v>18879355</v>
      </c>
      <c r="AD88" s="22">
        <f t="shared" si="26"/>
        <v>20000000</v>
      </c>
    </row>
    <row r="89" spans="1:30" ht="26.25" customHeight="1" x14ac:dyDescent="0.25">
      <c r="A89" s="13">
        <f t="shared" si="27"/>
        <v>82</v>
      </c>
      <c r="B89" s="14" t="s">
        <v>1181</v>
      </c>
      <c r="C89" s="15" t="s">
        <v>1182</v>
      </c>
      <c r="D89" s="48" t="s">
        <v>1183</v>
      </c>
      <c r="E89" s="17">
        <v>43111</v>
      </c>
      <c r="F89" s="15" t="s">
        <v>1184</v>
      </c>
      <c r="G89" s="14"/>
      <c r="H89" s="14"/>
      <c r="I89" s="14"/>
      <c r="J89" s="14"/>
      <c r="K89" s="52">
        <v>2000000</v>
      </c>
      <c r="L89" s="20">
        <f t="shared" si="20"/>
        <v>2000000</v>
      </c>
      <c r="M89" s="20">
        <f t="shared" si="21"/>
        <v>2000000</v>
      </c>
      <c r="N89" s="20">
        <v>0</v>
      </c>
      <c r="O89" s="21">
        <v>2000000</v>
      </c>
      <c r="P89" s="22">
        <v>0</v>
      </c>
      <c r="Q89" s="24">
        <v>0</v>
      </c>
      <c r="R89" s="23">
        <f t="shared" si="28"/>
        <v>2000000</v>
      </c>
      <c r="S89" s="13">
        <v>1</v>
      </c>
      <c r="T89" s="13">
        <v>1</v>
      </c>
      <c r="U89" s="24">
        <f t="shared" si="22"/>
        <v>2000000</v>
      </c>
      <c r="V89" s="25">
        <f t="shared" si="23"/>
        <v>2000000</v>
      </c>
      <c r="W89" s="25">
        <f t="shared" si="24"/>
        <v>2000000</v>
      </c>
      <c r="X89" s="14" t="s">
        <v>45</v>
      </c>
      <c r="Y89" s="26" t="s">
        <v>32</v>
      </c>
      <c r="Z89" s="24">
        <f t="shared" si="25"/>
        <v>0</v>
      </c>
      <c r="AA89" s="43">
        <v>84258</v>
      </c>
      <c r="AB89" s="43">
        <v>0</v>
      </c>
      <c r="AC89" s="43">
        <v>1915742</v>
      </c>
      <c r="AD89" s="22">
        <f t="shared" si="26"/>
        <v>2000000</v>
      </c>
    </row>
    <row r="90" spans="1:30" ht="26.25" customHeight="1" x14ac:dyDescent="0.25">
      <c r="A90" s="13">
        <f t="shared" si="27"/>
        <v>83</v>
      </c>
      <c r="B90" s="14" t="s">
        <v>1086</v>
      </c>
      <c r="C90" s="15" t="s">
        <v>1087</v>
      </c>
      <c r="D90" s="48" t="s">
        <v>1088</v>
      </c>
      <c r="E90" s="17">
        <v>43109</v>
      </c>
      <c r="F90" s="15" t="s">
        <v>1089</v>
      </c>
      <c r="G90" s="15" t="s">
        <v>1089</v>
      </c>
      <c r="H90" s="14"/>
      <c r="I90" s="14"/>
      <c r="J90" s="14"/>
      <c r="K90" s="46">
        <v>7000000</v>
      </c>
      <c r="L90" s="20">
        <f t="shared" si="20"/>
        <v>7000000</v>
      </c>
      <c r="M90" s="20">
        <f t="shared" si="21"/>
        <v>7000000</v>
      </c>
      <c r="N90" s="20">
        <v>0</v>
      </c>
      <c r="O90" s="21">
        <v>7000000</v>
      </c>
      <c r="P90" s="22">
        <v>0</v>
      </c>
      <c r="Q90" s="24">
        <v>0</v>
      </c>
      <c r="R90" s="23">
        <f t="shared" si="28"/>
        <v>7000000</v>
      </c>
      <c r="S90" s="13">
        <v>1</v>
      </c>
      <c r="T90" s="13">
        <v>1</v>
      </c>
      <c r="U90" s="24">
        <f t="shared" si="22"/>
        <v>7000000</v>
      </c>
      <c r="V90" s="25">
        <f t="shared" si="23"/>
        <v>7000000</v>
      </c>
      <c r="W90" s="25">
        <f t="shared" si="24"/>
        <v>7000000</v>
      </c>
      <c r="X90" s="50" t="s">
        <v>1146</v>
      </c>
      <c r="Y90" s="26" t="s">
        <v>32</v>
      </c>
      <c r="Z90" s="24">
        <f t="shared" si="25"/>
        <v>0</v>
      </c>
      <c r="AA90" s="47">
        <v>300323</v>
      </c>
      <c r="AB90" s="43">
        <v>0</v>
      </c>
      <c r="AC90" s="43">
        <v>6699677</v>
      </c>
      <c r="AD90" s="22">
        <f t="shared" si="26"/>
        <v>7000000</v>
      </c>
    </row>
    <row r="91" spans="1:30" ht="26.25" customHeight="1" x14ac:dyDescent="0.25">
      <c r="A91" s="13">
        <f t="shared" si="27"/>
        <v>84</v>
      </c>
      <c r="B91" s="14" t="s">
        <v>1261</v>
      </c>
      <c r="C91" s="15" t="s">
        <v>1258</v>
      </c>
      <c r="D91" s="48" t="s">
        <v>1262</v>
      </c>
      <c r="E91" s="17">
        <v>43115</v>
      </c>
      <c r="F91" s="15" t="s">
        <v>1263</v>
      </c>
      <c r="G91" s="15" t="s">
        <v>1263</v>
      </c>
      <c r="H91" s="14"/>
      <c r="I91" s="14"/>
      <c r="J91" s="14"/>
      <c r="K91" s="52">
        <v>10000000</v>
      </c>
      <c r="L91" s="20">
        <f t="shared" si="20"/>
        <v>10000000</v>
      </c>
      <c r="M91" s="20">
        <f t="shared" si="21"/>
        <v>10000000</v>
      </c>
      <c r="N91" s="20">
        <v>0</v>
      </c>
      <c r="O91" s="21">
        <v>10000000</v>
      </c>
      <c r="P91" s="22">
        <v>0</v>
      </c>
      <c r="Q91" s="24">
        <v>0</v>
      </c>
      <c r="R91" s="23">
        <f t="shared" si="28"/>
        <v>10000000</v>
      </c>
      <c r="S91" s="13">
        <v>1</v>
      </c>
      <c r="T91" s="13">
        <v>1</v>
      </c>
      <c r="U91" s="24">
        <f t="shared" si="22"/>
        <v>10000000</v>
      </c>
      <c r="V91" s="25">
        <f t="shared" si="23"/>
        <v>10000000</v>
      </c>
      <c r="W91" s="25">
        <f t="shared" si="24"/>
        <v>10000000</v>
      </c>
      <c r="X91" s="49" t="s">
        <v>1151</v>
      </c>
      <c r="Y91" s="26" t="s">
        <v>32</v>
      </c>
      <c r="Z91" s="24">
        <f t="shared" si="25"/>
        <v>0</v>
      </c>
      <c r="AA91" s="43">
        <v>405806</v>
      </c>
      <c r="AB91" s="24"/>
      <c r="AC91" s="43">
        <v>9594194</v>
      </c>
      <c r="AD91" s="22">
        <f t="shared" si="26"/>
        <v>10000000</v>
      </c>
    </row>
    <row r="92" spans="1:30" ht="26.25" customHeight="1" x14ac:dyDescent="0.25">
      <c r="A92" s="13">
        <f t="shared" si="27"/>
        <v>85</v>
      </c>
      <c r="B92" s="14" t="s">
        <v>1564</v>
      </c>
      <c r="C92" s="15" t="s">
        <v>1565</v>
      </c>
      <c r="D92" s="16" t="s">
        <v>1566</v>
      </c>
      <c r="E92" s="17">
        <v>43140</v>
      </c>
      <c r="F92" s="18" t="s">
        <v>1567</v>
      </c>
      <c r="G92" s="14"/>
      <c r="H92" s="14"/>
      <c r="I92" s="14"/>
      <c r="J92" s="14"/>
      <c r="K92" s="74">
        <v>25000000</v>
      </c>
      <c r="L92" s="20">
        <f t="shared" si="20"/>
        <v>25000000</v>
      </c>
      <c r="M92" s="20">
        <f t="shared" si="21"/>
        <v>25000000</v>
      </c>
      <c r="N92" s="20">
        <v>0</v>
      </c>
      <c r="O92" s="21">
        <v>25000000</v>
      </c>
      <c r="P92" s="22">
        <v>0</v>
      </c>
      <c r="Q92" s="24">
        <v>0</v>
      </c>
      <c r="R92" s="23">
        <f t="shared" si="28"/>
        <v>25000000</v>
      </c>
      <c r="S92" s="13">
        <v>1</v>
      </c>
      <c r="T92" s="13">
        <v>1</v>
      </c>
      <c r="U92" s="24">
        <f t="shared" si="22"/>
        <v>25000000</v>
      </c>
      <c r="V92" s="25">
        <f t="shared" si="23"/>
        <v>25000000</v>
      </c>
      <c r="W92" s="25">
        <f t="shared" si="24"/>
        <v>25000000</v>
      </c>
      <c r="X92" s="26" t="s">
        <v>53</v>
      </c>
      <c r="Y92" s="26" t="s">
        <v>32</v>
      </c>
      <c r="Z92" s="24">
        <f t="shared" si="25"/>
        <v>0</v>
      </c>
      <c r="AA92" s="24">
        <v>764286</v>
      </c>
      <c r="AB92" s="24">
        <v>175000</v>
      </c>
      <c r="AC92" s="24">
        <v>24060714</v>
      </c>
      <c r="AD92" s="22">
        <f t="shared" si="26"/>
        <v>25000000</v>
      </c>
    </row>
    <row r="93" spans="1:30" ht="26.25" customHeight="1" x14ac:dyDescent="0.25">
      <c r="A93" s="13">
        <f t="shared" si="27"/>
        <v>86</v>
      </c>
      <c r="B93" s="14" t="s">
        <v>1798</v>
      </c>
      <c r="C93" s="15" t="s">
        <v>1808</v>
      </c>
      <c r="D93" s="16" t="s">
        <v>1818</v>
      </c>
      <c r="E93" s="82">
        <v>43185</v>
      </c>
      <c r="F93" s="18" t="s">
        <v>1828</v>
      </c>
      <c r="G93" s="14"/>
      <c r="H93" s="14"/>
      <c r="I93" s="14"/>
      <c r="J93" s="14"/>
      <c r="K93" s="19">
        <v>10000000</v>
      </c>
      <c r="L93" s="20">
        <f t="shared" si="20"/>
        <v>10000000</v>
      </c>
      <c r="M93" s="20">
        <f t="shared" si="21"/>
        <v>10000000</v>
      </c>
      <c r="N93" s="20">
        <v>0</v>
      </c>
      <c r="O93" s="21">
        <v>10000000</v>
      </c>
      <c r="P93" s="22">
        <v>0</v>
      </c>
      <c r="Q93" s="24">
        <v>0</v>
      </c>
      <c r="R93" s="23">
        <f t="shared" si="28"/>
        <v>10000000</v>
      </c>
      <c r="S93" s="13">
        <v>1</v>
      </c>
      <c r="T93" s="13">
        <v>1</v>
      </c>
      <c r="U93" s="24">
        <f t="shared" si="22"/>
        <v>10000000</v>
      </c>
      <c r="V93" s="25">
        <f t="shared" si="23"/>
        <v>10000000</v>
      </c>
      <c r="W93" s="25">
        <f t="shared" si="24"/>
        <v>10000000</v>
      </c>
      <c r="X93" s="14" t="s">
        <v>1749</v>
      </c>
      <c r="Y93" s="26" t="s">
        <v>32</v>
      </c>
      <c r="Z93" s="24">
        <f t="shared" si="25"/>
        <v>0</v>
      </c>
      <c r="AA93" s="24">
        <v>123226</v>
      </c>
      <c r="AB93" s="24">
        <v>25000</v>
      </c>
      <c r="AC93" s="24">
        <v>9851774</v>
      </c>
      <c r="AD93" s="22">
        <f t="shared" si="26"/>
        <v>10000000</v>
      </c>
    </row>
    <row r="94" spans="1:30" ht="26.25" customHeight="1" x14ac:dyDescent="0.25">
      <c r="A94" s="13">
        <f t="shared" si="27"/>
        <v>87</v>
      </c>
      <c r="B94" s="112" t="s">
        <v>1421</v>
      </c>
      <c r="C94" s="15" t="s">
        <v>1422</v>
      </c>
      <c r="D94" s="113" t="s">
        <v>1423</v>
      </c>
      <c r="E94" s="83">
        <v>43130</v>
      </c>
      <c r="F94" s="15" t="s">
        <v>1424</v>
      </c>
      <c r="G94" s="14"/>
      <c r="H94" s="14"/>
      <c r="I94" s="14"/>
      <c r="J94" s="14"/>
      <c r="K94" s="46">
        <v>30000000</v>
      </c>
      <c r="L94" s="20">
        <f t="shared" si="20"/>
        <v>30000000</v>
      </c>
      <c r="M94" s="20">
        <f t="shared" si="21"/>
        <v>30000000</v>
      </c>
      <c r="N94" s="20">
        <v>0</v>
      </c>
      <c r="O94" s="21">
        <v>30000000</v>
      </c>
      <c r="P94" s="22">
        <v>0</v>
      </c>
      <c r="Q94" s="24">
        <v>0</v>
      </c>
      <c r="R94" s="23">
        <f t="shared" si="28"/>
        <v>30000000</v>
      </c>
      <c r="S94" s="13">
        <v>1</v>
      </c>
      <c r="T94" s="13">
        <v>1</v>
      </c>
      <c r="U94" s="24">
        <f t="shared" si="22"/>
        <v>30000000</v>
      </c>
      <c r="V94" s="25">
        <f t="shared" si="23"/>
        <v>30000000</v>
      </c>
      <c r="W94" s="25">
        <f t="shared" si="24"/>
        <v>30000000</v>
      </c>
      <c r="X94" s="49" t="s">
        <v>1428</v>
      </c>
      <c r="Y94" s="26" t="s">
        <v>32</v>
      </c>
      <c r="Z94" s="24">
        <f t="shared" si="25"/>
        <v>0</v>
      </c>
      <c r="AA94" s="43">
        <v>1043226</v>
      </c>
      <c r="AB94" s="43">
        <v>200000</v>
      </c>
      <c r="AC94" s="43">
        <v>28756774</v>
      </c>
      <c r="AD94" s="22">
        <f t="shared" si="26"/>
        <v>30000000</v>
      </c>
    </row>
    <row r="95" spans="1:30" ht="26.25" customHeight="1" x14ac:dyDescent="0.25">
      <c r="A95" s="13">
        <f t="shared" si="27"/>
        <v>88</v>
      </c>
      <c r="B95" s="14" t="s">
        <v>1288</v>
      </c>
      <c r="C95" s="15" t="s">
        <v>1289</v>
      </c>
      <c r="D95" s="48" t="s">
        <v>1290</v>
      </c>
      <c r="E95" s="17">
        <v>43117</v>
      </c>
      <c r="F95" s="15" t="s">
        <v>1291</v>
      </c>
      <c r="G95" s="15" t="s">
        <v>1291</v>
      </c>
      <c r="H95" s="14"/>
      <c r="I95" s="14"/>
      <c r="J95" s="14"/>
      <c r="K95" s="52">
        <v>20000000</v>
      </c>
      <c r="L95" s="20">
        <f t="shared" si="20"/>
        <v>20000000</v>
      </c>
      <c r="M95" s="20">
        <f t="shared" si="21"/>
        <v>20000000</v>
      </c>
      <c r="N95" s="20">
        <v>0</v>
      </c>
      <c r="O95" s="21">
        <v>20000000</v>
      </c>
      <c r="P95" s="22">
        <v>0</v>
      </c>
      <c r="Q95" s="24">
        <v>0</v>
      </c>
      <c r="R95" s="23">
        <f t="shared" si="28"/>
        <v>20000000</v>
      </c>
      <c r="S95" s="13">
        <v>1</v>
      </c>
      <c r="T95" s="13">
        <v>1</v>
      </c>
      <c r="U95" s="24">
        <f t="shared" si="22"/>
        <v>20000000</v>
      </c>
      <c r="V95" s="25">
        <f t="shared" si="23"/>
        <v>20000000</v>
      </c>
      <c r="W95" s="25">
        <f t="shared" si="24"/>
        <v>20000000</v>
      </c>
      <c r="X95" s="26" t="s">
        <v>1294</v>
      </c>
      <c r="Y95" s="26" t="s">
        <v>32</v>
      </c>
      <c r="Z95" s="24">
        <f t="shared" si="25"/>
        <v>0</v>
      </c>
      <c r="AA95" s="43">
        <v>796129</v>
      </c>
      <c r="AB95" s="43">
        <v>125000</v>
      </c>
      <c r="AC95" s="43">
        <v>19078871</v>
      </c>
      <c r="AD95" s="22">
        <f t="shared" si="26"/>
        <v>20000000</v>
      </c>
    </row>
    <row r="96" spans="1:30" ht="26.25" customHeight="1" x14ac:dyDescent="0.25">
      <c r="A96" s="13">
        <f t="shared" si="27"/>
        <v>89</v>
      </c>
      <c r="B96" s="14" t="s">
        <v>559</v>
      </c>
      <c r="C96" s="15" t="s">
        <v>560</v>
      </c>
      <c r="D96" s="16" t="s">
        <v>561</v>
      </c>
      <c r="E96" s="17">
        <v>43039</v>
      </c>
      <c r="F96" s="18" t="s">
        <v>562</v>
      </c>
      <c r="G96" s="18" t="s">
        <v>562</v>
      </c>
      <c r="H96" s="14"/>
      <c r="I96" s="14"/>
      <c r="J96" s="14"/>
      <c r="K96" s="19">
        <v>25000000</v>
      </c>
      <c r="L96" s="20">
        <f t="shared" si="20"/>
        <v>25000000</v>
      </c>
      <c r="M96" s="20">
        <f t="shared" si="21"/>
        <v>25000000</v>
      </c>
      <c r="N96" s="20">
        <v>0</v>
      </c>
      <c r="O96" s="21">
        <v>25000000</v>
      </c>
      <c r="P96" s="22">
        <v>0</v>
      </c>
      <c r="Q96" s="24">
        <v>0</v>
      </c>
      <c r="R96" s="23">
        <f t="shared" si="28"/>
        <v>25000000</v>
      </c>
      <c r="S96" s="13">
        <v>1</v>
      </c>
      <c r="T96" s="13">
        <v>1</v>
      </c>
      <c r="U96" s="24">
        <f t="shared" si="22"/>
        <v>25000000</v>
      </c>
      <c r="V96" s="25">
        <f t="shared" si="23"/>
        <v>25000000</v>
      </c>
      <c r="W96" s="25">
        <f t="shared" si="24"/>
        <v>25000000</v>
      </c>
      <c r="X96" s="26" t="s">
        <v>68</v>
      </c>
      <c r="Y96" s="26" t="s">
        <v>32</v>
      </c>
      <c r="Z96" s="24">
        <f t="shared" si="25"/>
        <v>0</v>
      </c>
      <c r="AA96" s="24">
        <v>1759677</v>
      </c>
      <c r="AB96" s="24">
        <v>150000</v>
      </c>
      <c r="AC96" s="24">
        <v>23090323</v>
      </c>
      <c r="AD96" s="22">
        <f t="shared" si="26"/>
        <v>25000000</v>
      </c>
    </row>
    <row r="97" spans="1:30" ht="26.25" customHeight="1" x14ac:dyDescent="0.25">
      <c r="A97" s="13">
        <f t="shared" si="27"/>
        <v>90</v>
      </c>
      <c r="B97" s="14" t="s">
        <v>1438</v>
      </c>
      <c r="C97" s="15" t="s">
        <v>1439</v>
      </c>
      <c r="D97" s="113" t="s">
        <v>1440</v>
      </c>
      <c r="E97" s="83">
        <v>43132</v>
      </c>
      <c r="F97" s="122" t="s">
        <v>1441</v>
      </c>
      <c r="G97" s="18" t="s">
        <v>1458</v>
      </c>
      <c r="H97" s="14"/>
      <c r="I97" s="14"/>
      <c r="J97" s="14"/>
      <c r="K97" s="75">
        <v>2500000</v>
      </c>
      <c r="L97" s="20">
        <f t="shared" si="20"/>
        <v>2500000</v>
      </c>
      <c r="M97" s="20">
        <f t="shared" si="21"/>
        <v>2500000</v>
      </c>
      <c r="N97" s="20">
        <v>0</v>
      </c>
      <c r="O97" s="21">
        <v>2500000</v>
      </c>
      <c r="P97" s="22">
        <v>0</v>
      </c>
      <c r="Q97" s="24">
        <v>0</v>
      </c>
      <c r="R97" s="23">
        <f t="shared" si="28"/>
        <v>2500000</v>
      </c>
      <c r="S97" s="13">
        <v>1</v>
      </c>
      <c r="T97" s="13">
        <v>1</v>
      </c>
      <c r="U97" s="24">
        <f t="shared" si="22"/>
        <v>2500000</v>
      </c>
      <c r="V97" s="25">
        <f t="shared" si="23"/>
        <v>2500000</v>
      </c>
      <c r="W97" s="25">
        <f t="shared" si="24"/>
        <v>2500000</v>
      </c>
      <c r="X97" s="50" t="s">
        <v>1457</v>
      </c>
      <c r="Y97" s="26" t="s">
        <v>32</v>
      </c>
      <c r="Z97" s="24">
        <f t="shared" si="25"/>
        <v>0</v>
      </c>
      <c r="AA97" s="43">
        <v>85000</v>
      </c>
      <c r="AB97" s="43">
        <v>0</v>
      </c>
      <c r="AC97" s="43">
        <v>2415000</v>
      </c>
      <c r="AD97" s="22">
        <f t="shared" si="26"/>
        <v>2500000</v>
      </c>
    </row>
    <row r="98" spans="1:30" ht="26.25" customHeight="1" x14ac:dyDescent="0.25">
      <c r="A98" s="13">
        <f t="shared" si="27"/>
        <v>91</v>
      </c>
      <c r="B98" s="14" t="s">
        <v>1207</v>
      </c>
      <c r="C98" s="15" t="s">
        <v>1208</v>
      </c>
      <c r="D98" s="48" t="s">
        <v>1209</v>
      </c>
      <c r="E98" s="17">
        <v>43111</v>
      </c>
      <c r="F98" s="15" t="s">
        <v>1210</v>
      </c>
      <c r="G98" s="14"/>
      <c r="H98" s="14"/>
      <c r="I98" s="14"/>
      <c r="J98" s="14"/>
      <c r="K98" s="52">
        <v>20000000</v>
      </c>
      <c r="L98" s="20">
        <f t="shared" si="20"/>
        <v>20000000</v>
      </c>
      <c r="M98" s="20">
        <f t="shared" si="21"/>
        <v>20000000</v>
      </c>
      <c r="N98" s="20">
        <v>0</v>
      </c>
      <c r="O98" s="21">
        <v>20000000</v>
      </c>
      <c r="P98" s="22">
        <v>0</v>
      </c>
      <c r="Q98" s="24">
        <v>0</v>
      </c>
      <c r="R98" s="23">
        <f t="shared" si="28"/>
        <v>20000000</v>
      </c>
      <c r="S98" s="13">
        <v>1</v>
      </c>
      <c r="T98" s="13">
        <v>1</v>
      </c>
      <c r="U98" s="24">
        <f t="shared" si="22"/>
        <v>20000000</v>
      </c>
      <c r="V98" s="25">
        <f t="shared" si="23"/>
        <v>20000000</v>
      </c>
      <c r="W98" s="25">
        <f t="shared" si="24"/>
        <v>20000000</v>
      </c>
      <c r="X98" s="14" t="s">
        <v>409</v>
      </c>
      <c r="Y98" s="26" t="s">
        <v>32</v>
      </c>
      <c r="Z98" s="24">
        <f t="shared" si="25"/>
        <v>0</v>
      </c>
      <c r="AA98" s="43">
        <v>842581</v>
      </c>
      <c r="AB98" s="43">
        <v>100000</v>
      </c>
      <c r="AC98" s="43">
        <v>19057419</v>
      </c>
      <c r="AD98" s="22">
        <f t="shared" si="26"/>
        <v>20000000</v>
      </c>
    </row>
    <row r="99" spans="1:30" ht="26.25" customHeight="1" x14ac:dyDescent="0.25">
      <c r="A99" s="13">
        <f t="shared" si="27"/>
        <v>92</v>
      </c>
      <c r="B99" s="14" t="s">
        <v>1627</v>
      </c>
      <c r="C99" s="15" t="s">
        <v>1628</v>
      </c>
      <c r="D99" s="16" t="s">
        <v>1629</v>
      </c>
      <c r="E99" s="17">
        <v>43146</v>
      </c>
      <c r="F99" s="18"/>
      <c r="G99" s="14"/>
      <c r="H99" s="14"/>
      <c r="I99" s="14"/>
      <c r="J99" s="14"/>
      <c r="K99" s="74">
        <f>10450000</f>
        <v>10450000</v>
      </c>
      <c r="L99" s="20">
        <f t="shared" si="20"/>
        <v>10450000</v>
      </c>
      <c r="M99" s="20">
        <f t="shared" si="21"/>
        <v>10450000</v>
      </c>
      <c r="N99" s="20">
        <v>0</v>
      </c>
      <c r="O99" s="21">
        <v>10460000</v>
      </c>
      <c r="P99" s="22">
        <v>0</v>
      </c>
      <c r="Q99" s="24">
        <v>0</v>
      </c>
      <c r="R99" s="23">
        <f t="shared" si="28"/>
        <v>10460000</v>
      </c>
      <c r="S99" s="13">
        <v>1</v>
      </c>
      <c r="T99" s="13">
        <v>1</v>
      </c>
      <c r="U99" s="24">
        <f t="shared" si="22"/>
        <v>10450000</v>
      </c>
      <c r="V99" s="25">
        <f t="shared" si="23"/>
        <v>10450000</v>
      </c>
      <c r="W99" s="25">
        <f t="shared" si="24"/>
        <v>10450000</v>
      </c>
      <c r="X99" s="14" t="s">
        <v>208</v>
      </c>
      <c r="Y99" s="26" t="s">
        <v>32</v>
      </c>
      <c r="Z99" s="24">
        <f t="shared" si="25"/>
        <v>0</v>
      </c>
      <c r="AA99" s="24">
        <f>297100</f>
        <v>297100</v>
      </c>
      <c r="AB99" s="24">
        <f>550000</f>
        <v>550000</v>
      </c>
      <c r="AC99" s="24">
        <v>9612900</v>
      </c>
      <c r="AD99" s="22">
        <f t="shared" si="26"/>
        <v>10460000</v>
      </c>
    </row>
    <row r="100" spans="1:30" ht="26.25" customHeight="1" x14ac:dyDescent="0.25">
      <c r="A100" s="13">
        <f t="shared" si="27"/>
        <v>93</v>
      </c>
      <c r="B100" s="14" t="s">
        <v>430</v>
      </c>
      <c r="C100" s="15" t="s">
        <v>431</v>
      </c>
      <c r="D100" s="16" t="s">
        <v>432</v>
      </c>
      <c r="E100" s="17">
        <v>42998</v>
      </c>
      <c r="F100" s="18" t="s">
        <v>433</v>
      </c>
      <c r="G100" s="14"/>
      <c r="H100" s="14"/>
      <c r="I100" s="14"/>
      <c r="J100" s="14"/>
      <c r="K100" s="19">
        <v>10000000</v>
      </c>
      <c r="L100" s="20">
        <f t="shared" si="20"/>
        <v>10000000</v>
      </c>
      <c r="M100" s="20">
        <f t="shared" si="21"/>
        <v>10000000</v>
      </c>
      <c r="N100" s="20">
        <v>0</v>
      </c>
      <c r="O100" s="21">
        <v>10000000</v>
      </c>
      <c r="P100" s="22">
        <v>0</v>
      </c>
      <c r="Q100" s="24">
        <v>0</v>
      </c>
      <c r="R100" s="23">
        <f t="shared" si="28"/>
        <v>10000000</v>
      </c>
      <c r="S100" s="13">
        <v>1</v>
      </c>
      <c r="T100" s="13">
        <v>1</v>
      </c>
      <c r="U100" s="24">
        <f t="shared" si="22"/>
        <v>10000000</v>
      </c>
      <c r="V100" s="25">
        <f t="shared" si="23"/>
        <v>10000000</v>
      </c>
      <c r="W100" s="25">
        <f t="shared" si="24"/>
        <v>10000000</v>
      </c>
      <c r="X100" s="26" t="s">
        <v>246</v>
      </c>
      <c r="Y100" s="26" t="s">
        <v>32</v>
      </c>
      <c r="Z100" s="24">
        <f t="shared" si="25"/>
        <v>0</v>
      </c>
      <c r="AA100" s="24">
        <v>864000</v>
      </c>
      <c r="AB100" s="24"/>
      <c r="AC100" s="24">
        <v>9136000</v>
      </c>
      <c r="AD100" s="22">
        <f t="shared" si="26"/>
        <v>10000000</v>
      </c>
    </row>
    <row r="101" spans="1:30" ht="26.25" customHeight="1" x14ac:dyDescent="0.25">
      <c r="A101" s="13">
        <f t="shared" si="27"/>
        <v>94</v>
      </c>
      <c r="B101" s="14" t="s">
        <v>89</v>
      </c>
      <c r="C101" s="15" t="s">
        <v>90</v>
      </c>
      <c r="D101" s="16" t="s">
        <v>91</v>
      </c>
      <c r="E101" s="17">
        <v>42891</v>
      </c>
      <c r="F101" s="18" t="s">
        <v>92</v>
      </c>
      <c r="G101" s="14"/>
      <c r="H101" s="14"/>
      <c r="I101" s="14"/>
      <c r="J101" s="14"/>
      <c r="K101" s="19">
        <v>30000000</v>
      </c>
      <c r="L101" s="20">
        <f t="shared" si="20"/>
        <v>30000000</v>
      </c>
      <c r="M101" s="20">
        <f t="shared" si="21"/>
        <v>30000000</v>
      </c>
      <c r="N101" s="20">
        <v>0</v>
      </c>
      <c r="O101" s="21">
        <v>30000000</v>
      </c>
      <c r="P101" s="22">
        <v>0</v>
      </c>
      <c r="Q101" s="24">
        <v>0</v>
      </c>
      <c r="R101" s="23">
        <f t="shared" si="28"/>
        <v>30000000</v>
      </c>
      <c r="S101" s="13">
        <v>1</v>
      </c>
      <c r="T101" s="13">
        <v>1</v>
      </c>
      <c r="U101" s="24">
        <f t="shared" si="22"/>
        <v>30000000</v>
      </c>
      <c r="V101" s="25">
        <f t="shared" si="23"/>
        <v>30000000</v>
      </c>
      <c r="W101" s="25">
        <f t="shared" si="24"/>
        <v>30000000</v>
      </c>
      <c r="X101" s="26" t="s">
        <v>63</v>
      </c>
      <c r="Y101" s="26" t="s">
        <v>32</v>
      </c>
      <c r="Z101" s="24">
        <f t="shared" si="25"/>
        <v>0</v>
      </c>
      <c r="AA101" s="24">
        <v>3912000</v>
      </c>
      <c r="AB101" s="24">
        <v>225000</v>
      </c>
      <c r="AC101" s="24">
        <v>25863000</v>
      </c>
      <c r="AD101" s="22">
        <f t="shared" si="26"/>
        <v>30000000</v>
      </c>
    </row>
    <row r="102" spans="1:30" ht="26.25" customHeight="1" x14ac:dyDescent="0.25">
      <c r="A102" s="13">
        <f t="shared" si="27"/>
        <v>95</v>
      </c>
      <c r="B102" s="14" t="s">
        <v>1680</v>
      </c>
      <c r="C102" s="15" t="s">
        <v>90</v>
      </c>
      <c r="D102" s="16" t="s">
        <v>1686</v>
      </c>
      <c r="E102" s="17">
        <v>43158</v>
      </c>
      <c r="F102" s="18" t="s">
        <v>92</v>
      </c>
      <c r="G102" s="14"/>
      <c r="H102" s="14"/>
      <c r="I102" s="14"/>
      <c r="J102" s="14"/>
      <c r="K102" s="76">
        <v>6000000</v>
      </c>
      <c r="L102" s="20">
        <f t="shared" si="20"/>
        <v>6000000</v>
      </c>
      <c r="M102" s="20">
        <f t="shared" si="21"/>
        <v>6000000</v>
      </c>
      <c r="N102" s="20">
        <v>0</v>
      </c>
      <c r="O102" s="21">
        <v>6000000</v>
      </c>
      <c r="P102" s="22">
        <v>0</v>
      </c>
      <c r="Q102" s="24">
        <v>0</v>
      </c>
      <c r="R102" s="23">
        <f t="shared" si="28"/>
        <v>6000000</v>
      </c>
      <c r="S102" s="13">
        <v>1</v>
      </c>
      <c r="T102" s="13">
        <v>1</v>
      </c>
      <c r="U102" s="24">
        <f t="shared" si="22"/>
        <v>6000000</v>
      </c>
      <c r="V102" s="25">
        <f t="shared" si="23"/>
        <v>6000000</v>
      </c>
      <c r="W102" s="25">
        <f t="shared" si="24"/>
        <v>6000000</v>
      </c>
      <c r="X102" s="14" t="s">
        <v>63</v>
      </c>
      <c r="Y102" s="26" t="s">
        <v>32</v>
      </c>
      <c r="Z102" s="24">
        <f t="shared" si="25"/>
        <v>0</v>
      </c>
      <c r="AA102" s="24">
        <v>137143</v>
      </c>
      <c r="AB102" s="24">
        <v>60000</v>
      </c>
      <c r="AC102" s="24">
        <v>5802857</v>
      </c>
      <c r="AD102" s="22">
        <f t="shared" si="26"/>
        <v>6000000</v>
      </c>
    </row>
    <row r="103" spans="1:30" ht="26.25" customHeight="1" x14ac:dyDescent="0.25">
      <c r="A103" s="13">
        <f t="shared" si="27"/>
        <v>96</v>
      </c>
      <c r="B103" s="53" t="s">
        <v>1220</v>
      </c>
      <c r="C103" s="54" t="s">
        <v>1223</v>
      </c>
      <c r="D103" s="55" t="s">
        <v>1227</v>
      </c>
      <c r="E103" s="56">
        <v>42777</v>
      </c>
      <c r="F103" s="57" t="s">
        <v>1230</v>
      </c>
      <c r="G103" s="14"/>
      <c r="H103" s="14"/>
      <c r="I103" s="14"/>
      <c r="J103" s="14"/>
      <c r="K103" s="19">
        <v>7500000</v>
      </c>
      <c r="L103" s="20">
        <f t="shared" si="20"/>
        <v>7500000</v>
      </c>
      <c r="M103" s="20">
        <f t="shared" si="21"/>
        <v>7500000</v>
      </c>
      <c r="N103" s="20">
        <v>0</v>
      </c>
      <c r="O103" s="21">
        <v>7500000</v>
      </c>
      <c r="P103" s="22">
        <v>0</v>
      </c>
      <c r="Q103" s="24">
        <v>0</v>
      </c>
      <c r="R103" s="23">
        <f t="shared" si="28"/>
        <v>7500000</v>
      </c>
      <c r="S103" s="13">
        <v>1</v>
      </c>
      <c r="T103" s="13">
        <v>1</v>
      </c>
      <c r="U103" s="24">
        <f t="shared" si="22"/>
        <v>7500000</v>
      </c>
      <c r="V103" s="25">
        <f t="shared" si="23"/>
        <v>7500000</v>
      </c>
      <c r="W103" s="25">
        <f t="shared" si="24"/>
        <v>7500000</v>
      </c>
      <c r="X103" s="14" t="s">
        <v>1232</v>
      </c>
      <c r="Y103" s="26" t="s">
        <v>32</v>
      </c>
      <c r="Z103" s="24">
        <f t="shared" si="25"/>
        <v>0</v>
      </c>
      <c r="AA103" s="24">
        <v>522000</v>
      </c>
      <c r="AB103" s="24"/>
      <c r="AC103" s="24">
        <v>6978000</v>
      </c>
      <c r="AD103" s="22">
        <f t="shared" si="26"/>
        <v>7500000</v>
      </c>
    </row>
    <row r="104" spans="1:30" ht="26.25" customHeight="1" x14ac:dyDescent="0.25">
      <c r="A104" s="13">
        <f t="shared" si="27"/>
        <v>97</v>
      </c>
      <c r="B104" s="14" t="s">
        <v>1051</v>
      </c>
      <c r="C104" s="15" t="s">
        <v>1052</v>
      </c>
      <c r="D104" s="16" t="s">
        <v>1053</v>
      </c>
      <c r="E104" s="17">
        <v>43108</v>
      </c>
      <c r="F104" s="18" t="s">
        <v>1054</v>
      </c>
      <c r="G104" s="14"/>
      <c r="H104" s="14"/>
      <c r="I104" s="14"/>
      <c r="J104" s="14"/>
      <c r="K104" s="19">
        <v>12150000</v>
      </c>
      <c r="L104" s="20">
        <f t="shared" si="20"/>
        <v>12150000</v>
      </c>
      <c r="M104" s="20">
        <f t="shared" si="21"/>
        <v>12150000</v>
      </c>
      <c r="N104" s="20">
        <v>0</v>
      </c>
      <c r="O104" s="21">
        <v>12150000</v>
      </c>
      <c r="P104" s="22">
        <v>0</v>
      </c>
      <c r="Q104" s="24">
        <v>0</v>
      </c>
      <c r="R104" s="23">
        <f t="shared" si="28"/>
        <v>12150000</v>
      </c>
      <c r="S104" s="13">
        <v>1</v>
      </c>
      <c r="T104" s="13">
        <v>1</v>
      </c>
      <c r="U104" s="24">
        <f t="shared" si="22"/>
        <v>12150000</v>
      </c>
      <c r="V104" s="25">
        <f t="shared" si="23"/>
        <v>12150000</v>
      </c>
      <c r="W104" s="25">
        <f t="shared" si="24"/>
        <v>12150000</v>
      </c>
      <c r="X104" s="14" t="s">
        <v>1055</v>
      </c>
      <c r="Y104" s="26" t="s">
        <v>32</v>
      </c>
      <c r="Z104" s="24">
        <f t="shared" si="25"/>
        <v>0</v>
      </c>
      <c r="AA104" s="24">
        <v>525977</v>
      </c>
      <c r="AB104" s="24">
        <v>21500</v>
      </c>
      <c r="AC104" s="24">
        <v>11602523</v>
      </c>
      <c r="AD104" s="22">
        <f t="shared" si="26"/>
        <v>12150000</v>
      </c>
    </row>
    <row r="105" spans="1:30" ht="26.25" customHeight="1" x14ac:dyDescent="0.25">
      <c r="A105" s="13">
        <f t="shared" si="27"/>
        <v>98</v>
      </c>
      <c r="B105" s="14" t="s">
        <v>962</v>
      </c>
      <c r="C105" s="15" t="s">
        <v>964</v>
      </c>
      <c r="D105" s="16" t="s">
        <v>966</v>
      </c>
      <c r="E105" s="17">
        <v>43102</v>
      </c>
      <c r="F105" s="18" t="s">
        <v>969</v>
      </c>
      <c r="G105" s="14"/>
      <c r="H105" s="14"/>
      <c r="I105" s="14"/>
      <c r="J105" s="14"/>
      <c r="K105" s="19">
        <v>5000000</v>
      </c>
      <c r="L105" s="20">
        <f t="shared" si="20"/>
        <v>5000000</v>
      </c>
      <c r="M105" s="20">
        <f t="shared" si="21"/>
        <v>5000000</v>
      </c>
      <c r="N105" s="20">
        <v>0</v>
      </c>
      <c r="O105" s="21">
        <v>5000000</v>
      </c>
      <c r="P105" s="22">
        <v>0</v>
      </c>
      <c r="Q105" s="24">
        <v>0</v>
      </c>
      <c r="R105" s="23">
        <f t="shared" si="28"/>
        <v>5000000</v>
      </c>
      <c r="S105" s="13">
        <v>1</v>
      </c>
      <c r="T105" s="13">
        <v>1</v>
      </c>
      <c r="U105" s="24">
        <f t="shared" si="22"/>
        <v>5000000</v>
      </c>
      <c r="V105" s="25">
        <f t="shared" si="23"/>
        <v>5000000</v>
      </c>
      <c r="W105" s="25">
        <f t="shared" si="24"/>
        <v>5000000</v>
      </c>
      <c r="X105" s="14" t="s">
        <v>971</v>
      </c>
      <c r="Y105" s="26" t="s">
        <v>32</v>
      </c>
      <c r="Z105" s="24">
        <f t="shared" si="25"/>
        <v>0</v>
      </c>
      <c r="AA105" s="24">
        <v>228065</v>
      </c>
      <c r="AB105" s="24"/>
      <c r="AC105" s="24">
        <v>4771935</v>
      </c>
      <c r="AD105" s="22">
        <f t="shared" si="26"/>
        <v>5000000</v>
      </c>
    </row>
    <row r="106" spans="1:30" ht="26.25" customHeight="1" x14ac:dyDescent="0.25">
      <c r="A106" s="13">
        <f t="shared" si="27"/>
        <v>99</v>
      </c>
      <c r="B106" s="14" t="s">
        <v>1014</v>
      </c>
      <c r="C106" s="15" t="s">
        <v>1021</v>
      </c>
      <c r="D106" s="16" t="s">
        <v>1029</v>
      </c>
      <c r="E106" s="17">
        <v>43103</v>
      </c>
      <c r="F106" s="18" t="s">
        <v>1036</v>
      </c>
      <c r="G106" s="14"/>
      <c r="H106" s="14"/>
      <c r="I106" s="14"/>
      <c r="J106" s="14"/>
      <c r="K106" s="19">
        <v>20000000</v>
      </c>
      <c r="L106" s="20">
        <f t="shared" si="20"/>
        <v>20000000</v>
      </c>
      <c r="M106" s="20">
        <f t="shared" si="21"/>
        <v>20000000</v>
      </c>
      <c r="N106" s="20">
        <v>0</v>
      </c>
      <c r="O106" s="21">
        <v>20000000</v>
      </c>
      <c r="P106" s="22">
        <v>0</v>
      </c>
      <c r="Q106" s="24">
        <v>0</v>
      </c>
      <c r="R106" s="23">
        <f t="shared" si="28"/>
        <v>20000000</v>
      </c>
      <c r="S106" s="13">
        <v>1</v>
      </c>
      <c r="T106" s="13">
        <v>1</v>
      </c>
      <c r="U106" s="24">
        <f t="shared" si="22"/>
        <v>20000000</v>
      </c>
      <c r="V106" s="25">
        <f t="shared" si="23"/>
        <v>20000000</v>
      </c>
      <c r="W106" s="25">
        <f t="shared" si="24"/>
        <v>20000000</v>
      </c>
      <c r="X106" s="14" t="s">
        <v>1023</v>
      </c>
      <c r="Y106" s="26" t="s">
        <v>32</v>
      </c>
      <c r="Z106" s="24">
        <f t="shared" si="25"/>
        <v>0</v>
      </c>
      <c r="AA106" s="24">
        <v>904516</v>
      </c>
      <c r="AB106" s="24">
        <v>100000</v>
      </c>
      <c r="AC106" s="24">
        <v>18995484</v>
      </c>
      <c r="AD106" s="22">
        <f t="shared" si="26"/>
        <v>20000000</v>
      </c>
    </row>
    <row r="107" spans="1:30" ht="26.25" customHeight="1" x14ac:dyDescent="0.25">
      <c r="A107" s="13">
        <f t="shared" si="27"/>
        <v>100</v>
      </c>
      <c r="B107" s="14" t="s">
        <v>472</v>
      </c>
      <c r="C107" s="15" t="s">
        <v>473</v>
      </c>
      <c r="D107" s="16" t="s">
        <v>474</v>
      </c>
      <c r="E107" s="17">
        <v>43012</v>
      </c>
      <c r="F107" s="18" t="s">
        <v>475</v>
      </c>
      <c r="G107" s="18" t="s">
        <v>475</v>
      </c>
      <c r="H107" s="14"/>
      <c r="I107" s="14"/>
      <c r="J107" s="14"/>
      <c r="K107" s="19">
        <v>10000000</v>
      </c>
      <c r="L107" s="20">
        <f t="shared" si="20"/>
        <v>10000000</v>
      </c>
      <c r="M107" s="20">
        <f t="shared" si="21"/>
        <v>10000000</v>
      </c>
      <c r="N107" s="20">
        <v>0</v>
      </c>
      <c r="O107" s="21">
        <v>10000000</v>
      </c>
      <c r="P107" s="22">
        <v>0</v>
      </c>
      <c r="Q107" s="24">
        <v>0</v>
      </c>
      <c r="R107" s="23">
        <f t="shared" si="28"/>
        <v>10000000</v>
      </c>
      <c r="S107" s="13">
        <v>1</v>
      </c>
      <c r="T107" s="13">
        <v>1</v>
      </c>
      <c r="U107" s="24">
        <f t="shared" si="22"/>
        <v>10000000</v>
      </c>
      <c r="V107" s="25">
        <f t="shared" si="23"/>
        <v>10000000</v>
      </c>
      <c r="W107" s="25">
        <f t="shared" si="24"/>
        <v>10000000</v>
      </c>
      <c r="X107" s="26" t="s">
        <v>135</v>
      </c>
      <c r="Y107" s="26" t="s">
        <v>32</v>
      </c>
      <c r="Z107" s="24">
        <f t="shared" si="25"/>
        <v>0</v>
      </c>
      <c r="AA107" s="24">
        <v>905161</v>
      </c>
      <c r="AB107" s="24"/>
      <c r="AC107" s="24">
        <v>9094839</v>
      </c>
      <c r="AD107" s="22">
        <f t="shared" si="26"/>
        <v>10000000</v>
      </c>
    </row>
    <row r="108" spans="1:30" ht="26.25" customHeight="1" x14ac:dyDescent="0.25">
      <c r="A108" s="13">
        <f t="shared" si="27"/>
        <v>101</v>
      </c>
      <c r="B108" s="14" t="s">
        <v>1362</v>
      </c>
      <c r="C108" s="15" t="s">
        <v>1363</v>
      </c>
      <c r="D108" s="16" t="s">
        <v>1364</v>
      </c>
      <c r="E108" s="17">
        <v>43123</v>
      </c>
      <c r="F108" s="18" t="s">
        <v>1365</v>
      </c>
      <c r="G108" s="14"/>
      <c r="H108" s="14"/>
      <c r="I108" s="14"/>
      <c r="J108" s="14"/>
      <c r="K108" s="19">
        <v>6000000</v>
      </c>
      <c r="L108" s="20">
        <f t="shared" si="20"/>
        <v>6000000</v>
      </c>
      <c r="M108" s="20">
        <f t="shared" si="21"/>
        <v>6000000</v>
      </c>
      <c r="N108" s="20">
        <v>0</v>
      </c>
      <c r="O108" s="21">
        <v>6000000</v>
      </c>
      <c r="P108" s="22">
        <v>0</v>
      </c>
      <c r="Q108" s="24">
        <v>0</v>
      </c>
      <c r="R108" s="23">
        <f t="shared" si="28"/>
        <v>6000000</v>
      </c>
      <c r="S108" s="13">
        <v>1</v>
      </c>
      <c r="T108" s="13">
        <v>1</v>
      </c>
      <c r="U108" s="24">
        <f t="shared" si="22"/>
        <v>6000000</v>
      </c>
      <c r="V108" s="25">
        <f t="shared" si="23"/>
        <v>6000000</v>
      </c>
      <c r="W108" s="25">
        <f t="shared" si="24"/>
        <v>6000000</v>
      </c>
      <c r="X108" s="14" t="s">
        <v>604</v>
      </c>
      <c r="Y108" s="26" t="s">
        <v>32</v>
      </c>
      <c r="Z108" s="24">
        <f t="shared" si="25"/>
        <v>0</v>
      </c>
      <c r="AA108" s="24">
        <v>224903</v>
      </c>
      <c r="AB108" s="24"/>
      <c r="AC108" s="24">
        <v>5775097</v>
      </c>
      <c r="AD108" s="22">
        <f t="shared" si="26"/>
        <v>6000000</v>
      </c>
    </row>
    <row r="109" spans="1:30" ht="26.25" customHeight="1" x14ac:dyDescent="0.25">
      <c r="A109" s="13">
        <f t="shared" si="27"/>
        <v>102</v>
      </c>
      <c r="B109" s="14" t="s">
        <v>975</v>
      </c>
      <c r="C109" s="15" t="s">
        <v>977</v>
      </c>
      <c r="D109" s="16" t="s">
        <v>981</v>
      </c>
      <c r="E109" s="17">
        <v>43104</v>
      </c>
      <c r="F109" s="18" t="s">
        <v>984</v>
      </c>
      <c r="G109" s="14"/>
      <c r="H109" s="14"/>
      <c r="I109" s="14"/>
      <c r="J109" s="14"/>
      <c r="K109" s="19">
        <v>20000000</v>
      </c>
      <c r="L109" s="20">
        <f t="shared" si="20"/>
        <v>20000000</v>
      </c>
      <c r="M109" s="20">
        <f t="shared" si="21"/>
        <v>20000000</v>
      </c>
      <c r="N109" s="20">
        <v>0</v>
      </c>
      <c r="O109" s="21">
        <v>20000000</v>
      </c>
      <c r="P109" s="22">
        <v>0</v>
      </c>
      <c r="Q109" s="24">
        <v>0</v>
      </c>
      <c r="R109" s="23">
        <f t="shared" si="28"/>
        <v>20000000</v>
      </c>
      <c r="S109" s="13">
        <v>1</v>
      </c>
      <c r="T109" s="13">
        <v>1</v>
      </c>
      <c r="U109" s="24">
        <f t="shared" si="22"/>
        <v>20000000</v>
      </c>
      <c r="V109" s="25">
        <f t="shared" si="23"/>
        <v>20000000</v>
      </c>
      <c r="W109" s="25">
        <f t="shared" si="24"/>
        <v>20000000</v>
      </c>
      <c r="X109" s="14" t="s">
        <v>985</v>
      </c>
      <c r="Y109" s="26" t="s">
        <v>32</v>
      </c>
      <c r="Z109" s="24">
        <f t="shared" si="25"/>
        <v>0</v>
      </c>
      <c r="AA109" s="24">
        <v>896774</v>
      </c>
      <c r="AB109" s="24">
        <v>125000</v>
      </c>
      <c r="AC109" s="24">
        <v>18978226</v>
      </c>
      <c r="AD109" s="22">
        <f t="shared" si="26"/>
        <v>20000000</v>
      </c>
    </row>
    <row r="110" spans="1:30" ht="26.25" customHeight="1" x14ac:dyDescent="0.25">
      <c r="A110" s="13">
        <f t="shared" si="27"/>
        <v>103</v>
      </c>
      <c r="B110" s="14" t="s">
        <v>609</v>
      </c>
      <c r="C110" s="15" t="s">
        <v>610</v>
      </c>
      <c r="D110" s="16" t="s">
        <v>611</v>
      </c>
      <c r="E110" s="17">
        <v>43049</v>
      </c>
      <c r="F110" s="18" t="s">
        <v>612</v>
      </c>
      <c r="G110" s="14"/>
      <c r="H110" s="14"/>
      <c r="I110" s="14"/>
      <c r="J110" s="14"/>
      <c r="K110" s="19">
        <v>7500000</v>
      </c>
      <c r="L110" s="20">
        <f t="shared" si="20"/>
        <v>7500000</v>
      </c>
      <c r="M110" s="20">
        <f t="shared" si="21"/>
        <v>7500000</v>
      </c>
      <c r="N110" s="20">
        <v>0</v>
      </c>
      <c r="O110" s="21">
        <v>7500000</v>
      </c>
      <c r="P110" s="22">
        <v>0</v>
      </c>
      <c r="Q110" s="24">
        <v>0</v>
      </c>
      <c r="R110" s="23">
        <f t="shared" si="28"/>
        <v>7500000</v>
      </c>
      <c r="S110" s="13">
        <v>1</v>
      </c>
      <c r="T110" s="13">
        <v>1</v>
      </c>
      <c r="U110" s="24">
        <f t="shared" si="22"/>
        <v>7500000</v>
      </c>
      <c r="V110" s="25">
        <f t="shared" si="23"/>
        <v>7500000</v>
      </c>
      <c r="W110" s="25">
        <f t="shared" si="24"/>
        <v>7500000</v>
      </c>
      <c r="X110" s="14" t="s">
        <v>613</v>
      </c>
      <c r="Y110" s="26" t="s">
        <v>32</v>
      </c>
      <c r="Z110" s="24">
        <f t="shared" si="25"/>
        <v>0</v>
      </c>
      <c r="AA110" s="24">
        <v>498000</v>
      </c>
      <c r="AB110" s="24"/>
      <c r="AC110" s="24">
        <v>7002000</v>
      </c>
      <c r="AD110" s="22">
        <f t="shared" si="26"/>
        <v>7500000</v>
      </c>
    </row>
    <row r="111" spans="1:30" ht="26.25" customHeight="1" x14ac:dyDescent="0.25">
      <c r="A111" s="13">
        <f t="shared" si="27"/>
        <v>104</v>
      </c>
      <c r="B111" s="14" t="s">
        <v>609</v>
      </c>
      <c r="C111" s="15" t="s">
        <v>610</v>
      </c>
      <c r="D111" s="16" t="s">
        <v>786</v>
      </c>
      <c r="E111" s="17">
        <v>43073</v>
      </c>
      <c r="F111" s="18" t="s">
        <v>612</v>
      </c>
      <c r="G111" s="18" t="s">
        <v>787</v>
      </c>
      <c r="H111" s="14"/>
      <c r="I111" s="14"/>
      <c r="J111" s="14"/>
      <c r="K111" s="19">
        <v>3000000</v>
      </c>
      <c r="L111" s="20">
        <f t="shared" si="20"/>
        <v>3000000</v>
      </c>
      <c r="M111" s="20">
        <f t="shared" si="21"/>
        <v>3000000</v>
      </c>
      <c r="N111" s="20">
        <v>0</v>
      </c>
      <c r="O111" s="21">
        <v>3000000</v>
      </c>
      <c r="P111" s="22">
        <v>0</v>
      </c>
      <c r="Q111" s="24">
        <v>0</v>
      </c>
      <c r="R111" s="23">
        <f t="shared" si="28"/>
        <v>3000000</v>
      </c>
      <c r="S111" s="13">
        <v>1</v>
      </c>
      <c r="T111" s="13">
        <v>1</v>
      </c>
      <c r="U111" s="24">
        <f t="shared" si="22"/>
        <v>3000000</v>
      </c>
      <c r="V111" s="25">
        <f t="shared" si="23"/>
        <v>3000000</v>
      </c>
      <c r="W111" s="25">
        <f t="shared" si="24"/>
        <v>3000000</v>
      </c>
      <c r="X111" s="14" t="s">
        <v>613</v>
      </c>
      <c r="Y111" s="26" t="s">
        <v>32</v>
      </c>
      <c r="Z111" s="24">
        <f t="shared" si="25"/>
        <v>0</v>
      </c>
      <c r="AA111" s="24">
        <v>170516</v>
      </c>
      <c r="AB111" s="24">
        <v>30000</v>
      </c>
      <c r="AC111" s="24">
        <v>2799484</v>
      </c>
      <c r="AD111" s="22">
        <f t="shared" si="26"/>
        <v>3000000</v>
      </c>
    </row>
    <row r="112" spans="1:30" ht="26.25" customHeight="1" x14ac:dyDescent="0.25">
      <c r="A112" s="13">
        <f t="shared" si="27"/>
        <v>105</v>
      </c>
      <c r="B112" s="14" t="s">
        <v>195</v>
      </c>
      <c r="C112" s="15" t="s">
        <v>196</v>
      </c>
      <c r="D112" s="16" t="s">
        <v>197</v>
      </c>
      <c r="E112" s="17">
        <v>42930</v>
      </c>
      <c r="F112" s="18" t="s">
        <v>198</v>
      </c>
      <c r="G112" s="14"/>
      <c r="H112" s="14"/>
      <c r="I112" s="14"/>
      <c r="J112" s="14"/>
      <c r="K112" s="19">
        <v>10000000</v>
      </c>
      <c r="L112" s="20">
        <f t="shared" si="20"/>
        <v>10000000</v>
      </c>
      <c r="M112" s="20">
        <f t="shared" si="21"/>
        <v>10000000</v>
      </c>
      <c r="N112" s="20">
        <v>0</v>
      </c>
      <c r="O112" s="21">
        <v>10000000</v>
      </c>
      <c r="P112" s="22">
        <v>0</v>
      </c>
      <c r="Q112" s="24">
        <v>0</v>
      </c>
      <c r="R112" s="23">
        <f t="shared" si="28"/>
        <v>10000000</v>
      </c>
      <c r="S112" s="13">
        <v>1</v>
      </c>
      <c r="T112" s="13">
        <v>1</v>
      </c>
      <c r="U112" s="24">
        <f t="shared" si="22"/>
        <v>10000000</v>
      </c>
      <c r="V112" s="25">
        <f t="shared" si="23"/>
        <v>10000000</v>
      </c>
      <c r="W112" s="25">
        <f t="shared" si="24"/>
        <v>10000000</v>
      </c>
      <c r="X112" s="26" t="s">
        <v>199</v>
      </c>
      <c r="Y112" s="26" t="s">
        <v>32</v>
      </c>
      <c r="Z112" s="24">
        <f t="shared" si="25"/>
        <v>0</v>
      </c>
      <c r="AA112" s="24">
        <v>1149677</v>
      </c>
      <c r="AB112" s="24"/>
      <c r="AC112" s="24">
        <v>8850323</v>
      </c>
      <c r="AD112" s="22">
        <f t="shared" si="26"/>
        <v>10000000</v>
      </c>
    </row>
    <row r="113" spans="1:30" ht="26.25" customHeight="1" x14ac:dyDescent="0.25">
      <c r="A113" s="13">
        <f t="shared" si="27"/>
        <v>106</v>
      </c>
      <c r="B113" s="14" t="s">
        <v>681</v>
      </c>
      <c r="C113" s="15" t="s">
        <v>682</v>
      </c>
      <c r="D113" s="16" t="s">
        <v>683</v>
      </c>
      <c r="E113" s="17">
        <v>43068</v>
      </c>
      <c r="F113" s="18" t="s">
        <v>684</v>
      </c>
      <c r="G113" s="14"/>
      <c r="H113" s="14"/>
      <c r="I113" s="14"/>
      <c r="J113" s="14"/>
      <c r="K113" s="19">
        <v>7500000</v>
      </c>
      <c r="L113" s="20">
        <f t="shared" si="20"/>
        <v>7500000</v>
      </c>
      <c r="M113" s="20">
        <f t="shared" si="21"/>
        <v>7500000</v>
      </c>
      <c r="N113" s="20">
        <v>0</v>
      </c>
      <c r="O113" s="21">
        <v>7500000</v>
      </c>
      <c r="P113" s="22">
        <v>0</v>
      </c>
      <c r="Q113" s="24">
        <v>0</v>
      </c>
      <c r="R113" s="23">
        <f t="shared" si="28"/>
        <v>7500000</v>
      </c>
      <c r="S113" s="13">
        <v>1</v>
      </c>
      <c r="T113" s="13">
        <v>1</v>
      </c>
      <c r="U113" s="24">
        <f t="shared" si="22"/>
        <v>7500000</v>
      </c>
      <c r="V113" s="25">
        <f t="shared" si="23"/>
        <v>7500000</v>
      </c>
      <c r="W113" s="25">
        <f t="shared" si="24"/>
        <v>7500000</v>
      </c>
      <c r="X113" s="26" t="s">
        <v>45</v>
      </c>
      <c r="Y113" s="26" t="s">
        <v>32</v>
      </c>
      <c r="Z113" s="24">
        <f t="shared" si="25"/>
        <v>0</v>
      </c>
      <c r="AA113" s="24">
        <v>441000</v>
      </c>
      <c r="AB113" s="24"/>
      <c r="AC113" s="24">
        <v>7059000</v>
      </c>
      <c r="AD113" s="22">
        <f t="shared" si="26"/>
        <v>7500000</v>
      </c>
    </row>
    <row r="114" spans="1:30" ht="26.25" customHeight="1" x14ac:dyDescent="0.25">
      <c r="A114" s="13">
        <f t="shared" si="27"/>
        <v>107</v>
      </c>
      <c r="B114" s="14" t="s">
        <v>318</v>
      </c>
      <c r="C114" s="15" t="s">
        <v>319</v>
      </c>
      <c r="D114" s="16" t="s">
        <v>320</v>
      </c>
      <c r="E114" s="17">
        <v>42983</v>
      </c>
      <c r="F114" s="18" t="s">
        <v>321</v>
      </c>
      <c r="G114" s="14"/>
      <c r="H114" s="14"/>
      <c r="I114" s="14"/>
      <c r="J114" s="14"/>
      <c r="K114" s="19">
        <v>5000000</v>
      </c>
      <c r="L114" s="20">
        <f t="shared" si="20"/>
        <v>5000000</v>
      </c>
      <c r="M114" s="20">
        <f t="shared" si="21"/>
        <v>5000000</v>
      </c>
      <c r="N114" s="20">
        <v>0</v>
      </c>
      <c r="O114" s="21">
        <v>5000000</v>
      </c>
      <c r="P114" s="22">
        <v>0</v>
      </c>
      <c r="Q114" s="24">
        <v>0</v>
      </c>
      <c r="R114" s="23">
        <f t="shared" si="28"/>
        <v>5000000</v>
      </c>
      <c r="S114" s="13">
        <v>1</v>
      </c>
      <c r="T114" s="13">
        <v>1</v>
      </c>
      <c r="U114" s="24">
        <f t="shared" si="22"/>
        <v>5000000</v>
      </c>
      <c r="V114" s="25">
        <f t="shared" si="23"/>
        <v>5000000</v>
      </c>
      <c r="W114" s="25">
        <f t="shared" si="24"/>
        <v>5000000</v>
      </c>
      <c r="X114" s="26" t="s">
        <v>322</v>
      </c>
      <c r="Y114" s="26" t="s">
        <v>32</v>
      </c>
      <c r="Z114" s="24">
        <f t="shared" si="25"/>
        <v>0</v>
      </c>
      <c r="AA114" s="24">
        <v>462000</v>
      </c>
      <c r="AB114" s="24"/>
      <c r="AC114" s="24">
        <v>4538000</v>
      </c>
      <c r="AD114" s="22">
        <f t="shared" si="26"/>
        <v>5000000</v>
      </c>
    </row>
    <row r="115" spans="1:30" ht="26.25" customHeight="1" x14ac:dyDescent="0.25">
      <c r="A115" s="13">
        <f t="shared" si="27"/>
        <v>108</v>
      </c>
      <c r="B115" s="14" t="s">
        <v>318</v>
      </c>
      <c r="C115" s="15" t="s">
        <v>319</v>
      </c>
      <c r="D115" s="16" t="s">
        <v>451</v>
      </c>
      <c r="E115" s="17">
        <v>43012</v>
      </c>
      <c r="F115" s="18" t="s">
        <v>321</v>
      </c>
      <c r="G115" s="14"/>
      <c r="H115" s="14"/>
      <c r="I115" s="14"/>
      <c r="J115" s="14"/>
      <c r="K115" s="19">
        <v>3000000</v>
      </c>
      <c r="L115" s="20">
        <f t="shared" si="20"/>
        <v>3000000</v>
      </c>
      <c r="M115" s="20">
        <f t="shared" si="21"/>
        <v>3000000</v>
      </c>
      <c r="N115" s="20">
        <v>0</v>
      </c>
      <c r="O115" s="21">
        <v>3000000</v>
      </c>
      <c r="P115" s="22">
        <v>0</v>
      </c>
      <c r="Q115" s="24">
        <v>0</v>
      </c>
      <c r="R115" s="23">
        <f t="shared" si="28"/>
        <v>3000000</v>
      </c>
      <c r="S115" s="13">
        <v>1</v>
      </c>
      <c r="T115" s="13">
        <v>1</v>
      </c>
      <c r="U115" s="24">
        <f t="shared" si="22"/>
        <v>3000000</v>
      </c>
      <c r="V115" s="25">
        <f t="shared" si="23"/>
        <v>3000000</v>
      </c>
      <c r="W115" s="25">
        <f t="shared" si="24"/>
        <v>3000000</v>
      </c>
      <c r="X115" s="26" t="s">
        <v>237</v>
      </c>
      <c r="Y115" s="26" t="s">
        <v>32</v>
      </c>
      <c r="Z115" s="24">
        <f t="shared" si="25"/>
        <v>0</v>
      </c>
      <c r="AA115" s="24">
        <v>271548</v>
      </c>
      <c r="AB115" s="24">
        <v>5000</v>
      </c>
      <c r="AC115" s="24">
        <v>2723452</v>
      </c>
      <c r="AD115" s="22">
        <f t="shared" si="26"/>
        <v>3000000</v>
      </c>
    </row>
    <row r="116" spans="1:30" ht="26.25" customHeight="1" x14ac:dyDescent="0.25">
      <c r="A116" s="13">
        <f t="shared" si="27"/>
        <v>109</v>
      </c>
      <c r="B116" s="14" t="s">
        <v>318</v>
      </c>
      <c r="C116" s="15" t="s">
        <v>319</v>
      </c>
      <c r="D116" s="16" t="s">
        <v>603</v>
      </c>
      <c r="E116" s="17">
        <v>43049</v>
      </c>
      <c r="F116" s="18" t="s">
        <v>321</v>
      </c>
      <c r="G116" s="14"/>
      <c r="H116" s="14"/>
      <c r="I116" s="14"/>
      <c r="J116" s="14"/>
      <c r="K116" s="19">
        <v>3000000</v>
      </c>
      <c r="L116" s="20">
        <f t="shared" si="20"/>
        <v>3000000</v>
      </c>
      <c r="M116" s="20">
        <f t="shared" si="21"/>
        <v>3000000</v>
      </c>
      <c r="N116" s="20">
        <v>0</v>
      </c>
      <c r="O116" s="21">
        <v>3000000</v>
      </c>
      <c r="P116" s="22">
        <v>0</v>
      </c>
      <c r="Q116" s="24">
        <v>0</v>
      </c>
      <c r="R116" s="23">
        <f t="shared" si="28"/>
        <v>3000000</v>
      </c>
      <c r="S116" s="13">
        <v>1</v>
      </c>
      <c r="T116" s="13">
        <v>1</v>
      </c>
      <c r="U116" s="24">
        <f t="shared" si="22"/>
        <v>3000000</v>
      </c>
      <c r="V116" s="25">
        <f t="shared" si="23"/>
        <v>3000000</v>
      </c>
      <c r="W116" s="25">
        <f t="shared" si="24"/>
        <v>3000000</v>
      </c>
      <c r="X116" s="14" t="s">
        <v>604</v>
      </c>
      <c r="Y116" s="26" t="s">
        <v>32</v>
      </c>
      <c r="Z116" s="24">
        <f t="shared" si="25"/>
        <v>0</v>
      </c>
      <c r="AA116" s="24">
        <v>199200</v>
      </c>
      <c r="AB116" s="24">
        <v>30000</v>
      </c>
      <c r="AC116" s="24">
        <v>2770800</v>
      </c>
      <c r="AD116" s="22">
        <f t="shared" si="26"/>
        <v>3000000</v>
      </c>
    </row>
    <row r="117" spans="1:30" ht="26.25" customHeight="1" x14ac:dyDescent="0.25">
      <c r="A117" s="13">
        <f t="shared" si="27"/>
        <v>110</v>
      </c>
      <c r="B117" s="14" t="s">
        <v>318</v>
      </c>
      <c r="C117" s="15" t="s">
        <v>319</v>
      </c>
      <c r="D117" s="16" t="s">
        <v>819</v>
      </c>
      <c r="E117" s="17">
        <v>43088</v>
      </c>
      <c r="F117" s="18" t="s">
        <v>321</v>
      </c>
      <c r="G117" s="14"/>
      <c r="H117" s="14"/>
      <c r="I117" s="14"/>
      <c r="J117" s="14"/>
      <c r="K117" s="19">
        <v>2500000</v>
      </c>
      <c r="L117" s="20">
        <f t="shared" si="20"/>
        <v>2500000</v>
      </c>
      <c r="M117" s="20">
        <f t="shared" si="21"/>
        <v>2500000</v>
      </c>
      <c r="N117" s="20">
        <v>0</v>
      </c>
      <c r="O117" s="21">
        <v>2500000</v>
      </c>
      <c r="P117" s="22">
        <v>0</v>
      </c>
      <c r="Q117" s="24">
        <v>0</v>
      </c>
      <c r="R117" s="23">
        <f t="shared" si="28"/>
        <v>2500000</v>
      </c>
      <c r="S117" s="13">
        <v>1</v>
      </c>
      <c r="T117" s="13">
        <v>1</v>
      </c>
      <c r="U117" s="24">
        <f t="shared" si="22"/>
        <v>2500000</v>
      </c>
      <c r="V117" s="25">
        <f t="shared" si="23"/>
        <v>2500000</v>
      </c>
      <c r="W117" s="25">
        <f t="shared" si="24"/>
        <v>2500000</v>
      </c>
      <c r="X117" s="14" t="s">
        <v>604</v>
      </c>
      <c r="Y117" s="26" t="s">
        <v>32</v>
      </c>
      <c r="Z117" s="24">
        <f t="shared" si="25"/>
        <v>0</v>
      </c>
      <c r="AA117" s="24">
        <v>127581</v>
      </c>
      <c r="AB117" s="24">
        <v>25000</v>
      </c>
      <c r="AC117" s="24">
        <v>2347419</v>
      </c>
      <c r="AD117" s="22">
        <f t="shared" si="26"/>
        <v>2500000</v>
      </c>
    </row>
    <row r="118" spans="1:30" ht="26.25" customHeight="1" x14ac:dyDescent="0.25">
      <c r="A118" s="13">
        <f t="shared" si="27"/>
        <v>111</v>
      </c>
      <c r="B118" s="14" t="s">
        <v>318</v>
      </c>
      <c r="C118" s="54" t="s">
        <v>319</v>
      </c>
      <c r="D118" s="55" t="s">
        <v>451</v>
      </c>
      <c r="E118" s="56">
        <v>42835</v>
      </c>
      <c r="F118" s="57" t="s">
        <v>321</v>
      </c>
      <c r="G118" s="14"/>
      <c r="H118" s="14"/>
      <c r="I118" s="14"/>
      <c r="J118" s="14"/>
      <c r="K118" s="19">
        <v>3000000</v>
      </c>
      <c r="L118" s="20">
        <f t="shared" si="20"/>
        <v>3000000</v>
      </c>
      <c r="M118" s="20">
        <f t="shared" si="21"/>
        <v>3000000</v>
      </c>
      <c r="N118" s="20">
        <v>0</v>
      </c>
      <c r="O118" s="21">
        <v>3000000</v>
      </c>
      <c r="P118" s="22">
        <v>0</v>
      </c>
      <c r="Q118" s="24">
        <v>0</v>
      </c>
      <c r="R118" s="23">
        <f t="shared" si="28"/>
        <v>3000000</v>
      </c>
      <c r="S118" s="13">
        <v>1</v>
      </c>
      <c r="T118" s="13">
        <v>1</v>
      </c>
      <c r="U118" s="24">
        <f t="shared" si="22"/>
        <v>3000000</v>
      </c>
      <c r="V118" s="25">
        <f t="shared" si="23"/>
        <v>3000000</v>
      </c>
      <c r="W118" s="25">
        <f t="shared" si="24"/>
        <v>3000000</v>
      </c>
      <c r="X118" s="26" t="s">
        <v>1219</v>
      </c>
      <c r="Y118" s="26" t="s">
        <v>32</v>
      </c>
      <c r="Z118" s="24">
        <f t="shared" si="25"/>
        <v>0</v>
      </c>
      <c r="AA118" s="24">
        <f>271548</f>
        <v>271548</v>
      </c>
      <c r="AB118" s="24">
        <f>5000</f>
        <v>5000</v>
      </c>
      <c r="AC118" s="24">
        <v>2723452</v>
      </c>
      <c r="AD118" s="22">
        <f t="shared" si="26"/>
        <v>3000000</v>
      </c>
    </row>
    <row r="119" spans="1:30" ht="26.25" customHeight="1" x14ac:dyDescent="0.25">
      <c r="A119" s="13">
        <f t="shared" si="27"/>
        <v>112</v>
      </c>
      <c r="B119" s="14" t="s">
        <v>708</v>
      </c>
      <c r="C119" s="15" t="s">
        <v>709</v>
      </c>
      <c r="D119" s="16" t="s">
        <v>710</v>
      </c>
      <c r="E119" s="17">
        <v>43084</v>
      </c>
      <c r="F119" s="18" t="s">
        <v>711</v>
      </c>
      <c r="G119" s="18" t="s">
        <v>711</v>
      </c>
      <c r="H119" s="14"/>
      <c r="I119" s="14"/>
      <c r="J119" s="14"/>
      <c r="K119" s="19">
        <v>5000000</v>
      </c>
      <c r="L119" s="20">
        <f t="shared" si="20"/>
        <v>5000000</v>
      </c>
      <c r="M119" s="20">
        <f t="shared" si="21"/>
        <v>5000000</v>
      </c>
      <c r="N119" s="20">
        <v>0</v>
      </c>
      <c r="O119" s="21">
        <v>5000000</v>
      </c>
      <c r="P119" s="22">
        <v>0</v>
      </c>
      <c r="Q119" s="24">
        <v>0</v>
      </c>
      <c r="R119" s="23">
        <f t="shared" si="28"/>
        <v>5000000</v>
      </c>
      <c r="S119" s="13">
        <v>1</v>
      </c>
      <c r="T119" s="13">
        <v>1</v>
      </c>
      <c r="U119" s="24">
        <f t="shared" si="22"/>
        <v>5000000</v>
      </c>
      <c r="V119" s="25">
        <f t="shared" si="23"/>
        <v>5000000</v>
      </c>
      <c r="W119" s="25">
        <f t="shared" si="24"/>
        <v>5000000</v>
      </c>
      <c r="X119" s="14"/>
      <c r="Y119" s="26" t="s">
        <v>32</v>
      </c>
      <c r="Z119" s="24">
        <f t="shared" si="25"/>
        <v>0</v>
      </c>
      <c r="AA119" s="24"/>
      <c r="AB119" s="24"/>
      <c r="AC119" s="24"/>
      <c r="AD119" s="22">
        <f t="shared" si="26"/>
        <v>0</v>
      </c>
    </row>
    <row r="120" spans="1:30" ht="26.25" customHeight="1" x14ac:dyDescent="0.25">
      <c r="A120" s="13">
        <f t="shared" si="27"/>
        <v>113</v>
      </c>
      <c r="B120" s="14" t="s">
        <v>1393</v>
      </c>
      <c r="C120" s="15" t="s">
        <v>1394</v>
      </c>
      <c r="D120" s="16" t="s">
        <v>1395</v>
      </c>
      <c r="E120" s="17">
        <v>43125</v>
      </c>
      <c r="F120" s="18" t="s">
        <v>1396</v>
      </c>
      <c r="G120" s="14"/>
      <c r="H120" s="14"/>
      <c r="I120" s="14"/>
      <c r="J120" s="14"/>
      <c r="K120" s="19">
        <v>29108000</v>
      </c>
      <c r="L120" s="20">
        <f t="shared" si="20"/>
        <v>29108000</v>
      </c>
      <c r="M120" s="20">
        <f t="shared" si="21"/>
        <v>29108000</v>
      </c>
      <c r="N120" s="20">
        <v>0</v>
      </c>
      <c r="O120" s="21">
        <v>29108000</v>
      </c>
      <c r="P120" s="22">
        <v>0</v>
      </c>
      <c r="Q120" s="24">
        <v>0</v>
      </c>
      <c r="R120" s="23">
        <f t="shared" si="28"/>
        <v>29108000</v>
      </c>
      <c r="S120" s="13">
        <v>1</v>
      </c>
      <c r="T120" s="13">
        <v>1</v>
      </c>
      <c r="U120" s="24">
        <f t="shared" si="22"/>
        <v>29108000</v>
      </c>
      <c r="V120" s="25">
        <f t="shared" si="23"/>
        <v>29108000</v>
      </c>
      <c r="W120" s="25">
        <f t="shared" si="24"/>
        <v>29108000</v>
      </c>
      <c r="X120" s="14" t="s">
        <v>102</v>
      </c>
      <c r="Y120" s="26" t="s">
        <v>32</v>
      </c>
      <c r="Z120" s="24">
        <f t="shared" si="25"/>
        <v>0</v>
      </c>
      <c r="AA120" s="24">
        <v>1068545</v>
      </c>
      <c r="AB120" s="24">
        <v>191080</v>
      </c>
      <c r="AC120" s="24">
        <v>27848375</v>
      </c>
      <c r="AD120" s="22">
        <f t="shared" si="26"/>
        <v>29108000</v>
      </c>
    </row>
    <row r="121" spans="1:30" ht="26.25" customHeight="1" x14ac:dyDescent="0.25">
      <c r="A121" s="13">
        <f t="shared" si="27"/>
        <v>114</v>
      </c>
      <c r="B121" s="14" t="s">
        <v>1655</v>
      </c>
      <c r="C121" s="15" t="s">
        <v>1656</v>
      </c>
      <c r="D121" s="16" t="s">
        <v>1657</v>
      </c>
      <c r="E121" s="17">
        <v>43152</v>
      </c>
      <c r="F121" s="18"/>
      <c r="G121" s="14"/>
      <c r="H121" s="14"/>
      <c r="I121" s="14"/>
      <c r="J121" s="14"/>
      <c r="K121" s="76">
        <v>14040226</v>
      </c>
      <c r="L121" s="20">
        <f t="shared" si="20"/>
        <v>14040226</v>
      </c>
      <c r="M121" s="20">
        <f t="shared" si="21"/>
        <v>14040226</v>
      </c>
      <c r="N121" s="20">
        <v>0</v>
      </c>
      <c r="O121" s="21">
        <v>14040226</v>
      </c>
      <c r="P121" s="22">
        <v>0</v>
      </c>
      <c r="Q121" s="24">
        <v>0</v>
      </c>
      <c r="R121" s="23">
        <f t="shared" si="28"/>
        <v>14040226</v>
      </c>
      <c r="S121" s="13">
        <v>1</v>
      </c>
      <c r="T121" s="13">
        <v>1</v>
      </c>
      <c r="U121" s="24">
        <f t="shared" si="22"/>
        <v>14040226</v>
      </c>
      <c r="V121" s="25">
        <f t="shared" si="23"/>
        <v>14040226</v>
      </c>
      <c r="W121" s="25">
        <f t="shared" si="24"/>
        <v>14040226</v>
      </c>
      <c r="X121" s="14" t="s">
        <v>63</v>
      </c>
      <c r="Y121" s="26" t="s">
        <v>32</v>
      </c>
      <c r="Z121" s="24">
        <f t="shared" si="25"/>
        <v>0</v>
      </c>
      <c r="AA121" s="24">
        <f>346649</f>
        <v>346649</v>
      </c>
      <c r="AB121" s="24">
        <f>1194425+7756579+4681250+61323</f>
        <v>13693577</v>
      </c>
      <c r="AC121" s="24">
        <v>0</v>
      </c>
      <c r="AD121" s="22">
        <f t="shared" si="26"/>
        <v>14040226</v>
      </c>
    </row>
    <row r="122" spans="1:30" ht="26.25" customHeight="1" x14ac:dyDescent="0.25">
      <c r="A122" s="13">
        <f t="shared" si="27"/>
        <v>115</v>
      </c>
      <c r="B122" s="14" t="s">
        <v>830</v>
      </c>
      <c r="C122" s="15" t="s">
        <v>831</v>
      </c>
      <c r="D122" s="16" t="s">
        <v>832</v>
      </c>
      <c r="E122" s="17">
        <v>43091</v>
      </c>
      <c r="F122" s="18" t="s">
        <v>833</v>
      </c>
      <c r="G122" s="14"/>
      <c r="H122" s="14"/>
      <c r="I122" s="14"/>
      <c r="J122" s="14"/>
      <c r="K122" s="19">
        <v>5000000</v>
      </c>
      <c r="L122" s="20">
        <f t="shared" si="20"/>
        <v>5000000</v>
      </c>
      <c r="M122" s="20">
        <f t="shared" si="21"/>
        <v>5000000</v>
      </c>
      <c r="N122" s="20">
        <v>0</v>
      </c>
      <c r="O122" s="21">
        <v>5000000</v>
      </c>
      <c r="P122" s="22">
        <v>0</v>
      </c>
      <c r="Q122" s="24">
        <v>0</v>
      </c>
      <c r="R122" s="23">
        <f t="shared" si="28"/>
        <v>5000000</v>
      </c>
      <c r="S122" s="13">
        <v>1</v>
      </c>
      <c r="T122" s="13">
        <v>1</v>
      </c>
      <c r="U122" s="24">
        <f t="shared" si="22"/>
        <v>5000000</v>
      </c>
      <c r="V122" s="25">
        <f t="shared" si="23"/>
        <v>5000000</v>
      </c>
      <c r="W122" s="25">
        <f t="shared" si="24"/>
        <v>5000000</v>
      </c>
      <c r="X122" s="14" t="s">
        <v>102</v>
      </c>
      <c r="Y122" s="26" t="s">
        <v>32</v>
      </c>
      <c r="Z122" s="24">
        <f t="shared" si="25"/>
        <v>0</v>
      </c>
      <c r="AA122" s="24">
        <v>249355</v>
      </c>
      <c r="AB122" s="24"/>
      <c r="AC122" s="24">
        <v>4750645</v>
      </c>
      <c r="AD122" s="22">
        <f t="shared" si="26"/>
        <v>5000000</v>
      </c>
    </row>
    <row r="123" spans="1:30" ht="26.25" customHeight="1" x14ac:dyDescent="0.25">
      <c r="A123" s="13">
        <f t="shared" si="27"/>
        <v>116</v>
      </c>
      <c r="B123" s="14" t="s">
        <v>1430</v>
      </c>
      <c r="C123" s="15" t="s">
        <v>1431</v>
      </c>
      <c r="D123" s="113" t="s">
        <v>1432</v>
      </c>
      <c r="E123" s="83">
        <v>43131</v>
      </c>
      <c r="F123" s="122" t="s">
        <v>1433</v>
      </c>
      <c r="G123" s="14"/>
      <c r="H123" s="14"/>
      <c r="I123" s="14"/>
      <c r="J123" s="14"/>
      <c r="K123" s="52">
        <v>10000000</v>
      </c>
      <c r="L123" s="20">
        <f t="shared" si="20"/>
        <v>10000000</v>
      </c>
      <c r="M123" s="20">
        <f t="shared" si="21"/>
        <v>10000000</v>
      </c>
      <c r="N123" s="20">
        <v>0</v>
      </c>
      <c r="O123" s="21">
        <v>10000000</v>
      </c>
      <c r="P123" s="22">
        <v>0</v>
      </c>
      <c r="Q123" s="24">
        <v>0</v>
      </c>
      <c r="R123" s="23">
        <f t="shared" si="28"/>
        <v>10000000</v>
      </c>
      <c r="S123" s="13">
        <v>1</v>
      </c>
      <c r="T123" s="13">
        <v>1</v>
      </c>
      <c r="U123" s="24">
        <f t="shared" si="22"/>
        <v>10000000</v>
      </c>
      <c r="V123" s="25">
        <f t="shared" si="23"/>
        <v>10000000</v>
      </c>
      <c r="W123" s="25">
        <f t="shared" si="24"/>
        <v>10000000</v>
      </c>
      <c r="X123" s="50" t="s">
        <v>1427</v>
      </c>
      <c r="Y123" s="26" t="s">
        <v>32</v>
      </c>
      <c r="Z123" s="24">
        <f t="shared" si="25"/>
        <v>0</v>
      </c>
      <c r="AA123" s="43">
        <v>343871</v>
      </c>
      <c r="AB123" s="24">
        <v>0</v>
      </c>
      <c r="AC123" s="43">
        <v>9656129</v>
      </c>
      <c r="AD123" s="22">
        <f t="shared" si="26"/>
        <v>10000000</v>
      </c>
    </row>
    <row r="124" spans="1:30" ht="26.25" customHeight="1" x14ac:dyDescent="0.25">
      <c r="A124" s="13">
        <f t="shared" si="27"/>
        <v>117</v>
      </c>
      <c r="B124" s="14" t="s">
        <v>1787</v>
      </c>
      <c r="C124" s="15" t="s">
        <v>1788</v>
      </c>
      <c r="D124" s="16" t="s">
        <v>1789</v>
      </c>
      <c r="E124" s="82">
        <v>43185</v>
      </c>
      <c r="F124" s="18" t="s">
        <v>1790</v>
      </c>
      <c r="G124" s="14"/>
      <c r="H124" s="14"/>
      <c r="I124" s="14"/>
      <c r="J124" s="14"/>
      <c r="K124" s="19">
        <v>15000000</v>
      </c>
      <c r="L124" s="20">
        <f t="shared" si="20"/>
        <v>15000000</v>
      </c>
      <c r="M124" s="20">
        <f t="shared" si="21"/>
        <v>15000000</v>
      </c>
      <c r="N124" s="20">
        <v>0</v>
      </c>
      <c r="O124" s="21">
        <v>15000000</v>
      </c>
      <c r="P124" s="22">
        <v>0</v>
      </c>
      <c r="Q124" s="24">
        <v>0</v>
      </c>
      <c r="R124" s="23">
        <f t="shared" si="28"/>
        <v>15000000</v>
      </c>
      <c r="S124" s="13">
        <v>1</v>
      </c>
      <c r="T124" s="13">
        <v>1</v>
      </c>
      <c r="U124" s="24">
        <f t="shared" si="22"/>
        <v>15000000</v>
      </c>
      <c r="V124" s="25">
        <f t="shared" si="23"/>
        <v>15000000</v>
      </c>
      <c r="W124" s="25">
        <f t="shared" si="24"/>
        <v>15000000</v>
      </c>
      <c r="X124" s="14" t="s">
        <v>1791</v>
      </c>
      <c r="Y124" s="26" t="s">
        <v>32</v>
      </c>
      <c r="Z124" s="24">
        <f t="shared" si="25"/>
        <v>0</v>
      </c>
      <c r="AA124" s="24">
        <v>184839</v>
      </c>
      <c r="AB124" s="24">
        <v>50000</v>
      </c>
      <c r="AC124" s="24">
        <v>14765161</v>
      </c>
      <c r="AD124" s="22">
        <f t="shared" si="26"/>
        <v>15000000</v>
      </c>
    </row>
    <row r="125" spans="1:30" ht="26.25" customHeight="1" x14ac:dyDescent="0.25">
      <c r="A125" s="13">
        <f t="shared" si="27"/>
        <v>118</v>
      </c>
      <c r="B125" s="14" t="s">
        <v>664</v>
      </c>
      <c r="C125" s="15" t="s">
        <v>665</v>
      </c>
      <c r="D125" s="16" t="s">
        <v>666</v>
      </c>
      <c r="E125" s="17">
        <v>43067</v>
      </c>
      <c r="F125" s="18" t="s">
        <v>667</v>
      </c>
      <c r="G125" s="14"/>
      <c r="H125" s="14"/>
      <c r="I125" s="14"/>
      <c r="J125" s="14"/>
      <c r="K125" s="19">
        <v>25000000</v>
      </c>
      <c r="L125" s="20">
        <f t="shared" si="20"/>
        <v>25000000</v>
      </c>
      <c r="M125" s="20">
        <f t="shared" si="21"/>
        <v>25000000</v>
      </c>
      <c r="N125" s="20">
        <v>0</v>
      </c>
      <c r="O125" s="21">
        <v>25000000</v>
      </c>
      <c r="P125" s="22">
        <v>0</v>
      </c>
      <c r="Q125" s="24">
        <v>0</v>
      </c>
      <c r="R125" s="23">
        <f t="shared" si="28"/>
        <v>25000000</v>
      </c>
      <c r="S125" s="13">
        <v>1</v>
      </c>
      <c r="T125" s="13">
        <v>1</v>
      </c>
      <c r="U125" s="24">
        <f t="shared" si="22"/>
        <v>25000000</v>
      </c>
      <c r="V125" s="25">
        <f t="shared" si="23"/>
        <v>25000000</v>
      </c>
      <c r="W125" s="25">
        <f t="shared" si="24"/>
        <v>25000000</v>
      </c>
      <c r="X125" s="26" t="s">
        <v>374</v>
      </c>
      <c r="Y125" s="26" t="s">
        <v>32</v>
      </c>
      <c r="Z125" s="24">
        <f t="shared" si="25"/>
        <v>0</v>
      </c>
      <c r="AA125" s="24">
        <v>1480000</v>
      </c>
      <c r="AB125" s="24">
        <f>200000+150000</f>
        <v>350000</v>
      </c>
      <c r="AC125" s="24">
        <v>23170000</v>
      </c>
      <c r="AD125" s="22">
        <f t="shared" si="26"/>
        <v>25000000</v>
      </c>
    </row>
    <row r="126" spans="1:30" ht="26.25" customHeight="1" x14ac:dyDescent="0.25">
      <c r="A126" s="13">
        <f t="shared" si="27"/>
        <v>119</v>
      </c>
      <c r="B126" s="14" t="s">
        <v>1211</v>
      </c>
      <c r="C126" s="15" t="s">
        <v>1212</v>
      </c>
      <c r="D126" s="16" t="s">
        <v>1213</v>
      </c>
      <c r="E126" s="17">
        <v>43112</v>
      </c>
      <c r="F126" s="18" t="s">
        <v>1214</v>
      </c>
      <c r="G126" s="14"/>
      <c r="H126" s="14"/>
      <c r="I126" s="14"/>
      <c r="J126" s="14"/>
      <c r="K126" s="19">
        <v>7500000</v>
      </c>
      <c r="L126" s="20">
        <f t="shared" si="20"/>
        <v>7500000</v>
      </c>
      <c r="M126" s="20">
        <f t="shared" si="21"/>
        <v>7500000</v>
      </c>
      <c r="N126" s="20">
        <v>0</v>
      </c>
      <c r="O126" s="21">
        <v>7500000</v>
      </c>
      <c r="P126" s="22">
        <v>0</v>
      </c>
      <c r="Q126" s="24">
        <v>0</v>
      </c>
      <c r="R126" s="23">
        <f t="shared" si="28"/>
        <v>7500000</v>
      </c>
      <c r="S126" s="13">
        <v>1</v>
      </c>
      <c r="T126" s="13">
        <v>1</v>
      </c>
      <c r="U126" s="24">
        <f t="shared" si="22"/>
        <v>7500000</v>
      </c>
      <c r="V126" s="25">
        <f t="shared" si="23"/>
        <v>7500000</v>
      </c>
      <c r="W126" s="25">
        <f t="shared" si="24"/>
        <v>7500000</v>
      </c>
      <c r="X126" s="14" t="s">
        <v>166</v>
      </c>
      <c r="Y126" s="26" t="s">
        <v>32</v>
      </c>
      <c r="Z126" s="24">
        <f t="shared" si="25"/>
        <v>0</v>
      </c>
      <c r="AA126" s="24">
        <v>313065</v>
      </c>
      <c r="AB126" s="24"/>
      <c r="AC126" s="24">
        <v>7186935</v>
      </c>
      <c r="AD126" s="22">
        <f t="shared" si="26"/>
        <v>7500000</v>
      </c>
    </row>
    <row r="127" spans="1:30" ht="26.25" customHeight="1" x14ac:dyDescent="0.25">
      <c r="A127" s="13">
        <f t="shared" si="27"/>
        <v>120</v>
      </c>
      <c r="B127" s="14" t="s">
        <v>200</v>
      </c>
      <c r="C127" s="15" t="s">
        <v>201</v>
      </c>
      <c r="D127" s="16" t="s">
        <v>202</v>
      </c>
      <c r="E127" s="17">
        <v>42937</v>
      </c>
      <c r="F127" s="18" t="s">
        <v>203</v>
      </c>
      <c r="G127" s="14"/>
      <c r="H127" s="14"/>
      <c r="I127" s="14"/>
      <c r="J127" s="14"/>
      <c r="K127" s="19">
        <v>10000000</v>
      </c>
      <c r="L127" s="20">
        <f t="shared" si="20"/>
        <v>10000000</v>
      </c>
      <c r="M127" s="20">
        <f t="shared" si="21"/>
        <v>10000000</v>
      </c>
      <c r="N127" s="20">
        <v>0</v>
      </c>
      <c r="O127" s="21">
        <v>10000000</v>
      </c>
      <c r="P127" s="22">
        <v>0</v>
      </c>
      <c r="Q127" s="24">
        <v>0</v>
      </c>
      <c r="R127" s="23">
        <f t="shared" si="28"/>
        <v>10000000</v>
      </c>
      <c r="S127" s="13">
        <v>1</v>
      </c>
      <c r="T127" s="13">
        <v>1</v>
      </c>
      <c r="U127" s="24">
        <f t="shared" si="22"/>
        <v>10000000</v>
      </c>
      <c r="V127" s="25">
        <f t="shared" si="23"/>
        <v>10000000</v>
      </c>
      <c r="W127" s="25">
        <f t="shared" si="24"/>
        <v>10000000</v>
      </c>
      <c r="X127" s="26" t="s">
        <v>45</v>
      </c>
      <c r="Y127" s="26" t="s">
        <v>32</v>
      </c>
      <c r="Z127" s="24">
        <f t="shared" si="25"/>
        <v>0</v>
      </c>
      <c r="AA127" s="24">
        <v>1122581</v>
      </c>
      <c r="AB127" s="24">
        <v>25000</v>
      </c>
      <c r="AC127" s="24">
        <v>8852419</v>
      </c>
      <c r="AD127" s="22">
        <f t="shared" si="26"/>
        <v>10000000</v>
      </c>
    </row>
    <row r="128" spans="1:30" ht="26.25" customHeight="1" x14ac:dyDescent="0.25">
      <c r="A128" s="13">
        <f t="shared" si="27"/>
        <v>121</v>
      </c>
      <c r="B128" s="14" t="s">
        <v>200</v>
      </c>
      <c r="C128" s="15" t="s">
        <v>201</v>
      </c>
      <c r="D128" s="48" t="s">
        <v>1186</v>
      </c>
      <c r="E128" s="17">
        <v>43111</v>
      </c>
      <c r="F128" s="15" t="s">
        <v>203</v>
      </c>
      <c r="G128" s="15" t="s">
        <v>203</v>
      </c>
      <c r="H128" s="14"/>
      <c r="I128" s="14"/>
      <c r="J128" s="14"/>
      <c r="K128" s="52">
        <v>5000000</v>
      </c>
      <c r="L128" s="20">
        <f t="shared" si="20"/>
        <v>5000000</v>
      </c>
      <c r="M128" s="20">
        <f t="shared" si="21"/>
        <v>5000000</v>
      </c>
      <c r="N128" s="20">
        <v>0</v>
      </c>
      <c r="O128" s="21">
        <v>5000000</v>
      </c>
      <c r="P128" s="22">
        <v>0</v>
      </c>
      <c r="Q128" s="24">
        <v>0</v>
      </c>
      <c r="R128" s="23">
        <f t="shared" si="28"/>
        <v>5000000</v>
      </c>
      <c r="S128" s="13">
        <v>1</v>
      </c>
      <c r="T128" s="13">
        <v>1</v>
      </c>
      <c r="U128" s="24">
        <f t="shared" si="22"/>
        <v>5000000</v>
      </c>
      <c r="V128" s="25">
        <f t="shared" si="23"/>
        <v>5000000</v>
      </c>
      <c r="W128" s="25">
        <f t="shared" si="24"/>
        <v>5000000</v>
      </c>
      <c r="X128" s="14" t="s">
        <v>45</v>
      </c>
      <c r="Y128" s="26" t="s">
        <v>32</v>
      </c>
      <c r="Z128" s="24">
        <f t="shared" si="25"/>
        <v>0</v>
      </c>
      <c r="AA128" s="43">
        <v>210645</v>
      </c>
      <c r="AB128" s="43">
        <v>50000</v>
      </c>
      <c r="AC128" s="43">
        <v>4739355</v>
      </c>
      <c r="AD128" s="22">
        <f t="shared" si="26"/>
        <v>5000000</v>
      </c>
    </row>
    <row r="129" spans="1:30" ht="26.25" customHeight="1" x14ac:dyDescent="0.25">
      <c r="A129" s="13">
        <f t="shared" si="27"/>
        <v>122</v>
      </c>
      <c r="B129" s="14" t="s">
        <v>247</v>
      </c>
      <c r="C129" s="15" t="s">
        <v>248</v>
      </c>
      <c r="D129" s="16" t="s">
        <v>249</v>
      </c>
      <c r="E129" s="17">
        <v>42950</v>
      </c>
      <c r="F129" s="18" t="s">
        <v>250</v>
      </c>
      <c r="G129" s="18" t="s">
        <v>250</v>
      </c>
      <c r="H129" s="14"/>
      <c r="I129" s="14"/>
      <c r="J129" s="14"/>
      <c r="K129" s="19">
        <v>10000000</v>
      </c>
      <c r="L129" s="20">
        <f t="shared" si="20"/>
        <v>10000000</v>
      </c>
      <c r="M129" s="20">
        <f t="shared" si="21"/>
        <v>10000000</v>
      </c>
      <c r="N129" s="20">
        <v>0</v>
      </c>
      <c r="O129" s="21">
        <v>10000000</v>
      </c>
      <c r="P129" s="22">
        <v>0</v>
      </c>
      <c r="Q129" s="24">
        <v>0</v>
      </c>
      <c r="R129" s="23">
        <f t="shared" si="28"/>
        <v>10000000</v>
      </c>
      <c r="S129" s="13">
        <v>1</v>
      </c>
      <c r="T129" s="13">
        <v>1</v>
      </c>
      <c r="U129" s="24">
        <f t="shared" si="22"/>
        <v>10000000</v>
      </c>
      <c r="V129" s="25">
        <f t="shared" si="23"/>
        <v>10000000</v>
      </c>
      <c r="W129" s="25">
        <f t="shared" si="24"/>
        <v>10000000</v>
      </c>
      <c r="X129" s="26" t="s">
        <v>251</v>
      </c>
      <c r="Y129" s="26" t="s">
        <v>32</v>
      </c>
      <c r="Z129" s="24">
        <f t="shared" si="25"/>
        <v>0</v>
      </c>
      <c r="AA129" s="24">
        <v>1072258</v>
      </c>
      <c r="AB129" s="24"/>
      <c r="AC129" s="24">
        <v>8927742</v>
      </c>
      <c r="AD129" s="22">
        <f t="shared" si="26"/>
        <v>10000000</v>
      </c>
    </row>
    <row r="130" spans="1:30" ht="26.25" customHeight="1" x14ac:dyDescent="0.25">
      <c r="A130" s="13">
        <f t="shared" si="27"/>
        <v>123</v>
      </c>
      <c r="B130" s="14" t="s">
        <v>247</v>
      </c>
      <c r="C130" s="15" t="s">
        <v>248</v>
      </c>
      <c r="D130" s="16" t="s">
        <v>968</v>
      </c>
      <c r="E130" s="17">
        <v>43102</v>
      </c>
      <c r="F130" s="18" t="s">
        <v>250</v>
      </c>
      <c r="G130" s="18" t="s">
        <v>250</v>
      </c>
      <c r="H130" s="14"/>
      <c r="I130" s="14"/>
      <c r="J130" s="14"/>
      <c r="K130" s="19">
        <v>10000000</v>
      </c>
      <c r="L130" s="20">
        <f t="shared" si="20"/>
        <v>10000000</v>
      </c>
      <c r="M130" s="20">
        <f t="shared" si="21"/>
        <v>10000000</v>
      </c>
      <c r="N130" s="20">
        <v>0</v>
      </c>
      <c r="O130" s="21">
        <v>10000000</v>
      </c>
      <c r="P130" s="22">
        <v>0</v>
      </c>
      <c r="Q130" s="24">
        <v>0</v>
      </c>
      <c r="R130" s="23">
        <f t="shared" si="28"/>
        <v>10000000</v>
      </c>
      <c r="S130" s="13">
        <v>1</v>
      </c>
      <c r="T130" s="13">
        <v>1</v>
      </c>
      <c r="U130" s="24">
        <f t="shared" si="22"/>
        <v>10000000</v>
      </c>
      <c r="V130" s="25">
        <f t="shared" si="23"/>
        <v>10000000</v>
      </c>
      <c r="W130" s="25">
        <f t="shared" si="24"/>
        <v>10000000</v>
      </c>
      <c r="X130" s="14" t="s">
        <v>973</v>
      </c>
      <c r="Y130" s="26" t="s">
        <v>32</v>
      </c>
      <c r="Z130" s="24">
        <f t="shared" si="25"/>
        <v>0</v>
      </c>
      <c r="AA130" s="24">
        <v>456129</v>
      </c>
      <c r="AB130" s="24">
        <v>100000</v>
      </c>
      <c r="AC130" s="24">
        <v>9443871</v>
      </c>
      <c r="AD130" s="22">
        <f t="shared" si="26"/>
        <v>10000000</v>
      </c>
    </row>
    <row r="131" spans="1:30" ht="26.25" customHeight="1" x14ac:dyDescent="0.25">
      <c r="A131" s="13">
        <f t="shared" si="27"/>
        <v>124</v>
      </c>
      <c r="B131" s="112" t="s">
        <v>247</v>
      </c>
      <c r="C131" s="15" t="s">
        <v>248</v>
      </c>
      <c r="D131" s="113" t="s">
        <v>1494</v>
      </c>
      <c r="E131" s="83">
        <v>43130</v>
      </c>
      <c r="F131" s="15" t="s">
        <v>250</v>
      </c>
      <c r="G131" s="15" t="s">
        <v>250</v>
      </c>
      <c r="H131" s="14"/>
      <c r="I131" s="14"/>
      <c r="J131" s="14"/>
      <c r="K131" s="52">
        <v>5000000</v>
      </c>
      <c r="L131" s="20">
        <f t="shared" si="20"/>
        <v>5000000</v>
      </c>
      <c r="M131" s="20">
        <f t="shared" si="21"/>
        <v>5000000</v>
      </c>
      <c r="N131" s="20">
        <v>0</v>
      </c>
      <c r="O131" s="21">
        <v>5000000</v>
      </c>
      <c r="P131" s="22">
        <v>0</v>
      </c>
      <c r="Q131" s="24">
        <v>0</v>
      </c>
      <c r="R131" s="23">
        <f t="shared" si="28"/>
        <v>5000000</v>
      </c>
      <c r="S131" s="13">
        <v>1</v>
      </c>
      <c r="T131" s="13">
        <v>1</v>
      </c>
      <c r="U131" s="24">
        <f t="shared" si="22"/>
        <v>5000000</v>
      </c>
      <c r="V131" s="25">
        <f t="shared" si="23"/>
        <v>5000000</v>
      </c>
      <c r="W131" s="25">
        <f t="shared" si="24"/>
        <v>5000000</v>
      </c>
      <c r="X131" s="50" t="s">
        <v>1531</v>
      </c>
      <c r="Y131" s="26" t="s">
        <v>32</v>
      </c>
      <c r="Z131" s="24">
        <f t="shared" si="25"/>
        <v>0</v>
      </c>
      <c r="AA131" s="43">
        <v>173871</v>
      </c>
      <c r="AB131" s="43">
        <v>50000</v>
      </c>
      <c r="AC131" s="43">
        <v>4776129</v>
      </c>
      <c r="AD131" s="22">
        <f t="shared" si="26"/>
        <v>5000000</v>
      </c>
    </row>
    <row r="132" spans="1:30" ht="26.25" customHeight="1" x14ac:dyDescent="0.25">
      <c r="A132" s="13">
        <f t="shared" si="27"/>
        <v>125</v>
      </c>
      <c r="B132" s="14" t="s">
        <v>247</v>
      </c>
      <c r="C132" s="15" t="s">
        <v>248</v>
      </c>
      <c r="D132" s="16" t="s">
        <v>1898</v>
      </c>
      <c r="E132" s="82">
        <v>43194</v>
      </c>
      <c r="F132" s="18" t="s">
        <v>250</v>
      </c>
      <c r="G132" s="14"/>
      <c r="H132" s="14"/>
      <c r="I132" s="14"/>
      <c r="J132" s="14"/>
      <c r="K132" s="19">
        <v>20000000</v>
      </c>
      <c r="L132" s="20">
        <f t="shared" si="20"/>
        <v>20000000</v>
      </c>
      <c r="M132" s="20">
        <f t="shared" si="21"/>
        <v>20000000</v>
      </c>
      <c r="N132" s="20">
        <v>0</v>
      </c>
      <c r="O132" s="21">
        <v>0</v>
      </c>
      <c r="P132" s="22">
        <v>0</v>
      </c>
      <c r="Q132" s="24">
        <v>0</v>
      </c>
      <c r="R132" s="23">
        <f>+K132-Q132</f>
        <v>20000000</v>
      </c>
      <c r="S132" s="13">
        <v>1</v>
      </c>
      <c r="T132" s="13">
        <v>1</v>
      </c>
      <c r="U132" s="24">
        <f t="shared" si="22"/>
        <v>20000000</v>
      </c>
      <c r="V132" s="25">
        <f t="shared" si="23"/>
        <v>20000000</v>
      </c>
      <c r="W132" s="25">
        <f t="shared" si="24"/>
        <v>20000000</v>
      </c>
      <c r="X132" s="14" t="s">
        <v>973</v>
      </c>
      <c r="Y132" s="26" t="s">
        <v>32</v>
      </c>
      <c r="Z132" s="24">
        <f t="shared" si="25"/>
        <v>0</v>
      </c>
      <c r="AA132" s="24">
        <v>190667</v>
      </c>
      <c r="AB132" s="24">
        <v>200000</v>
      </c>
      <c r="AC132" s="24">
        <v>19609333</v>
      </c>
      <c r="AD132" s="22">
        <f t="shared" si="26"/>
        <v>20000000</v>
      </c>
    </row>
    <row r="133" spans="1:30" ht="26.25" customHeight="1" x14ac:dyDescent="0.25">
      <c r="A133" s="13">
        <f t="shared" si="27"/>
        <v>126</v>
      </c>
      <c r="B133" s="53" t="s">
        <v>1225</v>
      </c>
      <c r="C133" s="54" t="s">
        <v>1224</v>
      </c>
      <c r="D133" s="55" t="s">
        <v>1228</v>
      </c>
      <c r="E133" s="56">
        <v>42777</v>
      </c>
      <c r="F133" s="57" t="s">
        <v>1231</v>
      </c>
      <c r="G133" s="14"/>
      <c r="H133" s="14"/>
      <c r="I133" s="14"/>
      <c r="J133" s="14"/>
      <c r="K133" s="19">
        <v>25000000</v>
      </c>
      <c r="L133" s="20">
        <f t="shared" si="20"/>
        <v>25000000</v>
      </c>
      <c r="M133" s="20">
        <f t="shared" si="21"/>
        <v>25000000</v>
      </c>
      <c r="N133" s="20">
        <v>0</v>
      </c>
      <c r="O133" s="21">
        <v>25000000</v>
      </c>
      <c r="P133" s="22">
        <v>0</v>
      </c>
      <c r="Q133" s="24">
        <v>0</v>
      </c>
      <c r="R133" s="23">
        <f>+O133-Q133</f>
        <v>25000000</v>
      </c>
      <c r="S133" s="13">
        <v>1</v>
      </c>
      <c r="T133" s="13">
        <v>1</v>
      </c>
      <c r="U133" s="24">
        <f t="shared" si="22"/>
        <v>25000000</v>
      </c>
      <c r="V133" s="25">
        <f t="shared" si="23"/>
        <v>25000000</v>
      </c>
      <c r="W133" s="25">
        <f t="shared" si="24"/>
        <v>25000000</v>
      </c>
      <c r="X133" s="14" t="s">
        <v>1233</v>
      </c>
      <c r="Y133" s="26" t="s">
        <v>32</v>
      </c>
      <c r="Z133" s="24">
        <f t="shared" si="25"/>
        <v>0</v>
      </c>
      <c r="AA133" s="24">
        <v>1740000</v>
      </c>
      <c r="AB133" s="24">
        <v>175000</v>
      </c>
      <c r="AC133" s="24">
        <v>23085000</v>
      </c>
      <c r="AD133" s="22">
        <f t="shared" si="26"/>
        <v>25000000</v>
      </c>
    </row>
    <row r="134" spans="1:30" ht="26.25" customHeight="1" x14ac:dyDescent="0.25">
      <c r="A134" s="13">
        <f t="shared" si="27"/>
        <v>127</v>
      </c>
      <c r="B134" s="27" t="s">
        <v>1187</v>
      </c>
      <c r="C134" s="15" t="s">
        <v>1188</v>
      </c>
      <c r="D134" s="48" t="s">
        <v>1189</v>
      </c>
      <c r="E134" s="17">
        <v>43111</v>
      </c>
      <c r="F134" s="15" t="s">
        <v>1190</v>
      </c>
      <c r="G134" s="14"/>
      <c r="H134" s="14"/>
      <c r="I134" s="14"/>
      <c r="J134" s="14"/>
      <c r="K134" s="52">
        <v>10000000</v>
      </c>
      <c r="L134" s="20">
        <f t="shared" si="20"/>
        <v>10000000</v>
      </c>
      <c r="M134" s="20">
        <f t="shared" si="21"/>
        <v>10000000</v>
      </c>
      <c r="N134" s="20">
        <v>0</v>
      </c>
      <c r="O134" s="21">
        <v>10000000</v>
      </c>
      <c r="P134" s="22">
        <v>0</v>
      </c>
      <c r="Q134" s="24">
        <v>0</v>
      </c>
      <c r="R134" s="23">
        <f>+O134-Q134</f>
        <v>10000000</v>
      </c>
      <c r="S134" s="13">
        <v>1</v>
      </c>
      <c r="T134" s="13">
        <v>1</v>
      </c>
      <c r="U134" s="24">
        <f t="shared" si="22"/>
        <v>10000000</v>
      </c>
      <c r="V134" s="25">
        <f t="shared" si="23"/>
        <v>10000000</v>
      </c>
      <c r="W134" s="25">
        <f t="shared" si="24"/>
        <v>10000000</v>
      </c>
      <c r="X134" s="14" t="s">
        <v>985</v>
      </c>
      <c r="Y134" s="26" t="s">
        <v>32</v>
      </c>
      <c r="Z134" s="24">
        <f t="shared" si="25"/>
        <v>0</v>
      </c>
      <c r="AA134" s="43">
        <v>421290</v>
      </c>
      <c r="AB134" s="43">
        <v>25000</v>
      </c>
      <c r="AC134" s="43">
        <v>9553710</v>
      </c>
      <c r="AD134" s="22">
        <f t="shared" si="26"/>
        <v>10000000</v>
      </c>
    </row>
    <row r="135" spans="1:30" ht="26.25" customHeight="1" x14ac:dyDescent="0.25">
      <c r="A135" s="13">
        <f t="shared" si="27"/>
        <v>128</v>
      </c>
      <c r="B135" s="14" t="s">
        <v>1864</v>
      </c>
      <c r="C135" s="15" t="s">
        <v>1865</v>
      </c>
      <c r="D135" s="16" t="s">
        <v>1866</v>
      </c>
      <c r="E135" s="82">
        <v>43196</v>
      </c>
      <c r="F135" s="18" t="s">
        <v>1867</v>
      </c>
      <c r="G135" s="14"/>
      <c r="H135" s="14"/>
      <c r="I135" s="14"/>
      <c r="J135" s="14"/>
      <c r="K135" s="19">
        <v>10000000</v>
      </c>
      <c r="L135" s="20">
        <f t="shared" si="20"/>
        <v>10000000</v>
      </c>
      <c r="M135" s="20">
        <f t="shared" si="21"/>
        <v>10000000</v>
      </c>
      <c r="N135" s="20">
        <v>0</v>
      </c>
      <c r="O135" s="21">
        <v>0</v>
      </c>
      <c r="P135" s="22">
        <v>0</v>
      </c>
      <c r="Q135" s="24">
        <v>0</v>
      </c>
      <c r="R135" s="23">
        <f>+K135-Q135</f>
        <v>10000000</v>
      </c>
      <c r="S135" s="13">
        <v>1</v>
      </c>
      <c r="T135" s="13">
        <v>1</v>
      </c>
      <c r="U135" s="24">
        <f t="shared" si="22"/>
        <v>10000000</v>
      </c>
      <c r="V135" s="25">
        <f t="shared" si="23"/>
        <v>10000000</v>
      </c>
      <c r="W135" s="25">
        <f t="shared" si="24"/>
        <v>10000000</v>
      </c>
      <c r="X135" s="14" t="s">
        <v>613</v>
      </c>
      <c r="Y135" s="26" t="s">
        <v>32</v>
      </c>
      <c r="Z135" s="24">
        <f t="shared" si="25"/>
        <v>0</v>
      </c>
      <c r="AA135" s="24">
        <v>80000</v>
      </c>
      <c r="AB135" s="24">
        <v>25000</v>
      </c>
      <c r="AC135" s="24">
        <v>9895000</v>
      </c>
      <c r="AD135" s="22">
        <f t="shared" si="26"/>
        <v>10000000</v>
      </c>
    </row>
    <row r="136" spans="1:30" ht="26.25" customHeight="1" x14ac:dyDescent="0.25">
      <c r="A136" s="13">
        <f t="shared" si="27"/>
        <v>129</v>
      </c>
      <c r="B136" s="14" t="s">
        <v>1839</v>
      </c>
      <c r="C136" s="15" t="s">
        <v>1841</v>
      </c>
      <c r="D136" s="16" t="s">
        <v>1843</v>
      </c>
      <c r="E136" s="82">
        <v>43187</v>
      </c>
      <c r="F136" s="18" t="s">
        <v>1845</v>
      </c>
      <c r="G136" s="18" t="s">
        <v>1845</v>
      </c>
      <c r="H136" s="14"/>
      <c r="I136" s="14"/>
      <c r="J136" s="14"/>
      <c r="K136" s="19">
        <v>7000000</v>
      </c>
      <c r="L136" s="20">
        <f t="shared" ref="L136:L199" si="29">+T136*V136</f>
        <v>7000000</v>
      </c>
      <c r="M136" s="20">
        <f t="shared" ref="M136:M199" si="30">K136/S136</f>
        <v>7000000</v>
      </c>
      <c r="N136" s="20">
        <v>0</v>
      </c>
      <c r="O136" s="21">
        <v>7000000</v>
      </c>
      <c r="P136" s="22">
        <v>0</v>
      </c>
      <c r="Q136" s="24">
        <v>0</v>
      </c>
      <c r="R136" s="23">
        <f t="shared" ref="R136:R146" si="31">+O136-Q136</f>
        <v>7000000</v>
      </c>
      <c r="S136" s="13">
        <v>1</v>
      </c>
      <c r="T136" s="13">
        <v>1</v>
      </c>
      <c r="U136" s="24">
        <f t="shared" ref="U136:U199" si="32">+M136+N136</f>
        <v>7000000</v>
      </c>
      <c r="V136" s="25">
        <f t="shared" ref="V136:V199" si="33">+T136*U136</f>
        <v>7000000</v>
      </c>
      <c r="W136" s="25">
        <f t="shared" ref="W136:W199" si="34">+M136*T136</f>
        <v>7000000</v>
      </c>
      <c r="X136" s="14" t="s">
        <v>1294</v>
      </c>
      <c r="Y136" s="26" t="s">
        <v>32</v>
      </c>
      <c r="Z136" s="24">
        <f t="shared" ref="Z136:Z199" si="35">+K136-W136</f>
        <v>0</v>
      </c>
      <c r="AA136" s="24">
        <v>80839</v>
      </c>
      <c r="AB136" s="24">
        <v>0</v>
      </c>
      <c r="AC136" s="24">
        <v>6919161</v>
      </c>
      <c r="AD136" s="22">
        <f t="shared" ref="AD136:AD199" si="36">Z136+AA136+AB136+AC136</f>
        <v>7000000</v>
      </c>
    </row>
    <row r="137" spans="1:30" ht="26.25" customHeight="1" x14ac:dyDescent="0.25">
      <c r="A137" s="13">
        <f t="shared" si="27"/>
        <v>130</v>
      </c>
      <c r="B137" s="14" t="s">
        <v>149</v>
      </c>
      <c r="C137" s="15" t="s">
        <v>150</v>
      </c>
      <c r="D137" s="16" t="s">
        <v>151</v>
      </c>
      <c r="E137" s="17">
        <v>42919</v>
      </c>
      <c r="F137" s="18" t="s">
        <v>152</v>
      </c>
      <c r="G137" s="14"/>
      <c r="H137" s="14"/>
      <c r="I137" s="14"/>
      <c r="J137" s="14"/>
      <c r="K137" s="19">
        <v>7500000</v>
      </c>
      <c r="L137" s="20">
        <f t="shared" si="29"/>
        <v>7500000</v>
      </c>
      <c r="M137" s="20">
        <f t="shared" si="30"/>
        <v>7500000</v>
      </c>
      <c r="N137" s="20">
        <v>0</v>
      </c>
      <c r="O137" s="21">
        <v>7500000</v>
      </c>
      <c r="P137" s="22">
        <v>0</v>
      </c>
      <c r="Q137" s="24">
        <v>0</v>
      </c>
      <c r="R137" s="23">
        <f t="shared" si="31"/>
        <v>7500000</v>
      </c>
      <c r="S137" s="13">
        <v>1</v>
      </c>
      <c r="T137" s="13">
        <v>1</v>
      </c>
      <c r="U137" s="24">
        <f t="shared" si="32"/>
        <v>7500000</v>
      </c>
      <c r="V137" s="25">
        <f t="shared" si="33"/>
        <v>7500000</v>
      </c>
      <c r="W137" s="25">
        <f t="shared" si="34"/>
        <v>7500000</v>
      </c>
      <c r="X137" s="26" t="s">
        <v>153</v>
      </c>
      <c r="Y137" s="26" t="s">
        <v>32</v>
      </c>
      <c r="Z137" s="24">
        <f t="shared" si="35"/>
        <v>0</v>
      </c>
      <c r="AA137" s="24">
        <v>894194</v>
      </c>
      <c r="AB137" s="24"/>
      <c r="AC137" s="24">
        <v>6605806</v>
      </c>
      <c r="AD137" s="22">
        <f t="shared" si="36"/>
        <v>7500000</v>
      </c>
    </row>
    <row r="138" spans="1:30" ht="26.25" customHeight="1" x14ac:dyDescent="0.25">
      <c r="A138" s="13">
        <f t="shared" ref="A138:A201" si="37">+A137+1</f>
        <v>131</v>
      </c>
      <c r="B138" s="14" t="s">
        <v>149</v>
      </c>
      <c r="C138" s="15" t="s">
        <v>150</v>
      </c>
      <c r="D138" s="16" t="s">
        <v>1714</v>
      </c>
      <c r="E138" s="17">
        <v>43165</v>
      </c>
      <c r="F138" s="18"/>
      <c r="G138" s="14"/>
      <c r="H138" s="14"/>
      <c r="I138" s="14"/>
      <c r="J138" s="14"/>
      <c r="K138" s="19">
        <v>7725484</v>
      </c>
      <c r="L138" s="20">
        <f t="shared" si="29"/>
        <v>7725484</v>
      </c>
      <c r="M138" s="20">
        <f t="shared" si="30"/>
        <v>7725484</v>
      </c>
      <c r="N138" s="20">
        <v>0</v>
      </c>
      <c r="O138" s="21">
        <v>7725484</v>
      </c>
      <c r="P138" s="22">
        <v>0</v>
      </c>
      <c r="Q138" s="24">
        <v>0</v>
      </c>
      <c r="R138" s="23">
        <f t="shared" si="31"/>
        <v>7725484</v>
      </c>
      <c r="S138" s="13">
        <v>1</v>
      </c>
      <c r="T138" s="13">
        <v>1</v>
      </c>
      <c r="U138" s="24">
        <f t="shared" si="32"/>
        <v>7725484</v>
      </c>
      <c r="V138" s="25">
        <f t="shared" si="33"/>
        <v>7725484</v>
      </c>
      <c r="W138" s="25">
        <f t="shared" si="34"/>
        <v>7725484</v>
      </c>
      <c r="X138" s="14" t="s">
        <v>153</v>
      </c>
      <c r="Y138" s="26" t="s">
        <v>32</v>
      </c>
      <c r="Z138" s="24">
        <f t="shared" si="35"/>
        <v>0</v>
      </c>
      <c r="AA138" s="24">
        <v>150484</v>
      </c>
      <c r="AB138" s="24">
        <f>7500000+75000</f>
        <v>7575000</v>
      </c>
      <c r="AC138" s="24">
        <v>0</v>
      </c>
      <c r="AD138" s="22">
        <f t="shared" si="36"/>
        <v>7725484</v>
      </c>
    </row>
    <row r="139" spans="1:30" ht="26.25" customHeight="1" x14ac:dyDescent="0.25">
      <c r="A139" s="13">
        <f t="shared" si="37"/>
        <v>132</v>
      </c>
      <c r="B139" s="53" t="s">
        <v>1322</v>
      </c>
      <c r="C139" s="54" t="s">
        <v>1323</v>
      </c>
      <c r="D139" s="117" t="s">
        <v>1324</v>
      </c>
      <c r="E139" s="56">
        <v>43097</v>
      </c>
      <c r="F139" s="54" t="s">
        <v>1325</v>
      </c>
      <c r="G139" s="14"/>
      <c r="H139" s="14"/>
      <c r="I139" s="14"/>
      <c r="J139" s="14"/>
      <c r="K139" s="52">
        <v>8000000</v>
      </c>
      <c r="L139" s="20">
        <f t="shared" si="29"/>
        <v>8000000</v>
      </c>
      <c r="M139" s="20">
        <f t="shared" si="30"/>
        <v>8000000</v>
      </c>
      <c r="N139" s="20">
        <v>0</v>
      </c>
      <c r="O139" s="21">
        <v>8000000</v>
      </c>
      <c r="P139" s="22">
        <v>0</v>
      </c>
      <c r="Q139" s="24">
        <v>0</v>
      </c>
      <c r="R139" s="23">
        <f t="shared" si="31"/>
        <v>8000000</v>
      </c>
      <c r="S139" s="13">
        <v>1</v>
      </c>
      <c r="T139" s="13">
        <v>1</v>
      </c>
      <c r="U139" s="24">
        <f t="shared" si="32"/>
        <v>8000000</v>
      </c>
      <c r="V139" s="25">
        <f t="shared" si="33"/>
        <v>8000000</v>
      </c>
      <c r="W139" s="25">
        <f t="shared" si="34"/>
        <v>8000000</v>
      </c>
      <c r="X139" s="51" t="s">
        <v>1326</v>
      </c>
      <c r="Y139" s="26" t="s">
        <v>32</v>
      </c>
      <c r="Z139" s="24">
        <f t="shared" si="35"/>
        <v>0</v>
      </c>
      <c r="AA139" s="43">
        <v>380387</v>
      </c>
      <c r="AB139" s="43">
        <v>5000</v>
      </c>
      <c r="AC139" s="43">
        <v>7614613</v>
      </c>
      <c r="AD139" s="22">
        <f t="shared" si="36"/>
        <v>8000000</v>
      </c>
    </row>
    <row r="140" spans="1:30" ht="26.25" customHeight="1" x14ac:dyDescent="0.25">
      <c r="A140" s="13">
        <f t="shared" si="37"/>
        <v>133</v>
      </c>
      <c r="B140" s="14" t="s">
        <v>154</v>
      </c>
      <c r="C140" s="15" t="s">
        <v>155</v>
      </c>
      <c r="D140" s="16" t="s">
        <v>156</v>
      </c>
      <c r="E140" s="17">
        <v>42926</v>
      </c>
      <c r="F140" s="18" t="s">
        <v>157</v>
      </c>
      <c r="G140" s="14"/>
      <c r="H140" s="14"/>
      <c r="I140" s="14"/>
      <c r="J140" s="14"/>
      <c r="K140" s="19">
        <v>5000000</v>
      </c>
      <c r="L140" s="20">
        <f t="shared" si="29"/>
        <v>5000000</v>
      </c>
      <c r="M140" s="20">
        <f t="shared" si="30"/>
        <v>5000000</v>
      </c>
      <c r="N140" s="20">
        <v>0</v>
      </c>
      <c r="O140" s="21">
        <v>5000000</v>
      </c>
      <c r="P140" s="22">
        <v>0</v>
      </c>
      <c r="Q140" s="24">
        <v>0</v>
      </c>
      <c r="R140" s="23">
        <f t="shared" si="31"/>
        <v>5000000</v>
      </c>
      <c r="S140" s="13">
        <v>1</v>
      </c>
      <c r="T140" s="13">
        <v>1</v>
      </c>
      <c r="U140" s="24">
        <f t="shared" si="32"/>
        <v>5000000</v>
      </c>
      <c r="V140" s="25">
        <f t="shared" si="33"/>
        <v>5000000</v>
      </c>
      <c r="W140" s="25">
        <f t="shared" si="34"/>
        <v>5000000</v>
      </c>
      <c r="X140" s="26" t="s">
        <v>31</v>
      </c>
      <c r="Y140" s="26" t="s">
        <v>32</v>
      </c>
      <c r="Z140" s="24">
        <f t="shared" si="35"/>
        <v>0</v>
      </c>
      <c r="AA140" s="24">
        <v>582581</v>
      </c>
      <c r="AB140" s="24"/>
      <c r="AC140" s="24">
        <v>4417419</v>
      </c>
      <c r="AD140" s="22">
        <f t="shared" si="36"/>
        <v>5000000</v>
      </c>
    </row>
    <row r="141" spans="1:30" ht="26.25" customHeight="1" x14ac:dyDescent="0.25">
      <c r="A141" s="13">
        <f t="shared" si="37"/>
        <v>134</v>
      </c>
      <c r="B141" s="14" t="s">
        <v>154</v>
      </c>
      <c r="C141" s="15" t="s">
        <v>155</v>
      </c>
      <c r="D141" s="16" t="s">
        <v>979</v>
      </c>
      <c r="E141" s="17">
        <v>43104</v>
      </c>
      <c r="F141" s="18" t="s">
        <v>157</v>
      </c>
      <c r="G141" s="14"/>
      <c r="H141" s="14"/>
      <c r="I141" s="14"/>
      <c r="J141" s="14"/>
      <c r="K141" s="19">
        <v>10000000</v>
      </c>
      <c r="L141" s="20">
        <f t="shared" si="29"/>
        <v>10000000</v>
      </c>
      <c r="M141" s="20">
        <f t="shared" si="30"/>
        <v>10000000</v>
      </c>
      <c r="N141" s="20">
        <v>0</v>
      </c>
      <c r="O141" s="21">
        <v>10000000</v>
      </c>
      <c r="P141" s="22">
        <v>0</v>
      </c>
      <c r="Q141" s="24">
        <v>0</v>
      </c>
      <c r="R141" s="23">
        <f t="shared" si="31"/>
        <v>10000000</v>
      </c>
      <c r="S141" s="13">
        <v>1</v>
      </c>
      <c r="T141" s="13">
        <v>1</v>
      </c>
      <c r="U141" s="24">
        <f t="shared" si="32"/>
        <v>10000000</v>
      </c>
      <c r="V141" s="25">
        <f t="shared" si="33"/>
        <v>10000000</v>
      </c>
      <c r="W141" s="25">
        <f t="shared" si="34"/>
        <v>10000000</v>
      </c>
      <c r="X141" s="14" t="s">
        <v>148</v>
      </c>
      <c r="Y141" s="26" t="s">
        <v>32</v>
      </c>
      <c r="Z141" s="24">
        <f t="shared" si="35"/>
        <v>0</v>
      </c>
      <c r="AA141" s="24">
        <v>448387</v>
      </c>
      <c r="AB141" s="24">
        <v>75000</v>
      </c>
      <c r="AC141" s="24">
        <v>9476613</v>
      </c>
      <c r="AD141" s="22">
        <f t="shared" si="36"/>
        <v>10000000</v>
      </c>
    </row>
    <row r="142" spans="1:30" ht="26.25" customHeight="1" x14ac:dyDescent="0.25">
      <c r="A142" s="13">
        <f t="shared" si="37"/>
        <v>135</v>
      </c>
      <c r="B142" s="53" t="s">
        <v>1255</v>
      </c>
      <c r="C142" s="54" t="s">
        <v>1222</v>
      </c>
      <c r="D142" s="55" t="s">
        <v>1226</v>
      </c>
      <c r="E142" s="56">
        <v>42777</v>
      </c>
      <c r="F142" s="57" t="s">
        <v>1229</v>
      </c>
      <c r="G142" s="14"/>
      <c r="H142" s="14"/>
      <c r="I142" s="14"/>
      <c r="J142" s="14"/>
      <c r="K142" s="19">
        <v>5000000</v>
      </c>
      <c r="L142" s="20">
        <f t="shared" si="29"/>
        <v>5000000</v>
      </c>
      <c r="M142" s="20">
        <f t="shared" si="30"/>
        <v>5000000</v>
      </c>
      <c r="N142" s="20">
        <v>0</v>
      </c>
      <c r="O142" s="21">
        <v>5000000</v>
      </c>
      <c r="P142" s="22">
        <v>0</v>
      </c>
      <c r="Q142" s="24">
        <v>0</v>
      </c>
      <c r="R142" s="23">
        <f t="shared" si="31"/>
        <v>5000000</v>
      </c>
      <c r="S142" s="13">
        <v>1</v>
      </c>
      <c r="T142" s="13">
        <v>1</v>
      </c>
      <c r="U142" s="24">
        <f t="shared" si="32"/>
        <v>5000000</v>
      </c>
      <c r="V142" s="25">
        <f t="shared" si="33"/>
        <v>5000000</v>
      </c>
      <c r="W142" s="25">
        <f t="shared" si="34"/>
        <v>5000000</v>
      </c>
      <c r="X142" s="14" t="s">
        <v>734</v>
      </c>
      <c r="Y142" s="26" t="s">
        <v>32</v>
      </c>
      <c r="Z142" s="24">
        <f t="shared" si="35"/>
        <v>0</v>
      </c>
      <c r="AA142" s="24">
        <v>348000</v>
      </c>
      <c r="AB142" s="24"/>
      <c r="AC142" s="24">
        <v>4652000</v>
      </c>
      <c r="AD142" s="22">
        <f t="shared" si="36"/>
        <v>5000000</v>
      </c>
    </row>
    <row r="143" spans="1:30" ht="26.25" customHeight="1" x14ac:dyDescent="0.25">
      <c r="A143" s="13">
        <f t="shared" si="37"/>
        <v>136</v>
      </c>
      <c r="B143" s="14" t="s">
        <v>1742</v>
      </c>
      <c r="C143" s="15" t="s">
        <v>1743</v>
      </c>
      <c r="D143" s="16" t="s">
        <v>1745</v>
      </c>
      <c r="E143" s="17">
        <v>43168</v>
      </c>
      <c r="F143" s="18" t="s">
        <v>1747</v>
      </c>
      <c r="G143" s="14"/>
      <c r="H143" s="14"/>
      <c r="I143" s="14"/>
      <c r="J143" s="14"/>
      <c r="K143" s="19">
        <v>10000000</v>
      </c>
      <c r="L143" s="20">
        <f t="shared" si="29"/>
        <v>10000000</v>
      </c>
      <c r="M143" s="20">
        <f t="shared" si="30"/>
        <v>10000000</v>
      </c>
      <c r="N143" s="20">
        <v>0</v>
      </c>
      <c r="O143" s="21">
        <v>10000000</v>
      </c>
      <c r="P143" s="22">
        <v>0</v>
      </c>
      <c r="Q143" s="24">
        <v>0</v>
      </c>
      <c r="R143" s="23">
        <f t="shared" si="31"/>
        <v>10000000</v>
      </c>
      <c r="S143" s="13">
        <v>1</v>
      </c>
      <c r="T143" s="13">
        <v>1</v>
      </c>
      <c r="U143" s="24">
        <f t="shared" si="32"/>
        <v>10000000</v>
      </c>
      <c r="V143" s="25">
        <f t="shared" si="33"/>
        <v>10000000</v>
      </c>
      <c r="W143" s="25">
        <f t="shared" si="34"/>
        <v>10000000</v>
      </c>
      <c r="X143" s="14" t="s">
        <v>1749</v>
      </c>
      <c r="Y143" s="26" t="s">
        <v>32</v>
      </c>
      <c r="Z143" s="24">
        <f t="shared" si="35"/>
        <v>0</v>
      </c>
      <c r="AA143" s="24">
        <v>189032</v>
      </c>
      <c r="AB143" s="24">
        <f>25000</f>
        <v>25000</v>
      </c>
      <c r="AC143" s="24">
        <v>9785968</v>
      </c>
      <c r="AD143" s="22">
        <f t="shared" si="36"/>
        <v>10000000</v>
      </c>
    </row>
    <row r="144" spans="1:30" ht="26.25" customHeight="1" x14ac:dyDescent="0.25">
      <c r="A144" s="13">
        <f t="shared" si="37"/>
        <v>137</v>
      </c>
      <c r="B144" s="14" t="s">
        <v>760</v>
      </c>
      <c r="C144" s="15" t="s">
        <v>761</v>
      </c>
      <c r="D144" s="16" t="s">
        <v>762</v>
      </c>
      <c r="E144" s="17">
        <v>43084</v>
      </c>
      <c r="F144" s="18" t="s">
        <v>763</v>
      </c>
      <c r="G144" s="18" t="s">
        <v>763</v>
      </c>
      <c r="H144" s="14"/>
      <c r="I144" s="14"/>
      <c r="J144" s="14"/>
      <c r="K144" s="19">
        <v>10000000</v>
      </c>
      <c r="L144" s="20">
        <f t="shared" si="29"/>
        <v>10000000</v>
      </c>
      <c r="M144" s="20">
        <f t="shared" si="30"/>
        <v>10000000</v>
      </c>
      <c r="N144" s="20">
        <v>0</v>
      </c>
      <c r="O144" s="21">
        <v>10000000</v>
      </c>
      <c r="P144" s="22">
        <v>0</v>
      </c>
      <c r="Q144" s="24">
        <v>0</v>
      </c>
      <c r="R144" s="23">
        <f t="shared" si="31"/>
        <v>10000000</v>
      </c>
      <c r="S144" s="13">
        <v>1</v>
      </c>
      <c r="T144" s="13">
        <v>1</v>
      </c>
      <c r="U144" s="24">
        <f t="shared" si="32"/>
        <v>10000000</v>
      </c>
      <c r="V144" s="25">
        <f t="shared" si="33"/>
        <v>10000000</v>
      </c>
      <c r="W144" s="25">
        <f t="shared" si="34"/>
        <v>10000000</v>
      </c>
      <c r="X144" s="14" t="s">
        <v>332</v>
      </c>
      <c r="Y144" s="26" t="s">
        <v>32</v>
      </c>
      <c r="Z144" s="24">
        <f t="shared" si="35"/>
        <v>0</v>
      </c>
      <c r="AA144" s="24">
        <v>525806</v>
      </c>
      <c r="AB144" s="24">
        <v>25000</v>
      </c>
      <c r="AC144" s="24">
        <v>9449194</v>
      </c>
      <c r="AD144" s="22">
        <f t="shared" si="36"/>
        <v>10000000</v>
      </c>
    </row>
    <row r="145" spans="1:30" ht="26.25" customHeight="1" x14ac:dyDescent="0.25">
      <c r="A145" s="13">
        <f t="shared" si="37"/>
        <v>138</v>
      </c>
      <c r="B145" s="14" t="s">
        <v>223</v>
      </c>
      <c r="C145" s="15" t="s">
        <v>224</v>
      </c>
      <c r="D145" s="16" t="s">
        <v>225</v>
      </c>
      <c r="E145" s="17">
        <v>42943</v>
      </c>
      <c r="F145" s="18" t="s">
        <v>226</v>
      </c>
      <c r="G145" s="14"/>
      <c r="H145" s="14"/>
      <c r="I145" s="14"/>
      <c r="J145" s="14"/>
      <c r="K145" s="19">
        <v>5000000</v>
      </c>
      <c r="L145" s="20">
        <f t="shared" si="29"/>
        <v>5000000</v>
      </c>
      <c r="M145" s="20">
        <f t="shared" si="30"/>
        <v>5000000</v>
      </c>
      <c r="N145" s="20">
        <v>0</v>
      </c>
      <c r="O145" s="21">
        <v>5000000</v>
      </c>
      <c r="P145" s="22">
        <v>0</v>
      </c>
      <c r="Q145" s="24">
        <v>0</v>
      </c>
      <c r="R145" s="23">
        <f t="shared" si="31"/>
        <v>5000000</v>
      </c>
      <c r="S145" s="13">
        <v>1</v>
      </c>
      <c r="T145" s="13">
        <v>1</v>
      </c>
      <c r="U145" s="24">
        <f t="shared" si="32"/>
        <v>5000000</v>
      </c>
      <c r="V145" s="25">
        <f t="shared" si="33"/>
        <v>5000000</v>
      </c>
      <c r="W145" s="25">
        <f t="shared" si="34"/>
        <v>5000000</v>
      </c>
      <c r="X145" s="26" t="s">
        <v>227</v>
      </c>
      <c r="Y145" s="26" t="s">
        <v>32</v>
      </c>
      <c r="Z145" s="24">
        <f t="shared" si="35"/>
        <v>0</v>
      </c>
      <c r="AA145" s="24">
        <v>549677</v>
      </c>
      <c r="AB145" s="24"/>
      <c r="AC145" s="24">
        <v>4450323</v>
      </c>
      <c r="AD145" s="22">
        <f t="shared" si="36"/>
        <v>5000000</v>
      </c>
    </row>
    <row r="146" spans="1:30" ht="26.25" customHeight="1" x14ac:dyDescent="0.25">
      <c r="A146" s="13">
        <f t="shared" si="37"/>
        <v>139</v>
      </c>
      <c r="B146" s="14" t="s">
        <v>1284</v>
      </c>
      <c r="C146" s="15" t="s">
        <v>1285</v>
      </c>
      <c r="D146" s="48" t="s">
        <v>1286</v>
      </c>
      <c r="E146" s="17">
        <v>43117</v>
      </c>
      <c r="F146" s="15" t="s">
        <v>1287</v>
      </c>
      <c r="G146" s="14"/>
      <c r="H146" s="14"/>
      <c r="I146" s="14"/>
      <c r="J146" s="14"/>
      <c r="K146" s="52">
        <v>15000000</v>
      </c>
      <c r="L146" s="20">
        <f t="shared" si="29"/>
        <v>15000000</v>
      </c>
      <c r="M146" s="20">
        <f t="shared" si="30"/>
        <v>15000000</v>
      </c>
      <c r="N146" s="20">
        <v>0</v>
      </c>
      <c r="O146" s="21">
        <v>15000000</v>
      </c>
      <c r="P146" s="22">
        <v>0</v>
      </c>
      <c r="Q146" s="24">
        <v>0</v>
      </c>
      <c r="R146" s="23">
        <f t="shared" si="31"/>
        <v>15000000</v>
      </c>
      <c r="S146" s="13">
        <v>1</v>
      </c>
      <c r="T146" s="13">
        <v>1</v>
      </c>
      <c r="U146" s="24">
        <f t="shared" si="32"/>
        <v>15000000</v>
      </c>
      <c r="V146" s="25">
        <f t="shared" si="33"/>
        <v>15000000</v>
      </c>
      <c r="W146" s="25">
        <f t="shared" si="34"/>
        <v>15000000</v>
      </c>
      <c r="X146" s="50" t="s">
        <v>1293</v>
      </c>
      <c r="Y146" s="26" t="s">
        <v>32</v>
      </c>
      <c r="Z146" s="24">
        <f t="shared" si="35"/>
        <v>0</v>
      </c>
      <c r="AA146" s="43">
        <v>597097</v>
      </c>
      <c r="AB146" s="43">
        <v>75000</v>
      </c>
      <c r="AC146" s="43">
        <v>14327903</v>
      </c>
      <c r="AD146" s="22">
        <f t="shared" si="36"/>
        <v>15000000</v>
      </c>
    </row>
    <row r="147" spans="1:30" ht="26.25" customHeight="1" x14ac:dyDescent="0.25">
      <c r="A147" s="13">
        <f t="shared" si="37"/>
        <v>140</v>
      </c>
      <c r="B147" s="14" t="s">
        <v>1855</v>
      </c>
      <c r="C147" s="15" t="s">
        <v>1856</v>
      </c>
      <c r="D147" s="16" t="s">
        <v>1857</v>
      </c>
      <c r="E147" s="82">
        <v>43200</v>
      </c>
      <c r="F147" s="18" t="s">
        <v>1858</v>
      </c>
      <c r="G147" s="14"/>
      <c r="H147" s="14"/>
      <c r="I147" s="14"/>
      <c r="J147" s="14"/>
      <c r="K147" s="19">
        <v>4000000</v>
      </c>
      <c r="L147" s="20">
        <f t="shared" si="29"/>
        <v>4000000</v>
      </c>
      <c r="M147" s="20">
        <f t="shared" si="30"/>
        <v>4000000</v>
      </c>
      <c r="N147" s="20">
        <v>0</v>
      </c>
      <c r="O147" s="21">
        <v>0</v>
      </c>
      <c r="P147" s="22">
        <v>0</v>
      </c>
      <c r="Q147" s="24">
        <v>0</v>
      </c>
      <c r="R147" s="23">
        <f>+K147-Q147</f>
        <v>4000000</v>
      </c>
      <c r="S147" s="13">
        <v>1</v>
      </c>
      <c r="T147" s="13">
        <v>1</v>
      </c>
      <c r="U147" s="24">
        <f t="shared" si="32"/>
        <v>4000000</v>
      </c>
      <c r="V147" s="25">
        <f t="shared" si="33"/>
        <v>4000000</v>
      </c>
      <c r="W147" s="25">
        <f t="shared" si="34"/>
        <v>4000000</v>
      </c>
      <c r="X147" s="14" t="s">
        <v>1859</v>
      </c>
      <c r="Y147" s="26" t="s">
        <v>32</v>
      </c>
      <c r="Z147" s="24">
        <f t="shared" si="35"/>
        <v>0</v>
      </c>
      <c r="AA147" s="24">
        <v>25600</v>
      </c>
      <c r="AB147" s="24"/>
      <c r="AC147" s="24">
        <v>3974400</v>
      </c>
      <c r="AD147" s="22">
        <f t="shared" si="36"/>
        <v>4000000</v>
      </c>
    </row>
    <row r="148" spans="1:30" ht="26.25" customHeight="1" x14ac:dyDescent="0.25">
      <c r="A148" s="13">
        <f t="shared" si="37"/>
        <v>141</v>
      </c>
      <c r="B148" s="14" t="s">
        <v>214</v>
      </c>
      <c r="C148" s="15" t="s">
        <v>215</v>
      </c>
      <c r="D148" s="16" t="s">
        <v>216</v>
      </c>
      <c r="E148" s="17">
        <v>42943</v>
      </c>
      <c r="F148" s="18" t="s">
        <v>217</v>
      </c>
      <c r="G148" s="14"/>
      <c r="H148" s="14"/>
      <c r="I148" s="14"/>
      <c r="J148" s="14"/>
      <c r="K148" s="19">
        <v>5000000</v>
      </c>
      <c r="L148" s="20">
        <f t="shared" si="29"/>
        <v>5000000</v>
      </c>
      <c r="M148" s="20">
        <f t="shared" si="30"/>
        <v>5000000</v>
      </c>
      <c r="N148" s="20">
        <v>0</v>
      </c>
      <c r="O148" s="21">
        <v>5000000</v>
      </c>
      <c r="P148" s="22">
        <v>0</v>
      </c>
      <c r="Q148" s="24">
        <v>0</v>
      </c>
      <c r="R148" s="23">
        <f t="shared" ref="R148:R205" si="38">+O148-Q148</f>
        <v>5000000</v>
      </c>
      <c r="S148" s="13">
        <v>1</v>
      </c>
      <c r="T148" s="13">
        <v>1</v>
      </c>
      <c r="U148" s="24">
        <f t="shared" si="32"/>
        <v>5000000</v>
      </c>
      <c r="V148" s="25">
        <f t="shared" si="33"/>
        <v>5000000</v>
      </c>
      <c r="W148" s="25">
        <f t="shared" si="34"/>
        <v>5000000</v>
      </c>
      <c r="X148" s="26" t="s">
        <v>218</v>
      </c>
      <c r="Y148" s="26" t="s">
        <v>32</v>
      </c>
      <c r="Z148" s="24">
        <f t="shared" si="35"/>
        <v>0</v>
      </c>
      <c r="AA148" s="24">
        <v>549677</v>
      </c>
      <c r="AB148" s="24"/>
      <c r="AC148" s="24">
        <v>4450323</v>
      </c>
      <c r="AD148" s="22">
        <f t="shared" si="36"/>
        <v>5000000</v>
      </c>
    </row>
    <row r="149" spans="1:30" ht="26.25" customHeight="1" x14ac:dyDescent="0.25">
      <c r="A149" s="13">
        <f t="shared" si="37"/>
        <v>142</v>
      </c>
      <c r="B149" s="14" t="s">
        <v>1281</v>
      </c>
      <c r="C149" s="15" t="s">
        <v>215</v>
      </c>
      <c r="D149" s="48" t="s">
        <v>1282</v>
      </c>
      <c r="E149" s="17">
        <v>43117</v>
      </c>
      <c r="F149" s="15" t="s">
        <v>217</v>
      </c>
      <c r="G149" s="14"/>
      <c r="H149" s="14"/>
      <c r="I149" s="14"/>
      <c r="J149" s="14"/>
      <c r="K149" s="52">
        <v>7500000</v>
      </c>
      <c r="L149" s="20">
        <f t="shared" si="29"/>
        <v>7500000</v>
      </c>
      <c r="M149" s="20">
        <f t="shared" si="30"/>
        <v>7500000</v>
      </c>
      <c r="N149" s="20">
        <v>0</v>
      </c>
      <c r="O149" s="21">
        <v>7500000</v>
      </c>
      <c r="P149" s="22">
        <v>0</v>
      </c>
      <c r="Q149" s="24">
        <v>0</v>
      </c>
      <c r="R149" s="23">
        <f t="shared" si="38"/>
        <v>7500000</v>
      </c>
      <c r="S149" s="13">
        <v>1</v>
      </c>
      <c r="T149" s="13">
        <v>1</v>
      </c>
      <c r="U149" s="24">
        <f t="shared" si="32"/>
        <v>7500000</v>
      </c>
      <c r="V149" s="25">
        <f t="shared" si="33"/>
        <v>7500000</v>
      </c>
      <c r="W149" s="25">
        <f t="shared" si="34"/>
        <v>7500000</v>
      </c>
      <c r="X149" s="50" t="s">
        <v>1292</v>
      </c>
      <c r="Y149" s="26" t="s">
        <v>32</v>
      </c>
      <c r="Z149" s="24">
        <f t="shared" si="35"/>
        <v>0</v>
      </c>
      <c r="AA149" s="43">
        <v>298548</v>
      </c>
      <c r="AB149" s="43">
        <v>50000</v>
      </c>
      <c r="AC149" s="43">
        <v>7151452</v>
      </c>
      <c r="AD149" s="22">
        <f t="shared" si="36"/>
        <v>7500000</v>
      </c>
    </row>
    <row r="150" spans="1:30" ht="26.25" customHeight="1" x14ac:dyDescent="0.25">
      <c r="A150" s="13">
        <f t="shared" si="37"/>
        <v>143</v>
      </c>
      <c r="B150" s="14" t="s">
        <v>1539</v>
      </c>
      <c r="C150" s="15" t="s">
        <v>1540</v>
      </c>
      <c r="D150" s="48" t="s">
        <v>1541</v>
      </c>
      <c r="E150" s="17">
        <v>43138</v>
      </c>
      <c r="F150" s="15" t="s">
        <v>1542</v>
      </c>
      <c r="G150" s="14"/>
      <c r="H150" s="14"/>
      <c r="I150" s="14"/>
      <c r="J150" s="14"/>
      <c r="K150" s="75">
        <v>10000000</v>
      </c>
      <c r="L150" s="20">
        <f t="shared" si="29"/>
        <v>10000000</v>
      </c>
      <c r="M150" s="20">
        <f t="shared" si="30"/>
        <v>10000000</v>
      </c>
      <c r="N150" s="20">
        <v>0</v>
      </c>
      <c r="O150" s="21">
        <v>10000000</v>
      </c>
      <c r="P150" s="22">
        <v>0</v>
      </c>
      <c r="Q150" s="24">
        <v>0</v>
      </c>
      <c r="R150" s="23">
        <f t="shared" si="38"/>
        <v>10000000</v>
      </c>
      <c r="S150" s="13">
        <v>1</v>
      </c>
      <c r="T150" s="13">
        <v>1</v>
      </c>
      <c r="U150" s="24">
        <f t="shared" si="32"/>
        <v>10000000</v>
      </c>
      <c r="V150" s="25">
        <f t="shared" si="33"/>
        <v>10000000</v>
      </c>
      <c r="W150" s="25">
        <f t="shared" si="34"/>
        <v>10000000</v>
      </c>
      <c r="X150" s="26" t="s">
        <v>1532</v>
      </c>
      <c r="Y150" s="26" t="s">
        <v>32</v>
      </c>
      <c r="Z150" s="24">
        <f t="shared" si="35"/>
        <v>0</v>
      </c>
      <c r="AA150" s="43">
        <v>314286</v>
      </c>
      <c r="AB150" s="43">
        <v>0</v>
      </c>
      <c r="AC150" s="43">
        <v>9685714</v>
      </c>
      <c r="AD150" s="22">
        <f t="shared" si="36"/>
        <v>10000000</v>
      </c>
    </row>
    <row r="151" spans="1:30" ht="26.25" customHeight="1" x14ac:dyDescent="0.25">
      <c r="A151" s="13">
        <f t="shared" si="37"/>
        <v>144</v>
      </c>
      <c r="B151" s="14" t="s">
        <v>1171</v>
      </c>
      <c r="C151" s="15" t="s">
        <v>1172</v>
      </c>
      <c r="D151" s="48" t="s">
        <v>1173</v>
      </c>
      <c r="E151" s="17">
        <v>43111</v>
      </c>
      <c r="F151" s="15" t="s">
        <v>1174</v>
      </c>
      <c r="G151" s="14"/>
      <c r="H151" s="14"/>
      <c r="I151" s="14"/>
      <c r="J151" s="14"/>
      <c r="K151" s="52">
        <v>7000000</v>
      </c>
      <c r="L151" s="20">
        <f t="shared" si="29"/>
        <v>7000000</v>
      </c>
      <c r="M151" s="20">
        <f t="shared" si="30"/>
        <v>7000000</v>
      </c>
      <c r="N151" s="20">
        <v>0</v>
      </c>
      <c r="O151" s="21">
        <v>7000000</v>
      </c>
      <c r="P151" s="22">
        <v>0</v>
      </c>
      <c r="Q151" s="24">
        <v>0</v>
      </c>
      <c r="R151" s="23">
        <f t="shared" si="38"/>
        <v>7000000</v>
      </c>
      <c r="S151" s="13">
        <v>1</v>
      </c>
      <c r="T151" s="13">
        <v>1</v>
      </c>
      <c r="U151" s="24">
        <f t="shared" si="32"/>
        <v>7000000</v>
      </c>
      <c r="V151" s="25">
        <f t="shared" si="33"/>
        <v>7000000</v>
      </c>
      <c r="W151" s="25">
        <f t="shared" si="34"/>
        <v>7000000</v>
      </c>
      <c r="X151" s="49" t="s">
        <v>1149</v>
      </c>
      <c r="Y151" s="26" t="s">
        <v>32</v>
      </c>
      <c r="Z151" s="24">
        <f t="shared" si="35"/>
        <v>0</v>
      </c>
      <c r="AA151" s="43">
        <v>294903</v>
      </c>
      <c r="AB151" s="24"/>
      <c r="AC151" s="43">
        <v>6705097</v>
      </c>
      <c r="AD151" s="22">
        <f t="shared" si="36"/>
        <v>7000000</v>
      </c>
    </row>
    <row r="152" spans="1:30" ht="26.25" customHeight="1" x14ac:dyDescent="0.25">
      <c r="A152" s="13">
        <f t="shared" si="37"/>
        <v>145</v>
      </c>
      <c r="B152" s="14" t="s">
        <v>740</v>
      </c>
      <c r="C152" s="15" t="s">
        <v>741</v>
      </c>
      <c r="D152" s="16" t="s">
        <v>742</v>
      </c>
      <c r="E152" s="17">
        <v>43084</v>
      </c>
      <c r="F152" s="18" t="s">
        <v>743</v>
      </c>
      <c r="G152" s="14"/>
      <c r="H152" s="14"/>
      <c r="I152" s="14"/>
      <c r="J152" s="14"/>
      <c r="K152" s="19">
        <v>7500000</v>
      </c>
      <c r="L152" s="20">
        <f t="shared" si="29"/>
        <v>7500000</v>
      </c>
      <c r="M152" s="20">
        <f t="shared" si="30"/>
        <v>7500000</v>
      </c>
      <c r="N152" s="20">
        <v>0</v>
      </c>
      <c r="O152" s="21">
        <v>7500000</v>
      </c>
      <c r="P152" s="22">
        <v>0</v>
      </c>
      <c r="Q152" s="24">
        <v>0</v>
      </c>
      <c r="R152" s="23">
        <f t="shared" si="38"/>
        <v>7500000</v>
      </c>
      <c r="S152" s="13">
        <v>1</v>
      </c>
      <c r="T152" s="13">
        <v>1</v>
      </c>
      <c r="U152" s="24">
        <f t="shared" si="32"/>
        <v>7500000</v>
      </c>
      <c r="V152" s="25">
        <f t="shared" si="33"/>
        <v>7500000</v>
      </c>
      <c r="W152" s="25">
        <f t="shared" si="34"/>
        <v>7500000</v>
      </c>
      <c r="X152" s="14" t="s">
        <v>744</v>
      </c>
      <c r="Y152" s="26" t="s">
        <v>32</v>
      </c>
      <c r="Z152" s="24">
        <f t="shared" si="35"/>
        <v>0</v>
      </c>
      <c r="AA152" s="24">
        <v>394355</v>
      </c>
      <c r="AB152" s="24"/>
      <c r="AC152" s="24">
        <v>7105645</v>
      </c>
      <c r="AD152" s="22">
        <f t="shared" si="36"/>
        <v>7500000</v>
      </c>
    </row>
    <row r="153" spans="1:30" ht="26.25" customHeight="1" x14ac:dyDescent="0.25">
      <c r="A153" s="13">
        <f t="shared" si="37"/>
        <v>146</v>
      </c>
      <c r="B153" s="14" t="s">
        <v>1764</v>
      </c>
      <c r="C153" s="15" t="s">
        <v>1765</v>
      </c>
      <c r="D153" s="16" t="s">
        <v>1766</v>
      </c>
      <c r="E153" s="17">
        <v>43171</v>
      </c>
      <c r="F153" s="18" t="s">
        <v>1767</v>
      </c>
      <c r="G153" s="14"/>
      <c r="H153" s="14"/>
      <c r="I153" s="14"/>
      <c r="J153" s="14"/>
      <c r="K153" s="19">
        <v>10000000</v>
      </c>
      <c r="L153" s="20">
        <f t="shared" si="29"/>
        <v>10000000</v>
      </c>
      <c r="M153" s="20">
        <f t="shared" si="30"/>
        <v>10000000</v>
      </c>
      <c r="N153" s="20">
        <v>0</v>
      </c>
      <c r="O153" s="21">
        <v>10000000</v>
      </c>
      <c r="P153" s="22">
        <v>0</v>
      </c>
      <c r="Q153" s="24">
        <v>0</v>
      </c>
      <c r="R153" s="23">
        <f t="shared" si="38"/>
        <v>10000000</v>
      </c>
      <c r="S153" s="13">
        <v>1</v>
      </c>
      <c r="T153" s="13">
        <v>1</v>
      </c>
      <c r="U153" s="24">
        <f t="shared" si="32"/>
        <v>10000000</v>
      </c>
      <c r="V153" s="25">
        <f t="shared" si="33"/>
        <v>10000000</v>
      </c>
      <c r="W153" s="25">
        <f t="shared" si="34"/>
        <v>10000000</v>
      </c>
      <c r="X153" s="14" t="s">
        <v>135</v>
      </c>
      <c r="Y153" s="26" t="s">
        <v>32</v>
      </c>
      <c r="Z153" s="24">
        <f t="shared" si="35"/>
        <v>0</v>
      </c>
      <c r="AA153" s="24">
        <v>177419</v>
      </c>
      <c r="AB153" s="24"/>
      <c r="AC153" s="24">
        <v>9822581</v>
      </c>
      <c r="AD153" s="22">
        <f t="shared" si="36"/>
        <v>10000000</v>
      </c>
    </row>
    <row r="154" spans="1:30" ht="26.25" customHeight="1" x14ac:dyDescent="0.25">
      <c r="A154" s="13">
        <f t="shared" si="37"/>
        <v>147</v>
      </c>
      <c r="B154" s="14" t="s">
        <v>814</v>
      </c>
      <c r="C154" s="15" t="s">
        <v>815</v>
      </c>
      <c r="D154" s="16" t="s">
        <v>816</v>
      </c>
      <c r="E154" s="17">
        <v>43088</v>
      </c>
      <c r="F154" s="18" t="s">
        <v>817</v>
      </c>
      <c r="G154" s="14"/>
      <c r="H154" s="14"/>
      <c r="I154" s="14"/>
      <c r="J154" s="14"/>
      <c r="K154" s="19">
        <v>10000000</v>
      </c>
      <c r="L154" s="20">
        <f t="shared" si="29"/>
        <v>10000000</v>
      </c>
      <c r="M154" s="20">
        <f t="shared" si="30"/>
        <v>10000000</v>
      </c>
      <c r="N154" s="20">
        <v>0</v>
      </c>
      <c r="O154" s="21">
        <v>10000000</v>
      </c>
      <c r="P154" s="22">
        <v>0</v>
      </c>
      <c r="Q154" s="24">
        <v>0</v>
      </c>
      <c r="R154" s="23">
        <f t="shared" si="38"/>
        <v>10000000</v>
      </c>
      <c r="S154" s="13">
        <v>1</v>
      </c>
      <c r="T154" s="13">
        <v>1</v>
      </c>
      <c r="U154" s="24">
        <f t="shared" si="32"/>
        <v>10000000</v>
      </c>
      <c r="V154" s="25">
        <f t="shared" si="33"/>
        <v>10000000</v>
      </c>
      <c r="W154" s="25">
        <f t="shared" si="34"/>
        <v>10000000</v>
      </c>
      <c r="X154" s="14" t="s">
        <v>818</v>
      </c>
      <c r="Y154" s="26" t="s">
        <v>32</v>
      </c>
      <c r="Z154" s="24">
        <f t="shared" si="35"/>
        <v>0</v>
      </c>
      <c r="AA154" s="24">
        <v>510323</v>
      </c>
      <c r="AB154" s="24"/>
      <c r="AC154" s="24">
        <v>9489677</v>
      </c>
      <c r="AD154" s="22">
        <f t="shared" si="36"/>
        <v>10000000</v>
      </c>
    </row>
    <row r="155" spans="1:30" ht="26.25" customHeight="1" x14ac:dyDescent="0.25">
      <c r="A155" s="13">
        <f t="shared" si="37"/>
        <v>148</v>
      </c>
      <c r="B155" s="112" t="s">
        <v>1521</v>
      </c>
      <c r="C155" s="15" t="s">
        <v>1522</v>
      </c>
      <c r="D155" s="113" t="s">
        <v>1523</v>
      </c>
      <c r="E155" s="83">
        <v>43130</v>
      </c>
      <c r="F155" s="15" t="s">
        <v>1524</v>
      </c>
      <c r="G155" s="14"/>
      <c r="H155" s="14"/>
      <c r="I155" s="14"/>
      <c r="J155" s="14"/>
      <c r="K155" s="52">
        <v>30000000</v>
      </c>
      <c r="L155" s="20">
        <f t="shared" si="29"/>
        <v>30000000</v>
      </c>
      <c r="M155" s="20">
        <f t="shared" si="30"/>
        <v>30000000</v>
      </c>
      <c r="N155" s="20">
        <v>0</v>
      </c>
      <c r="O155" s="21">
        <v>30000000</v>
      </c>
      <c r="P155" s="22">
        <v>0</v>
      </c>
      <c r="Q155" s="24">
        <v>0</v>
      </c>
      <c r="R155" s="23">
        <f t="shared" si="38"/>
        <v>30000000</v>
      </c>
      <c r="S155" s="13">
        <v>1</v>
      </c>
      <c r="T155" s="13">
        <v>1</v>
      </c>
      <c r="U155" s="24">
        <f t="shared" si="32"/>
        <v>30000000</v>
      </c>
      <c r="V155" s="25">
        <f t="shared" si="33"/>
        <v>30000000</v>
      </c>
      <c r="W155" s="25">
        <f t="shared" si="34"/>
        <v>30000000</v>
      </c>
      <c r="X155" s="50" t="s">
        <v>1179</v>
      </c>
      <c r="Y155" s="26" t="s">
        <v>32</v>
      </c>
      <c r="Z155" s="24">
        <f t="shared" si="35"/>
        <v>0</v>
      </c>
      <c r="AA155" s="43">
        <v>1043226</v>
      </c>
      <c r="AB155" s="43">
        <v>200000</v>
      </c>
      <c r="AC155" s="43">
        <v>28756774</v>
      </c>
      <c r="AD155" s="22">
        <f t="shared" si="36"/>
        <v>30000000</v>
      </c>
    </row>
    <row r="156" spans="1:30" ht="26.25" customHeight="1" x14ac:dyDescent="0.25">
      <c r="A156" s="13">
        <f t="shared" si="37"/>
        <v>149</v>
      </c>
      <c r="B156" s="112" t="s">
        <v>1409</v>
      </c>
      <c r="C156" s="15" t="s">
        <v>1410</v>
      </c>
      <c r="D156" s="113" t="s">
        <v>1411</v>
      </c>
      <c r="E156" s="83">
        <v>43130</v>
      </c>
      <c r="F156" s="15" t="s">
        <v>1412</v>
      </c>
      <c r="G156" s="14"/>
      <c r="H156" s="14"/>
      <c r="I156" s="14"/>
      <c r="J156" s="14"/>
      <c r="K156" s="46">
        <v>10000000</v>
      </c>
      <c r="L156" s="20">
        <f t="shared" si="29"/>
        <v>10000000</v>
      </c>
      <c r="M156" s="20">
        <f t="shared" si="30"/>
        <v>10000000</v>
      </c>
      <c r="N156" s="20">
        <v>0</v>
      </c>
      <c r="O156" s="21">
        <v>10000000</v>
      </c>
      <c r="P156" s="22">
        <v>0</v>
      </c>
      <c r="Q156" s="24">
        <v>0</v>
      </c>
      <c r="R156" s="23">
        <f t="shared" si="38"/>
        <v>10000000</v>
      </c>
      <c r="S156" s="13">
        <v>1</v>
      </c>
      <c r="T156" s="13">
        <v>1</v>
      </c>
      <c r="U156" s="24">
        <f t="shared" si="32"/>
        <v>10000000</v>
      </c>
      <c r="V156" s="25">
        <f t="shared" si="33"/>
        <v>10000000</v>
      </c>
      <c r="W156" s="25">
        <f t="shared" si="34"/>
        <v>10000000</v>
      </c>
      <c r="X156" s="49" t="s">
        <v>1147</v>
      </c>
      <c r="Y156" s="26" t="s">
        <v>32</v>
      </c>
      <c r="Z156" s="24">
        <f t="shared" si="35"/>
        <v>0</v>
      </c>
      <c r="AA156" s="43">
        <v>347742</v>
      </c>
      <c r="AB156" s="43">
        <v>0</v>
      </c>
      <c r="AC156" s="43">
        <v>9652258</v>
      </c>
      <c r="AD156" s="22">
        <f t="shared" si="36"/>
        <v>10000000</v>
      </c>
    </row>
    <row r="157" spans="1:30" ht="26.25" customHeight="1" x14ac:dyDescent="0.25">
      <c r="A157" s="13">
        <f t="shared" si="37"/>
        <v>150</v>
      </c>
      <c r="B157" s="53" t="s">
        <v>1345</v>
      </c>
      <c r="C157" s="54" t="s">
        <v>1346</v>
      </c>
      <c r="D157" s="117" t="s">
        <v>1347</v>
      </c>
      <c r="E157" s="56">
        <v>43096</v>
      </c>
      <c r="F157" s="54" t="s">
        <v>1348</v>
      </c>
      <c r="G157" s="14"/>
      <c r="H157" s="14"/>
      <c r="I157" s="14"/>
      <c r="J157" s="14"/>
      <c r="K157" s="52">
        <v>20000000</v>
      </c>
      <c r="L157" s="20">
        <f t="shared" si="29"/>
        <v>20000000</v>
      </c>
      <c r="M157" s="20">
        <f t="shared" si="30"/>
        <v>20000000</v>
      </c>
      <c r="N157" s="20">
        <v>0</v>
      </c>
      <c r="O157" s="21">
        <v>20000000</v>
      </c>
      <c r="P157" s="22">
        <v>0</v>
      </c>
      <c r="Q157" s="24">
        <v>0</v>
      </c>
      <c r="R157" s="23">
        <f t="shared" si="38"/>
        <v>20000000</v>
      </c>
      <c r="S157" s="13">
        <v>1</v>
      </c>
      <c r="T157" s="13">
        <v>1</v>
      </c>
      <c r="U157" s="24">
        <f t="shared" si="32"/>
        <v>20000000</v>
      </c>
      <c r="V157" s="25">
        <f t="shared" si="33"/>
        <v>20000000</v>
      </c>
      <c r="W157" s="25">
        <f t="shared" si="34"/>
        <v>20000000</v>
      </c>
      <c r="X157" s="51" t="s">
        <v>1349</v>
      </c>
      <c r="Y157" s="26" t="s">
        <v>32</v>
      </c>
      <c r="Z157" s="24">
        <f t="shared" si="35"/>
        <v>0</v>
      </c>
      <c r="AA157" s="43">
        <v>958710</v>
      </c>
      <c r="AB157" s="43">
        <v>100000</v>
      </c>
      <c r="AC157" s="43">
        <v>18941290</v>
      </c>
      <c r="AD157" s="22">
        <f t="shared" si="36"/>
        <v>20000000</v>
      </c>
    </row>
    <row r="158" spans="1:30" ht="26.25" customHeight="1" x14ac:dyDescent="0.25">
      <c r="A158" s="13">
        <f t="shared" si="37"/>
        <v>151</v>
      </c>
      <c r="B158" s="14" t="s">
        <v>238</v>
      </c>
      <c r="C158" s="15" t="s">
        <v>239</v>
      </c>
      <c r="D158" s="16" t="s">
        <v>240</v>
      </c>
      <c r="E158" s="17">
        <v>42949</v>
      </c>
      <c r="F158" s="18" t="s">
        <v>241</v>
      </c>
      <c r="G158" s="14"/>
      <c r="H158" s="14"/>
      <c r="I158" s="14"/>
      <c r="J158" s="14"/>
      <c r="K158" s="19">
        <v>7500000</v>
      </c>
      <c r="L158" s="20">
        <f t="shared" si="29"/>
        <v>7500000</v>
      </c>
      <c r="M158" s="20">
        <f t="shared" si="30"/>
        <v>7500000</v>
      </c>
      <c r="N158" s="20">
        <v>0</v>
      </c>
      <c r="O158" s="21">
        <v>7500000</v>
      </c>
      <c r="P158" s="22">
        <v>0</v>
      </c>
      <c r="Q158" s="24">
        <v>0</v>
      </c>
      <c r="R158" s="23">
        <f t="shared" si="38"/>
        <v>7500000</v>
      </c>
      <c r="S158" s="13">
        <v>1</v>
      </c>
      <c r="T158" s="13">
        <v>1</v>
      </c>
      <c r="U158" s="24">
        <f t="shared" si="32"/>
        <v>7500000</v>
      </c>
      <c r="V158" s="25">
        <f t="shared" si="33"/>
        <v>7500000</v>
      </c>
      <c r="W158" s="25">
        <f t="shared" si="34"/>
        <v>7500000</v>
      </c>
      <c r="X158" s="26" t="s">
        <v>116</v>
      </c>
      <c r="Y158" s="26" t="s">
        <v>32</v>
      </c>
      <c r="Z158" s="24">
        <f t="shared" si="35"/>
        <v>0</v>
      </c>
      <c r="AA158" s="24">
        <v>807097</v>
      </c>
      <c r="AB158" s="24">
        <f>100000+800000</f>
        <v>900000</v>
      </c>
      <c r="AC158" s="24">
        <v>5792903</v>
      </c>
      <c r="AD158" s="22">
        <f t="shared" si="36"/>
        <v>7500000</v>
      </c>
    </row>
    <row r="159" spans="1:30" ht="26.25" customHeight="1" x14ac:dyDescent="0.25">
      <c r="A159" s="13">
        <f t="shared" si="37"/>
        <v>152</v>
      </c>
      <c r="B159" s="14" t="s">
        <v>238</v>
      </c>
      <c r="C159" s="15" t="s">
        <v>239</v>
      </c>
      <c r="D159" s="48" t="s">
        <v>1185</v>
      </c>
      <c r="E159" s="17">
        <v>43111</v>
      </c>
      <c r="F159" s="15" t="s">
        <v>241</v>
      </c>
      <c r="G159" s="14"/>
      <c r="H159" s="14"/>
      <c r="I159" s="14"/>
      <c r="J159" s="14"/>
      <c r="K159" s="52">
        <v>2500000</v>
      </c>
      <c r="L159" s="20">
        <f t="shared" si="29"/>
        <v>2500000</v>
      </c>
      <c r="M159" s="20">
        <f t="shared" si="30"/>
        <v>2500000</v>
      </c>
      <c r="N159" s="20">
        <v>0</v>
      </c>
      <c r="O159" s="21">
        <v>2500000</v>
      </c>
      <c r="P159" s="22">
        <v>0</v>
      </c>
      <c r="Q159" s="24">
        <v>0</v>
      </c>
      <c r="R159" s="23">
        <f t="shared" si="38"/>
        <v>2500000</v>
      </c>
      <c r="S159" s="13">
        <v>1</v>
      </c>
      <c r="T159" s="13">
        <v>1</v>
      </c>
      <c r="U159" s="24">
        <f t="shared" si="32"/>
        <v>2500000</v>
      </c>
      <c r="V159" s="25">
        <f t="shared" si="33"/>
        <v>2500000</v>
      </c>
      <c r="W159" s="25">
        <f t="shared" si="34"/>
        <v>2500000</v>
      </c>
      <c r="X159" s="14" t="s">
        <v>255</v>
      </c>
      <c r="Y159" s="26" t="s">
        <v>32</v>
      </c>
      <c r="Z159" s="24">
        <f t="shared" si="35"/>
        <v>0</v>
      </c>
      <c r="AA159" s="43">
        <v>105323</v>
      </c>
      <c r="AB159" s="43">
        <f>25000+1000000</f>
        <v>1025000</v>
      </c>
      <c r="AC159" s="43">
        <v>1369677</v>
      </c>
      <c r="AD159" s="22">
        <f t="shared" si="36"/>
        <v>2500000</v>
      </c>
    </row>
    <row r="160" spans="1:30" ht="26.25" customHeight="1" x14ac:dyDescent="0.25">
      <c r="A160" s="13">
        <f t="shared" si="37"/>
        <v>153</v>
      </c>
      <c r="B160" s="14" t="s">
        <v>238</v>
      </c>
      <c r="C160" s="15" t="s">
        <v>239</v>
      </c>
      <c r="D160" s="16" t="s">
        <v>1429</v>
      </c>
      <c r="E160" s="83">
        <v>43131</v>
      </c>
      <c r="F160" s="18" t="s">
        <v>241</v>
      </c>
      <c r="G160" s="14"/>
      <c r="H160" s="14"/>
      <c r="I160" s="14"/>
      <c r="J160" s="14"/>
      <c r="K160" s="19">
        <v>2500000</v>
      </c>
      <c r="L160" s="20">
        <f t="shared" si="29"/>
        <v>2500000</v>
      </c>
      <c r="M160" s="20">
        <f t="shared" si="30"/>
        <v>2500000</v>
      </c>
      <c r="N160" s="20">
        <v>0</v>
      </c>
      <c r="O160" s="21">
        <v>2500000</v>
      </c>
      <c r="P160" s="22">
        <v>0</v>
      </c>
      <c r="Q160" s="24">
        <v>0</v>
      </c>
      <c r="R160" s="23">
        <f t="shared" si="38"/>
        <v>2500000</v>
      </c>
      <c r="S160" s="13">
        <v>1</v>
      </c>
      <c r="T160" s="13">
        <v>1</v>
      </c>
      <c r="U160" s="24">
        <f t="shared" si="32"/>
        <v>2500000</v>
      </c>
      <c r="V160" s="25">
        <f t="shared" si="33"/>
        <v>2500000</v>
      </c>
      <c r="W160" s="25">
        <f t="shared" si="34"/>
        <v>2500000</v>
      </c>
      <c r="X160" s="14" t="s">
        <v>255</v>
      </c>
      <c r="Y160" s="26" t="s">
        <v>32</v>
      </c>
      <c r="Z160" s="24">
        <f t="shared" si="35"/>
        <v>0</v>
      </c>
      <c r="AA160" s="24">
        <v>85968</v>
      </c>
      <c r="AB160" s="24">
        <f>800000+100000+25000</f>
        <v>925000</v>
      </c>
      <c r="AC160" s="24">
        <v>1489032</v>
      </c>
      <c r="AD160" s="22">
        <f t="shared" si="36"/>
        <v>2500000</v>
      </c>
    </row>
    <row r="161" spans="1:30" ht="26.25" customHeight="1" x14ac:dyDescent="0.25">
      <c r="A161" s="13">
        <f t="shared" si="37"/>
        <v>154</v>
      </c>
      <c r="B161" s="14" t="s">
        <v>51</v>
      </c>
      <c r="C161" s="15" t="s">
        <v>52</v>
      </c>
      <c r="D161" s="16" t="s">
        <v>1694</v>
      </c>
      <c r="E161" s="17">
        <v>43158</v>
      </c>
      <c r="F161" s="18"/>
      <c r="G161" s="14"/>
      <c r="H161" s="14"/>
      <c r="I161" s="14"/>
      <c r="J161" s="14"/>
      <c r="K161" s="76">
        <v>16093906</v>
      </c>
      <c r="L161" s="20">
        <f t="shared" si="29"/>
        <v>16093906</v>
      </c>
      <c r="M161" s="20">
        <f t="shared" si="30"/>
        <v>16093906</v>
      </c>
      <c r="N161" s="20">
        <v>0</v>
      </c>
      <c r="O161" s="21">
        <v>16093906</v>
      </c>
      <c r="P161" s="22">
        <v>0</v>
      </c>
      <c r="Q161" s="24">
        <v>0</v>
      </c>
      <c r="R161" s="23">
        <f t="shared" si="38"/>
        <v>16093906</v>
      </c>
      <c r="S161" s="13">
        <v>1</v>
      </c>
      <c r="T161" s="13">
        <v>1</v>
      </c>
      <c r="U161" s="24">
        <f t="shared" si="32"/>
        <v>16093906</v>
      </c>
      <c r="V161" s="25">
        <f t="shared" si="33"/>
        <v>16093906</v>
      </c>
      <c r="W161" s="25">
        <f t="shared" si="34"/>
        <v>16093906</v>
      </c>
      <c r="X161" s="14" t="s">
        <v>208</v>
      </c>
      <c r="Y161" s="26" t="s">
        <v>32</v>
      </c>
      <c r="Z161" s="24">
        <f t="shared" si="35"/>
        <v>0</v>
      </c>
      <c r="AA161" s="24">
        <v>357818</v>
      </c>
      <c r="AB161" s="24">
        <f>1333000+11797543+2524000+81545</f>
        <v>15736088</v>
      </c>
      <c r="AC161" s="24">
        <v>0</v>
      </c>
      <c r="AD161" s="22">
        <f t="shared" si="36"/>
        <v>16093906</v>
      </c>
    </row>
    <row r="162" spans="1:30" ht="26.25" customHeight="1" x14ac:dyDescent="0.25">
      <c r="A162" s="13">
        <f t="shared" si="37"/>
        <v>155</v>
      </c>
      <c r="B162" s="14" t="s">
        <v>656</v>
      </c>
      <c r="C162" s="15" t="s">
        <v>657</v>
      </c>
      <c r="D162" s="16" t="s">
        <v>658</v>
      </c>
      <c r="E162" s="17">
        <v>43066</v>
      </c>
      <c r="F162" s="18" t="s">
        <v>659</v>
      </c>
      <c r="G162" s="14"/>
      <c r="H162" s="14"/>
      <c r="I162" s="14"/>
      <c r="J162" s="14"/>
      <c r="K162" s="19">
        <v>22000000</v>
      </c>
      <c r="L162" s="20">
        <f t="shared" si="29"/>
        <v>22000000</v>
      </c>
      <c r="M162" s="20">
        <f t="shared" si="30"/>
        <v>22000000</v>
      </c>
      <c r="N162" s="20">
        <v>0</v>
      </c>
      <c r="O162" s="21">
        <v>22000000</v>
      </c>
      <c r="P162" s="22">
        <v>0</v>
      </c>
      <c r="Q162" s="24">
        <v>0</v>
      </c>
      <c r="R162" s="23">
        <f t="shared" si="38"/>
        <v>22000000</v>
      </c>
      <c r="S162" s="13">
        <v>1</v>
      </c>
      <c r="T162" s="13">
        <v>1</v>
      </c>
      <c r="U162" s="24">
        <f t="shared" si="32"/>
        <v>22000000</v>
      </c>
      <c r="V162" s="25">
        <f t="shared" si="33"/>
        <v>22000000</v>
      </c>
      <c r="W162" s="25">
        <f t="shared" si="34"/>
        <v>22000000</v>
      </c>
      <c r="X162" s="26" t="s">
        <v>31</v>
      </c>
      <c r="Y162" s="26" t="s">
        <v>32</v>
      </c>
      <c r="Z162" s="24">
        <f t="shared" si="35"/>
        <v>0</v>
      </c>
      <c r="AA162" s="24">
        <v>1311200</v>
      </c>
      <c r="AB162" s="24">
        <f>200000+145000</f>
        <v>345000</v>
      </c>
      <c r="AC162" s="24">
        <v>20343800</v>
      </c>
      <c r="AD162" s="22">
        <f t="shared" si="36"/>
        <v>22000000</v>
      </c>
    </row>
    <row r="163" spans="1:30" ht="26.25" customHeight="1" x14ac:dyDescent="0.25">
      <c r="A163" s="13">
        <f t="shared" si="37"/>
        <v>156</v>
      </c>
      <c r="B163" s="14" t="s">
        <v>901</v>
      </c>
      <c r="C163" s="15" t="s">
        <v>902</v>
      </c>
      <c r="D163" s="16" t="s">
        <v>903</v>
      </c>
      <c r="E163" s="17">
        <v>43089</v>
      </c>
      <c r="F163" s="18" t="s">
        <v>904</v>
      </c>
      <c r="G163" s="18" t="s">
        <v>904</v>
      </c>
      <c r="H163" s="14"/>
      <c r="I163" s="14"/>
      <c r="J163" s="14"/>
      <c r="K163" s="19">
        <v>20000000</v>
      </c>
      <c r="L163" s="20">
        <f t="shared" si="29"/>
        <v>20000000</v>
      </c>
      <c r="M163" s="20">
        <f t="shared" si="30"/>
        <v>20000000</v>
      </c>
      <c r="N163" s="20">
        <v>0</v>
      </c>
      <c r="O163" s="21">
        <v>20000000</v>
      </c>
      <c r="P163" s="22">
        <v>0</v>
      </c>
      <c r="Q163" s="24">
        <v>0</v>
      </c>
      <c r="R163" s="23">
        <f t="shared" si="38"/>
        <v>20000000</v>
      </c>
      <c r="S163" s="13">
        <v>1</v>
      </c>
      <c r="T163" s="13">
        <v>1</v>
      </c>
      <c r="U163" s="24">
        <f t="shared" si="32"/>
        <v>20000000</v>
      </c>
      <c r="V163" s="25">
        <f t="shared" si="33"/>
        <v>20000000</v>
      </c>
      <c r="W163" s="25">
        <f t="shared" si="34"/>
        <v>20000000</v>
      </c>
      <c r="X163" s="14" t="s">
        <v>218</v>
      </c>
      <c r="Y163" s="26" t="s">
        <v>32</v>
      </c>
      <c r="Z163" s="24">
        <f t="shared" si="35"/>
        <v>0</v>
      </c>
      <c r="AA163" s="24">
        <v>1012903</v>
      </c>
      <c r="AB163" s="24">
        <v>100000</v>
      </c>
      <c r="AC163" s="24">
        <v>18887097</v>
      </c>
      <c r="AD163" s="22">
        <f t="shared" si="36"/>
        <v>20000000</v>
      </c>
    </row>
    <row r="164" spans="1:30" ht="26.25" customHeight="1" x14ac:dyDescent="0.25">
      <c r="A164" s="13">
        <f t="shared" si="37"/>
        <v>157</v>
      </c>
      <c r="B164" s="14" t="s">
        <v>1737</v>
      </c>
      <c r="C164" s="15" t="s">
        <v>1738</v>
      </c>
      <c r="D164" s="16" t="s">
        <v>1739</v>
      </c>
      <c r="E164" s="17">
        <v>43168</v>
      </c>
      <c r="F164" s="18" t="s">
        <v>1740</v>
      </c>
      <c r="G164" s="18" t="s">
        <v>1741</v>
      </c>
      <c r="H164" s="14"/>
      <c r="I164" s="14"/>
      <c r="J164" s="14"/>
      <c r="K164" s="19">
        <v>6500000</v>
      </c>
      <c r="L164" s="20">
        <f t="shared" si="29"/>
        <v>6500000</v>
      </c>
      <c r="M164" s="20">
        <f t="shared" si="30"/>
        <v>6500000</v>
      </c>
      <c r="N164" s="20">
        <v>0</v>
      </c>
      <c r="O164" s="21">
        <v>6500000</v>
      </c>
      <c r="P164" s="22">
        <v>0</v>
      </c>
      <c r="Q164" s="24">
        <v>0</v>
      </c>
      <c r="R164" s="23">
        <f t="shared" si="38"/>
        <v>6500000</v>
      </c>
      <c r="S164" s="13">
        <v>1</v>
      </c>
      <c r="T164" s="13">
        <v>1</v>
      </c>
      <c r="U164" s="24">
        <f t="shared" si="32"/>
        <v>6500000</v>
      </c>
      <c r="V164" s="25">
        <f t="shared" si="33"/>
        <v>6500000</v>
      </c>
      <c r="W164" s="25">
        <f t="shared" si="34"/>
        <v>6500000</v>
      </c>
      <c r="X164" s="14" t="s">
        <v>960</v>
      </c>
      <c r="Y164" s="26" t="s">
        <v>32</v>
      </c>
      <c r="Z164" s="24">
        <f t="shared" si="35"/>
        <v>0</v>
      </c>
      <c r="AA164" s="24">
        <v>122871</v>
      </c>
      <c r="AB164" s="24"/>
      <c r="AC164" s="24">
        <v>6377129</v>
      </c>
      <c r="AD164" s="22">
        <f t="shared" si="36"/>
        <v>6500000</v>
      </c>
    </row>
    <row r="165" spans="1:30" ht="26.25" customHeight="1" x14ac:dyDescent="0.25">
      <c r="A165" s="13">
        <f t="shared" si="37"/>
        <v>158</v>
      </c>
      <c r="B165" s="14" t="s">
        <v>353</v>
      </c>
      <c r="C165" s="15" t="s">
        <v>354</v>
      </c>
      <c r="D165" s="16" t="s">
        <v>355</v>
      </c>
      <c r="E165" s="17">
        <v>42989</v>
      </c>
      <c r="F165" s="18" t="s">
        <v>356</v>
      </c>
      <c r="G165" s="14"/>
      <c r="H165" s="14"/>
      <c r="I165" s="14"/>
      <c r="J165" s="14"/>
      <c r="K165" s="19">
        <v>10000000</v>
      </c>
      <c r="L165" s="20">
        <f t="shared" si="29"/>
        <v>10000000</v>
      </c>
      <c r="M165" s="20">
        <f t="shared" si="30"/>
        <v>10000000</v>
      </c>
      <c r="N165" s="20">
        <v>0</v>
      </c>
      <c r="O165" s="21">
        <v>10000000</v>
      </c>
      <c r="P165" s="22">
        <v>0</v>
      </c>
      <c r="Q165" s="24">
        <v>0</v>
      </c>
      <c r="R165" s="23">
        <f t="shared" si="38"/>
        <v>10000000</v>
      </c>
      <c r="S165" s="13">
        <v>1</v>
      </c>
      <c r="T165" s="13">
        <v>1</v>
      </c>
      <c r="U165" s="24">
        <f t="shared" si="32"/>
        <v>10000000</v>
      </c>
      <c r="V165" s="25">
        <f t="shared" si="33"/>
        <v>10000000</v>
      </c>
      <c r="W165" s="25">
        <f t="shared" si="34"/>
        <v>10000000</v>
      </c>
      <c r="X165" s="26" t="s">
        <v>255</v>
      </c>
      <c r="Y165" s="26" t="s">
        <v>32</v>
      </c>
      <c r="Z165" s="24">
        <f t="shared" si="35"/>
        <v>0</v>
      </c>
      <c r="AA165" s="24">
        <v>900000</v>
      </c>
      <c r="AB165" s="24"/>
      <c r="AC165" s="24">
        <v>9100000</v>
      </c>
      <c r="AD165" s="22">
        <f t="shared" si="36"/>
        <v>10000000</v>
      </c>
    </row>
    <row r="166" spans="1:30" ht="26.25" customHeight="1" x14ac:dyDescent="0.25">
      <c r="A166" s="13">
        <f t="shared" si="37"/>
        <v>159</v>
      </c>
      <c r="B166" s="14" t="s">
        <v>353</v>
      </c>
      <c r="C166" s="15" t="s">
        <v>354</v>
      </c>
      <c r="D166" s="123" t="s">
        <v>1599</v>
      </c>
      <c r="E166" s="17">
        <v>43143</v>
      </c>
      <c r="F166" s="15" t="s">
        <v>356</v>
      </c>
      <c r="G166" s="14"/>
      <c r="H166" s="14"/>
      <c r="I166" s="14"/>
      <c r="J166" s="14"/>
      <c r="K166" s="75">
        <v>10000000</v>
      </c>
      <c r="L166" s="20">
        <f t="shared" si="29"/>
        <v>10000000</v>
      </c>
      <c r="M166" s="20">
        <f t="shared" si="30"/>
        <v>10000000</v>
      </c>
      <c r="N166" s="20">
        <v>0</v>
      </c>
      <c r="O166" s="21">
        <v>10000000</v>
      </c>
      <c r="P166" s="22">
        <v>0</v>
      </c>
      <c r="Q166" s="24">
        <v>0</v>
      </c>
      <c r="R166" s="23">
        <f t="shared" si="38"/>
        <v>10000000</v>
      </c>
      <c r="S166" s="13">
        <v>1</v>
      </c>
      <c r="T166" s="13">
        <v>1</v>
      </c>
      <c r="U166" s="24">
        <f t="shared" si="32"/>
        <v>10000000</v>
      </c>
      <c r="V166" s="25">
        <f t="shared" si="33"/>
        <v>10000000</v>
      </c>
      <c r="W166" s="25">
        <f t="shared" si="34"/>
        <v>10000000</v>
      </c>
      <c r="X166" s="26" t="s">
        <v>1349</v>
      </c>
      <c r="Y166" s="26" t="s">
        <v>32</v>
      </c>
      <c r="Z166" s="24">
        <f t="shared" si="35"/>
        <v>0</v>
      </c>
      <c r="AA166" s="43">
        <v>292857</v>
      </c>
      <c r="AB166" s="43">
        <v>100000</v>
      </c>
      <c r="AC166" s="43">
        <v>9607143</v>
      </c>
      <c r="AD166" s="22">
        <f t="shared" si="36"/>
        <v>10000000</v>
      </c>
    </row>
    <row r="167" spans="1:30" ht="26.25" customHeight="1" x14ac:dyDescent="0.25">
      <c r="A167" s="13">
        <f t="shared" si="37"/>
        <v>160</v>
      </c>
      <c r="B167" s="14" t="s">
        <v>1116</v>
      </c>
      <c r="C167" s="15" t="s">
        <v>1117</v>
      </c>
      <c r="D167" s="48" t="s">
        <v>1118</v>
      </c>
      <c r="E167" s="17">
        <v>43109</v>
      </c>
      <c r="F167" s="15" t="s">
        <v>1119</v>
      </c>
      <c r="G167" s="14"/>
      <c r="H167" s="14"/>
      <c r="I167" s="14"/>
      <c r="J167" s="14"/>
      <c r="K167" s="46">
        <v>10000000</v>
      </c>
      <c r="L167" s="20">
        <f t="shared" si="29"/>
        <v>10000000</v>
      </c>
      <c r="M167" s="20">
        <f t="shared" si="30"/>
        <v>10000000</v>
      </c>
      <c r="N167" s="20">
        <v>0</v>
      </c>
      <c r="O167" s="21">
        <v>10000000</v>
      </c>
      <c r="P167" s="22">
        <v>0</v>
      </c>
      <c r="Q167" s="24">
        <v>0</v>
      </c>
      <c r="R167" s="23">
        <f t="shared" si="38"/>
        <v>10000000</v>
      </c>
      <c r="S167" s="13">
        <v>1</v>
      </c>
      <c r="T167" s="13">
        <v>1</v>
      </c>
      <c r="U167" s="24">
        <f t="shared" si="32"/>
        <v>10000000</v>
      </c>
      <c r="V167" s="25">
        <f t="shared" si="33"/>
        <v>10000000</v>
      </c>
      <c r="W167" s="25">
        <f t="shared" si="34"/>
        <v>10000000</v>
      </c>
      <c r="X167" s="51" t="s">
        <v>1153</v>
      </c>
      <c r="Y167" s="26" t="s">
        <v>32</v>
      </c>
      <c r="Z167" s="24">
        <f t="shared" si="35"/>
        <v>0</v>
      </c>
      <c r="AA167" s="47">
        <v>429032</v>
      </c>
      <c r="AB167" s="43">
        <v>25000</v>
      </c>
      <c r="AC167" s="43">
        <v>9545968</v>
      </c>
      <c r="AD167" s="22">
        <f t="shared" si="36"/>
        <v>10000000</v>
      </c>
    </row>
    <row r="168" spans="1:30" ht="26.25" customHeight="1" x14ac:dyDescent="0.25">
      <c r="A168" s="13">
        <f t="shared" si="37"/>
        <v>161</v>
      </c>
      <c r="B168" s="14" t="s">
        <v>158</v>
      </c>
      <c r="C168" s="15" t="s">
        <v>159</v>
      </c>
      <c r="D168" s="16" t="s">
        <v>160</v>
      </c>
      <c r="E168" s="17">
        <v>42926</v>
      </c>
      <c r="F168" s="18" t="s">
        <v>161</v>
      </c>
      <c r="G168" s="14"/>
      <c r="H168" s="14"/>
      <c r="I168" s="14"/>
      <c r="J168" s="14"/>
      <c r="K168" s="19">
        <v>5000000</v>
      </c>
      <c r="L168" s="20">
        <f t="shared" si="29"/>
        <v>5000000</v>
      </c>
      <c r="M168" s="20">
        <f t="shared" si="30"/>
        <v>5000000</v>
      </c>
      <c r="N168" s="20">
        <v>0</v>
      </c>
      <c r="O168" s="21">
        <v>5000000</v>
      </c>
      <c r="P168" s="22">
        <v>0</v>
      </c>
      <c r="Q168" s="24">
        <v>0</v>
      </c>
      <c r="R168" s="23">
        <f t="shared" si="38"/>
        <v>5000000</v>
      </c>
      <c r="S168" s="13">
        <v>1</v>
      </c>
      <c r="T168" s="13">
        <v>1</v>
      </c>
      <c r="U168" s="24">
        <f t="shared" si="32"/>
        <v>5000000</v>
      </c>
      <c r="V168" s="25">
        <f t="shared" si="33"/>
        <v>5000000</v>
      </c>
      <c r="W168" s="25">
        <f t="shared" si="34"/>
        <v>5000000</v>
      </c>
      <c r="X168" s="26" t="s">
        <v>97</v>
      </c>
      <c r="Y168" s="26" t="s">
        <v>32</v>
      </c>
      <c r="Z168" s="24">
        <f t="shared" si="35"/>
        <v>0</v>
      </c>
      <c r="AA168" s="24">
        <v>582581</v>
      </c>
      <c r="AB168" s="24"/>
      <c r="AC168" s="24">
        <v>4417419</v>
      </c>
      <c r="AD168" s="22">
        <f t="shared" si="36"/>
        <v>5000000</v>
      </c>
    </row>
    <row r="169" spans="1:30" ht="26.25" customHeight="1" x14ac:dyDescent="0.25">
      <c r="A169" s="13">
        <f t="shared" si="37"/>
        <v>162</v>
      </c>
      <c r="B169" s="14" t="s">
        <v>897</v>
      </c>
      <c r="C169" s="15" t="s">
        <v>898</v>
      </c>
      <c r="D169" s="16" t="s">
        <v>899</v>
      </c>
      <c r="E169" s="17">
        <v>43089</v>
      </c>
      <c r="F169" s="18" t="s">
        <v>900</v>
      </c>
      <c r="G169" s="14"/>
      <c r="H169" s="14"/>
      <c r="I169" s="14"/>
      <c r="J169" s="14"/>
      <c r="K169" s="19">
        <v>10000000</v>
      </c>
      <c r="L169" s="20">
        <f t="shared" si="29"/>
        <v>10000000</v>
      </c>
      <c r="M169" s="20">
        <f t="shared" si="30"/>
        <v>10000000</v>
      </c>
      <c r="N169" s="20">
        <v>0</v>
      </c>
      <c r="O169" s="21">
        <v>10000000</v>
      </c>
      <c r="P169" s="22">
        <v>0</v>
      </c>
      <c r="Q169" s="24">
        <v>0</v>
      </c>
      <c r="R169" s="23">
        <f t="shared" si="38"/>
        <v>10000000</v>
      </c>
      <c r="S169" s="13">
        <v>1</v>
      </c>
      <c r="T169" s="13">
        <v>1</v>
      </c>
      <c r="U169" s="24">
        <f t="shared" si="32"/>
        <v>10000000</v>
      </c>
      <c r="V169" s="25">
        <f t="shared" si="33"/>
        <v>10000000</v>
      </c>
      <c r="W169" s="25">
        <f t="shared" si="34"/>
        <v>10000000</v>
      </c>
      <c r="X169" s="14" t="s">
        <v>808</v>
      </c>
      <c r="Y169" s="26" t="s">
        <v>32</v>
      </c>
      <c r="Z169" s="24">
        <f t="shared" si="35"/>
        <v>0</v>
      </c>
      <c r="AA169" s="24">
        <v>506452</v>
      </c>
      <c r="AB169" s="24"/>
      <c r="AC169" s="24">
        <v>9493548</v>
      </c>
      <c r="AD169" s="22">
        <f t="shared" si="36"/>
        <v>10000000</v>
      </c>
    </row>
    <row r="170" spans="1:30" ht="26.25" customHeight="1" x14ac:dyDescent="0.25">
      <c r="A170" s="13">
        <f t="shared" si="37"/>
        <v>163</v>
      </c>
      <c r="B170" s="14" t="s">
        <v>1104</v>
      </c>
      <c r="C170" s="15" t="s">
        <v>1105</v>
      </c>
      <c r="D170" s="48" t="s">
        <v>1106</v>
      </c>
      <c r="E170" s="17">
        <v>43109</v>
      </c>
      <c r="F170" s="15" t="s">
        <v>1107</v>
      </c>
      <c r="G170" s="14"/>
      <c r="H170" s="14"/>
      <c r="I170" s="14"/>
      <c r="J170" s="14"/>
      <c r="K170" s="46">
        <v>7500000</v>
      </c>
      <c r="L170" s="20">
        <f t="shared" si="29"/>
        <v>7500000</v>
      </c>
      <c r="M170" s="20">
        <f t="shared" si="30"/>
        <v>7500000</v>
      </c>
      <c r="N170" s="20">
        <v>0</v>
      </c>
      <c r="O170" s="21">
        <v>7500000</v>
      </c>
      <c r="P170" s="22">
        <v>0</v>
      </c>
      <c r="Q170" s="24">
        <v>0</v>
      </c>
      <c r="R170" s="23">
        <f t="shared" si="38"/>
        <v>7500000</v>
      </c>
      <c r="S170" s="13">
        <v>1</v>
      </c>
      <c r="T170" s="13">
        <v>1</v>
      </c>
      <c r="U170" s="24">
        <f t="shared" si="32"/>
        <v>7500000</v>
      </c>
      <c r="V170" s="25">
        <f t="shared" si="33"/>
        <v>7500000</v>
      </c>
      <c r="W170" s="25">
        <f t="shared" si="34"/>
        <v>7500000</v>
      </c>
      <c r="X170" s="51" t="s">
        <v>1151</v>
      </c>
      <c r="Y170" s="26" t="s">
        <v>32</v>
      </c>
      <c r="Z170" s="24">
        <f t="shared" si="35"/>
        <v>0</v>
      </c>
      <c r="AA170" s="47">
        <v>321774</v>
      </c>
      <c r="AB170" s="43">
        <v>0</v>
      </c>
      <c r="AC170" s="43">
        <v>7178226</v>
      </c>
      <c r="AD170" s="22">
        <f t="shared" si="36"/>
        <v>7500000</v>
      </c>
    </row>
    <row r="171" spans="1:30" ht="26.25" customHeight="1" x14ac:dyDescent="0.25">
      <c r="A171" s="13">
        <f t="shared" si="37"/>
        <v>164</v>
      </c>
      <c r="B171" s="14" t="s">
        <v>993</v>
      </c>
      <c r="C171" s="15" t="s">
        <v>997</v>
      </c>
      <c r="D171" s="16" t="s">
        <v>1002</v>
      </c>
      <c r="E171" s="17">
        <v>43104</v>
      </c>
      <c r="F171" s="18" t="s">
        <v>1006</v>
      </c>
      <c r="G171" s="14"/>
      <c r="H171" s="14"/>
      <c r="I171" s="14"/>
      <c r="J171" s="14"/>
      <c r="K171" s="19">
        <v>11106290</v>
      </c>
      <c r="L171" s="20">
        <f t="shared" si="29"/>
        <v>11106290</v>
      </c>
      <c r="M171" s="20">
        <f t="shared" si="30"/>
        <v>11106290</v>
      </c>
      <c r="N171" s="20">
        <v>0</v>
      </c>
      <c r="O171" s="21">
        <v>11106290</v>
      </c>
      <c r="P171" s="22">
        <v>0</v>
      </c>
      <c r="Q171" s="24">
        <v>0</v>
      </c>
      <c r="R171" s="23">
        <f t="shared" si="38"/>
        <v>11106290</v>
      </c>
      <c r="S171" s="13">
        <v>1</v>
      </c>
      <c r="T171" s="13">
        <v>1</v>
      </c>
      <c r="U171" s="24">
        <f t="shared" si="32"/>
        <v>11106290</v>
      </c>
      <c r="V171" s="25">
        <f t="shared" si="33"/>
        <v>11106290</v>
      </c>
      <c r="W171" s="25">
        <f t="shared" si="34"/>
        <v>11106290</v>
      </c>
      <c r="X171" s="14" t="s">
        <v>813</v>
      </c>
      <c r="Y171" s="26" t="s">
        <v>32</v>
      </c>
      <c r="Z171" s="24">
        <f t="shared" si="35"/>
        <v>0</v>
      </c>
      <c r="AA171" s="24">
        <v>475290</v>
      </c>
      <c r="AB171" s="24">
        <f>3100000+31000</f>
        <v>3131000</v>
      </c>
      <c r="AC171" s="24">
        <v>7500000</v>
      </c>
      <c r="AD171" s="22">
        <f t="shared" si="36"/>
        <v>11106290</v>
      </c>
    </row>
    <row r="172" spans="1:30" ht="26.25" customHeight="1" x14ac:dyDescent="0.25">
      <c r="A172" s="13">
        <f t="shared" si="37"/>
        <v>165</v>
      </c>
      <c r="B172" s="14" t="s">
        <v>651</v>
      </c>
      <c r="C172" s="15" t="s">
        <v>652</v>
      </c>
      <c r="D172" s="16" t="s">
        <v>653</v>
      </c>
      <c r="E172" s="17">
        <v>43066</v>
      </c>
      <c r="F172" s="18" t="s">
        <v>654</v>
      </c>
      <c r="G172" s="14"/>
      <c r="H172" s="14"/>
      <c r="I172" s="14"/>
      <c r="J172" s="14"/>
      <c r="K172" s="19">
        <v>10000000</v>
      </c>
      <c r="L172" s="20">
        <f t="shared" si="29"/>
        <v>10000000</v>
      </c>
      <c r="M172" s="20">
        <f t="shared" si="30"/>
        <v>10000000</v>
      </c>
      <c r="N172" s="20">
        <v>0</v>
      </c>
      <c r="O172" s="21">
        <v>10000000</v>
      </c>
      <c r="P172" s="22">
        <v>0</v>
      </c>
      <c r="Q172" s="24">
        <v>0</v>
      </c>
      <c r="R172" s="23">
        <f t="shared" si="38"/>
        <v>10000000</v>
      </c>
      <c r="S172" s="13">
        <v>1</v>
      </c>
      <c r="T172" s="13">
        <v>1</v>
      </c>
      <c r="U172" s="24">
        <f t="shared" si="32"/>
        <v>10000000</v>
      </c>
      <c r="V172" s="25">
        <f t="shared" si="33"/>
        <v>10000000</v>
      </c>
      <c r="W172" s="25">
        <f t="shared" si="34"/>
        <v>10000000</v>
      </c>
      <c r="X172" s="26" t="s">
        <v>655</v>
      </c>
      <c r="Y172" s="26" t="s">
        <v>32</v>
      </c>
      <c r="Z172" s="24">
        <f t="shared" si="35"/>
        <v>0</v>
      </c>
      <c r="AA172" s="24">
        <v>596000</v>
      </c>
      <c r="AB172" s="24">
        <v>25000</v>
      </c>
      <c r="AC172" s="24">
        <v>9379000</v>
      </c>
      <c r="AD172" s="22">
        <f t="shared" si="36"/>
        <v>10000000</v>
      </c>
    </row>
    <row r="173" spans="1:30" ht="26.25" customHeight="1" x14ac:dyDescent="0.25">
      <c r="A173" s="13">
        <f t="shared" si="37"/>
        <v>166</v>
      </c>
      <c r="B173" s="14" t="s">
        <v>1108</v>
      </c>
      <c r="C173" s="15" t="s">
        <v>1109</v>
      </c>
      <c r="D173" s="48" t="s">
        <v>1110</v>
      </c>
      <c r="E173" s="17">
        <v>43109</v>
      </c>
      <c r="F173" s="15" t="s">
        <v>1111</v>
      </c>
      <c r="G173" s="14"/>
      <c r="H173" s="14"/>
      <c r="I173" s="14"/>
      <c r="J173" s="14"/>
      <c r="K173" s="46">
        <v>7500000</v>
      </c>
      <c r="L173" s="20">
        <f t="shared" si="29"/>
        <v>7500000</v>
      </c>
      <c r="M173" s="20">
        <f t="shared" si="30"/>
        <v>7500000</v>
      </c>
      <c r="N173" s="20">
        <v>0</v>
      </c>
      <c r="O173" s="21">
        <v>7500000</v>
      </c>
      <c r="P173" s="22">
        <v>0</v>
      </c>
      <c r="Q173" s="24">
        <v>0</v>
      </c>
      <c r="R173" s="23">
        <f t="shared" si="38"/>
        <v>7500000</v>
      </c>
      <c r="S173" s="13">
        <v>1</v>
      </c>
      <c r="T173" s="13">
        <v>1</v>
      </c>
      <c r="U173" s="24">
        <f t="shared" si="32"/>
        <v>7500000</v>
      </c>
      <c r="V173" s="25">
        <f t="shared" si="33"/>
        <v>7500000</v>
      </c>
      <c r="W173" s="25">
        <f t="shared" si="34"/>
        <v>7500000</v>
      </c>
      <c r="X173" s="51" t="s">
        <v>1152</v>
      </c>
      <c r="Y173" s="26" t="s">
        <v>32</v>
      </c>
      <c r="Z173" s="24">
        <f t="shared" si="35"/>
        <v>0</v>
      </c>
      <c r="AA173" s="47">
        <v>321774</v>
      </c>
      <c r="AB173" s="43">
        <v>0</v>
      </c>
      <c r="AC173" s="43">
        <v>7178226</v>
      </c>
      <c r="AD173" s="22">
        <f t="shared" si="36"/>
        <v>7500000</v>
      </c>
    </row>
    <row r="174" spans="1:30" ht="26.25" customHeight="1" x14ac:dyDescent="0.25">
      <c r="A174" s="13">
        <f t="shared" si="37"/>
        <v>167</v>
      </c>
      <c r="B174" s="14" t="s">
        <v>1136</v>
      </c>
      <c r="C174" s="15" t="s">
        <v>1137</v>
      </c>
      <c r="D174" s="48" t="s">
        <v>1138</v>
      </c>
      <c r="E174" s="17">
        <v>43109</v>
      </c>
      <c r="F174" s="15" t="s">
        <v>1139</v>
      </c>
      <c r="G174" s="14"/>
      <c r="H174" s="14"/>
      <c r="I174" s="14"/>
      <c r="J174" s="14"/>
      <c r="K174" s="46">
        <v>30000000</v>
      </c>
      <c r="L174" s="20">
        <f t="shared" si="29"/>
        <v>30000000</v>
      </c>
      <c r="M174" s="20">
        <f t="shared" si="30"/>
        <v>30000000</v>
      </c>
      <c r="N174" s="20">
        <v>0</v>
      </c>
      <c r="O174" s="21">
        <v>30000000</v>
      </c>
      <c r="P174" s="22">
        <v>0</v>
      </c>
      <c r="Q174" s="24">
        <v>0</v>
      </c>
      <c r="R174" s="23">
        <f t="shared" si="38"/>
        <v>30000000</v>
      </c>
      <c r="S174" s="13">
        <v>1</v>
      </c>
      <c r="T174" s="13">
        <v>1</v>
      </c>
      <c r="U174" s="24">
        <f t="shared" si="32"/>
        <v>30000000</v>
      </c>
      <c r="V174" s="25">
        <f t="shared" si="33"/>
        <v>30000000</v>
      </c>
      <c r="W174" s="25">
        <f t="shared" si="34"/>
        <v>30000000</v>
      </c>
      <c r="X174" s="51" t="s">
        <v>1158</v>
      </c>
      <c r="Y174" s="26" t="s">
        <v>32</v>
      </c>
      <c r="Z174" s="24">
        <f t="shared" si="35"/>
        <v>0</v>
      </c>
      <c r="AA174" s="47">
        <v>1287097</v>
      </c>
      <c r="AB174" s="43">
        <v>225000</v>
      </c>
      <c r="AC174" s="43">
        <v>28487903</v>
      </c>
      <c r="AD174" s="22">
        <f t="shared" si="36"/>
        <v>30000000</v>
      </c>
    </row>
    <row r="175" spans="1:30" ht="26.25" customHeight="1" x14ac:dyDescent="0.25">
      <c r="A175" s="13">
        <f t="shared" si="37"/>
        <v>168</v>
      </c>
      <c r="B175" s="14" t="s">
        <v>1273</v>
      </c>
      <c r="C175" s="15" t="s">
        <v>1274</v>
      </c>
      <c r="D175" s="48" t="s">
        <v>1275</v>
      </c>
      <c r="E175" s="17">
        <v>43117</v>
      </c>
      <c r="F175" s="15">
        <v>8290140090</v>
      </c>
      <c r="G175" s="15">
        <v>8290140090</v>
      </c>
      <c r="H175" s="14"/>
      <c r="I175" s="14"/>
      <c r="J175" s="14"/>
      <c r="K175" s="52">
        <v>10000000</v>
      </c>
      <c r="L175" s="20">
        <f t="shared" si="29"/>
        <v>10000000</v>
      </c>
      <c r="M175" s="20">
        <f t="shared" si="30"/>
        <v>10000000</v>
      </c>
      <c r="N175" s="20">
        <v>0</v>
      </c>
      <c r="O175" s="21">
        <v>10000000</v>
      </c>
      <c r="P175" s="22">
        <v>0</v>
      </c>
      <c r="Q175" s="24">
        <v>0</v>
      </c>
      <c r="R175" s="23">
        <f t="shared" si="38"/>
        <v>10000000</v>
      </c>
      <c r="S175" s="13">
        <v>1</v>
      </c>
      <c r="T175" s="13">
        <v>1</v>
      </c>
      <c r="U175" s="24">
        <f t="shared" si="32"/>
        <v>10000000</v>
      </c>
      <c r="V175" s="25">
        <f t="shared" si="33"/>
        <v>10000000</v>
      </c>
      <c r="W175" s="25">
        <f t="shared" si="34"/>
        <v>10000000</v>
      </c>
      <c r="X175" s="26" t="s">
        <v>1277</v>
      </c>
      <c r="Y175" s="26" t="s">
        <v>32</v>
      </c>
      <c r="Z175" s="24">
        <f t="shared" si="35"/>
        <v>0</v>
      </c>
      <c r="AA175" s="43">
        <v>398065</v>
      </c>
      <c r="AB175" s="24"/>
      <c r="AC175" s="43">
        <v>9601935</v>
      </c>
      <c r="AD175" s="22">
        <f t="shared" si="36"/>
        <v>10000000</v>
      </c>
    </row>
    <row r="176" spans="1:30" ht="26.25" customHeight="1" x14ac:dyDescent="0.25">
      <c r="A176" s="13">
        <f t="shared" si="37"/>
        <v>169</v>
      </c>
      <c r="B176" s="14" t="s">
        <v>720</v>
      </c>
      <c r="C176" s="15" t="s">
        <v>721</v>
      </c>
      <c r="D176" s="16" t="s">
        <v>722</v>
      </c>
      <c r="E176" s="17">
        <v>43084</v>
      </c>
      <c r="F176" s="18" t="s">
        <v>723</v>
      </c>
      <c r="G176" s="18" t="s">
        <v>723</v>
      </c>
      <c r="H176" s="14"/>
      <c r="I176" s="14"/>
      <c r="J176" s="14"/>
      <c r="K176" s="19">
        <v>7000000</v>
      </c>
      <c r="L176" s="20">
        <f t="shared" si="29"/>
        <v>7000000</v>
      </c>
      <c r="M176" s="20">
        <f t="shared" si="30"/>
        <v>7000000</v>
      </c>
      <c r="N176" s="20">
        <v>0</v>
      </c>
      <c r="O176" s="21">
        <v>7000000</v>
      </c>
      <c r="P176" s="22">
        <v>0</v>
      </c>
      <c r="Q176" s="24">
        <v>0</v>
      </c>
      <c r="R176" s="23">
        <f t="shared" si="38"/>
        <v>7000000</v>
      </c>
      <c r="S176" s="13">
        <v>1</v>
      </c>
      <c r="T176" s="13">
        <v>1</v>
      </c>
      <c r="U176" s="24">
        <f t="shared" si="32"/>
        <v>7000000</v>
      </c>
      <c r="V176" s="25">
        <f t="shared" si="33"/>
        <v>7000000</v>
      </c>
      <c r="W176" s="25">
        <f t="shared" si="34"/>
        <v>7000000</v>
      </c>
      <c r="X176" s="14"/>
      <c r="Y176" s="26" t="s">
        <v>32</v>
      </c>
      <c r="Z176" s="24">
        <f t="shared" si="35"/>
        <v>0</v>
      </c>
      <c r="AA176" s="24"/>
      <c r="AB176" s="24"/>
      <c r="AC176" s="24"/>
      <c r="AD176" s="22">
        <f t="shared" si="36"/>
        <v>0</v>
      </c>
    </row>
    <row r="177" spans="1:30" ht="26.25" customHeight="1" x14ac:dyDescent="0.25">
      <c r="A177" s="13">
        <f t="shared" si="37"/>
        <v>170</v>
      </c>
      <c r="B177" s="14" t="s">
        <v>974</v>
      </c>
      <c r="C177" s="15" t="s">
        <v>976</v>
      </c>
      <c r="D177" s="16" t="s">
        <v>980</v>
      </c>
      <c r="E177" s="17">
        <v>43104</v>
      </c>
      <c r="F177" s="18" t="s">
        <v>983</v>
      </c>
      <c r="G177" s="18" t="s">
        <v>983</v>
      </c>
      <c r="H177" s="14"/>
      <c r="I177" s="14"/>
      <c r="J177" s="14"/>
      <c r="K177" s="19">
        <v>25000000</v>
      </c>
      <c r="L177" s="20">
        <f t="shared" si="29"/>
        <v>25000000</v>
      </c>
      <c r="M177" s="20">
        <f t="shared" si="30"/>
        <v>25000000</v>
      </c>
      <c r="N177" s="20">
        <v>0</v>
      </c>
      <c r="O177" s="21">
        <v>25000000</v>
      </c>
      <c r="P177" s="22">
        <v>0</v>
      </c>
      <c r="Q177" s="24">
        <v>0</v>
      </c>
      <c r="R177" s="23">
        <f t="shared" si="38"/>
        <v>25000000</v>
      </c>
      <c r="S177" s="13">
        <v>1</v>
      </c>
      <c r="T177" s="13">
        <v>1</v>
      </c>
      <c r="U177" s="24">
        <f t="shared" si="32"/>
        <v>25000000</v>
      </c>
      <c r="V177" s="25">
        <f t="shared" si="33"/>
        <v>25000000</v>
      </c>
      <c r="W177" s="25">
        <f t="shared" si="34"/>
        <v>25000000</v>
      </c>
      <c r="X177" s="14" t="s">
        <v>985</v>
      </c>
      <c r="Y177" s="26" t="s">
        <v>32</v>
      </c>
      <c r="Z177" s="24">
        <f t="shared" si="35"/>
        <v>0</v>
      </c>
      <c r="AA177" s="24">
        <v>1120968</v>
      </c>
      <c r="AB177" s="24">
        <v>150000</v>
      </c>
      <c r="AC177" s="24">
        <v>23729032</v>
      </c>
      <c r="AD177" s="22">
        <f t="shared" si="36"/>
        <v>25000000</v>
      </c>
    </row>
    <row r="178" spans="1:30" ht="26.25" customHeight="1" x14ac:dyDescent="0.25">
      <c r="A178" s="13">
        <f t="shared" si="37"/>
        <v>171</v>
      </c>
      <c r="B178" s="14" t="s">
        <v>1453</v>
      </c>
      <c r="C178" s="15" t="s">
        <v>1454</v>
      </c>
      <c r="D178" s="113" t="s">
        <v>1455</v>
      </c>
      <c r="E178" s="83">
        <v>43132</v>
      </c>
      <c r="F178" s="122" t="s">
        <v>1456</v>
      </c>
      <c r="G178" s="122" t="s">
        <v>1456</v>
      </c>
      <c r="H178" s="14"/>
      <c r="I178" s="14"/>
      <c r="J178" s="14"/>
      <c r="K178" s="75">
        <v>10000000</v>
      </c>
      <c r="L178" s="20">
        <f t="shared" si="29"/>
        <v>10000000</v>
      </c>
      <c r="M178" s="20">
        <f t="shared" si="30"/>
        <v>10000000</v>
      </c>
      <c r="N178" s="20">
        <v>0</v>
      </c>
      <c r="O178" s="21">
        <v>10000000</v>
      </c>
      <c r="P178" s="22">
        <v>0</v>
      </c>
      <c r="Q178" s="24">
        <v>0</v>
      </c>
      <c r="R178" s="23">
        <f t="shared" si="38"/>
        <v>10000000</v>
      </c>
      <c r="S178" s="13">
        <v>1</v>
      </c>
      <c r="T178" s="13">
        <v>1</v>
      </c>
      <c r="U178" s="24">
        <f t="shared" si="32"/>
        <v>10000000</v>
      </c>
      <c r="V178" s="25">
        <f t="shared" si="33"/>
        <v>10000000</v>
      </c>
      <c r="W178" s="25">
        <f t="shared" si="34"/>
        <v>10000000</v>
      </c>
      <c r="X178" s="50" t="s">
        <v>1326</v>
      </c>
      <c r="Y178" s="26" t="s">
        <v>32</v>
      </c>
      <c r="Z178" s="24">
        <f t="shared" si="35"/>
        <v>0</v>
      </c>
      <c r="AA178" s="43">
        <v>340000</v>
      </c>
      <c r="AB178" s="43">
        <v>25000</v>
      </c>
      <c r="AC178" s="43">
        <v>9635000</v>
      </c>
      <c r="AD178" s="22">
        <f t="shared" si="36"/>
        <v>10000000</v>
      </c>
    </row>
    <row r="179" spans="1:30" ht="26.25" customHeight="1" x14ac:dyDescent="0.25">
      <c r="A179" s="13">
        <f t="shared" si="37"/>
        <v>172</v>
      </c>
      <c r="B179" s="14" t="s">
        <v>1633</v>
      </c>
      <c r="C179" s="15" t="s">
        <v>1636</v>
      </c>
      <c r="D179" s="16" t="s">
        <v>1641</v>
      </c>
      <c r="E179" s="17">
        <v>43154</v>
      </c>
      <c r="F179" s="18" t="s">
        <v>1646</v>
      </c>
      <c r="G179" s="14"/>
      <c r="H179" s="14"/>
      <c r="I179" s="14"/>
      <c r="J179" s="14"/>
      <c r="K179" s="76">
        <v>25000000</v>
      </c>
      <c r="L179" s="20">
        <f t="shared" si="29"/>
        <v>25000000</v>
      </c>
      <c r="M179" s="20">
        <f t="shared" si="30"/>
        <v>25000000</v>
      </c>
      <c r="N179" s="20">
        <v>0</v>
      </c>
      <c r="O179" s="21">
        <v>25000000</v>
      </c>
      <c r="P179" s="22">
        <v>0</v>
      </c>
      <c r="Q179" s="24">
        <v>0</v>
      </c>
      <c r="R179" s="23">
        <f t="shared" si="38"/>
        <v>25000000</v>
      </c>
      <c r="S179" s="13">
        <v>1</v>
      </c>
      <c r="T179" s="13">
        <v>1</v>
      </c>
      <c r="U179" s="24">
        <f t="shared" si="32"/>
        <v>25000000</v>
      </c>
      <c r="V179" s="25">
        <f t="shared" si="33"/>
        <v>25000000</v>
      </c>
      <c r="W179" s="25">
        <f t="shared" si="34"/>
        <v>25000000</v>
      </c>
      <c r="X179" s="14" t="s">
        <v>1642</v>
      </c>
      <c r="Y179" s="26" t="s">
        <v>32</v>
      </c>
      <c r="Z179" s="24">
        <f t="shared" si="35"/>
        <v>0</v>
      </c>
      <c r="AA179" s="24">
        <v>614286</v>
      </c>
      <c r="AB179" s="24">
        <v>150000</v>
      </c>
      <c r="AC179" s="24">
        <v>24235714</v>
      </c>
      <c r="AD179" s="22">
        <f t="shared" si="36"/>
        <v>25000000</v>
      </c>
    </row>
    <row r="180" spans="1:30" ht="26.25" customHeight="1" x14ac:dyDescent="0.25">
      <c r="A180" s="13">
        <f t="shared" si="37"/>
        <v>173</v>
      </c>
      <c r="B180" s="14" t="s">
        <v>1369</v>
      </c>
      <c r="C180" s="15" t="s">
        <v>1375</v>
      </c>
      <c r="D180" s="16" t="s">
        <v>1382</v>
      </c>
      <c r="E180" s="17">
        <v>43126</v>
      </c>
      <c r="F180" s="18" t="s">
        <v>1388</v>
      </c>
      <c r="G180" s="14"/>
      <c r="H180" s="14"/>
      <c r="I180" s="14"/>
      <c r="J180" s="14"/>
      <c r="K180" s="19">
        <v>10000000</v>
      </c>
      <c r="L180" s="20">
        <f t="shared" si="29"/>
        <v>10000000</v>
      </c>
      <c r="M180" s="20">
        <f t="shared" si="30"/>
        <v>10000000</v>
      </c>
      <c r="N180" s="20">
        <v>0</v>
      </c>
      <c r="O180" s="21">
        <v>10000000</v>
      </c>
      <c r="P180" s="22">
        <v>0</v>
      </c>
      <c r="Q180" s="24">
        <v>0</v>
      </c>
      <c r="R180" s="23">
        <f t="shared" si="38"/>
        <v>10000000</v>
      </c>
      <c r="S180" s="13">
        <v>1</v>
      </c>
      <c r="T180" s="13">
        <v>1</v>
      </c>
      <c r="U180" s="24">
        <f t="shared" si="32"/>
        <v>10000000</v>
      </c>
      <c r="V180" s="25">
        <f t="shared" si="33"/>
        <v>10000000</v>
      </c>
      <c r="W180" s="25">
        <f t="shared" si="34"/>
        <v>10000000</v>
      </c>
      <c r="X180" s="14" t="s">
        <v>1392</v>
      </c>
      <c r="Y180" s="26" t="s">
        <v>32</v>
      </c>
      <c r="Z180" s="24">
        <f t="shared" si="35"/>
        <v>0</v>
      </c>
      <c r="AA180" s="24">
        <v>363226</v>
      </c>
      <c r="AB180" s="24">
        <v>0</v>
      </c>
      <c r="AC180" s="24">
        <v>9636774</v>
      </c>
      <c r="AD180" s="22">
        <f t="shared" si="36"/>
        <v>10000000</v>
      </c>
    </row>
    <row r="181" spans="1:30" ht="26.25" customHeight="1" x14ac:dyDescent="0.25">
      <c r="A181" s="13">
        <f t="shared" si="37"/>
        <v>174</v>
      </c>
      <c r="B181" s="14" t="s">
        <v>1195</v>
      </c>
      <c r="C181" s="15" t="s">
        <v>1196</v>
      </c>
      <c r="D181" s="48" t="s">
        <v>1197</v>
      </c>
      <c r="E181" s="17">
        <v>43111</v>
      </c>
      <c r="F181" s="15" t="s">
        <v>1198</v>
      </c>
      <c r="G181" s="15" t="s">
        <v>1198</v>
      </c>
      <c r="H181" s="14"/>
      <c r="I181" s="14"/>
      <c r="J181" s="14"/>
      <c r="K181" s="52">
        <v>10000000</v>
      </c>
      <c r="L181" s="20">
        <f t="shared" si="29"/>
        <v>10000000</v>
      </c>
      <c r="M181" s="20">
        <f t="shared" si="30"/>
        <v>10000000</v>
      </c>
      <c r="N181" s="20">
        <v>0</v>
      </c>
      <c r="O181" s="21">
        <v>10000000</v>
      </c>
      <c r="P181" s="22">
        <v>0</v>
      </c>
      <c r="Q181" s="24">
        <v>0</v>
      </c>
      <c r="R181" s="23">
        <f t="shared" si="38"/>
        <v>10000000</v>
      </c>
      <c r="S181" s="13">
        <v>1</v>
      </c>
      <c r="T181" s="13">
        <v>1</v>
      </c>
      <c r="U181" s="24">
        <f t="shared" si="32"/>
        <v>10000000</v>
      </c>
      <c r="V181" s="25">
        <f t="shared" si="33"/>
        <v>10000000</v>
      </c>
      <c r="W181" s="25">
        <f t="shared" si="34"/>
        <v>10000000</v>
      </c>
      <c r="X181" s="14" t="s">
        <v>289</v>
      </c>
      <c r="Y181" s="26" t="s">
        <v>32</v>
      </c>
      <c r="Z181" s="24">
        <f t="shared" si="35"/>
        <v>0</v>
      </c>
      <c r="AA181" s="43">
        <v>421290</v>
      </c>
      <c r="AB181" s="43">
        <v>0</v>
      </c>
      <c r="AC181" s="43">
        <v>9578710</v>
      </c>
      <c r="AD181" s="22">
        <f t="shared" si="36"/>
        <v>10000000</v>
      </c>
    </row>
    <row r="182" spans="1:30" ht="26.25" customHeight="1" x14ac:dyDescent="0.25">
      <c r="A182" s="13">
        <f t="shared" si="37"/>
        <v>175</v>
      </c>
      <c r="B182" s="14" t="s">
        <v>936</v>
      </c>
      <c r="C182" s="15" t="s">
        <v>942</v>
      </c>
      <c r="D182" s="16" t="s">
        <v>949</v>
      </c>
      <c r="E182" s="17">
        <v>43102</v>
      </c>
      <c r="F182" s="18" t="s">
        <v>956</v>
      </c>
      <c r="G182" s="14"/>
      <c r="H182" s="14"/>
      <c r="I182" s="14"/>
      <c r="J182" s="14"/>
      <c r="K182" s="19">
        <v>10000000</v>
      </c>
      <c r="L182" s="20">
        <f t="shared" si="29"/>
        <v>10000000</v>
      </c>
      <c r="M182" s="20">
        <f t="shared" si="30"/>
        <v>10000000</v>
      </c>
      <c r="N182" s="20">
        <v>0</v>
      </c>
      <c r="O182" s="21">
        <v>10000000</v>
      </c>
      <c r="P182" s="22">
        <v>0</v>
      </c>
      <c r="Q182" s="24">
        <v>0</v>
      </c>
      <c r="R182" s="23">
        <f t="shared" si="38"/>
        <v>10000000</v>
      </c>
      <c r="S182" s="13">
        <v>1</v>
      </c>
      <c r="T182" s="13">
        <v>1</v>
      </c>
      <c r="U182" s="24">
        <f t="shared" si="32"/>
        <v>10000000</v>
      </c>
      <c r="V182" s="25">
        <f t="shared" si="33"/>
        <v>10000000</v>
      </c>
      <c r="W182" s="25">
        <f t="shared" si="34"/>
        <v>10000000</v>
      </c>
      <c r="X182" s="14" t="s">
        <v>734</v>
      </c>
      <c r="Y182" s="26" t="s">
        <v>32</v>
      </c>
      <c r="Z182" s="24">
        <f t="shared" si="35"/>
        <v>0</v>
      </c>
      <c r="AA182" s="24">
        <v>456129</v>
      </c>
      <c r="AB182" s="24">
        <v>25000</v>
      </c>
      <c r="AC182" s="24">
        <v>9518871</v>
      </c>
      <c r="AD182" s="22">
        <f t="shared" si="36"/>
        <v>10000000</v>
      </c>
    </row>
    <row r="183" spans="1:30" ht="26.25" customHeight="1" x14ac:dyDescent="0.25">
      <c r="A183" s="13">
        <f t="shared" si="37"/>
        <v>176</v>
      </c>
      <c r="B183" s="14" t="s">
        <v>1303</v>
      </c>
      <c r="C183" s="15" t="s">
        <v>1304</v>
      </c>
      <c r="D183" s="48" t="s">
        <v>1305</v>
      </c>
      <c r="E183" s="17">
        <v>43116</v>
      </c>
      <c r="F183" s="15" t="s">
        <v>1306</v>
      </c>
      <c r="G183" s="14"/>
      <c r="H183" s="14"/>
      <c r="I183" s="14"/>
      <c r="J183" s="14"/>
      <c r="K183" s="19">
        <v>20000000</v>
      </c>
      <c r="L183" s="20">
        <f t="shared" si="29"/>
        <v>20000000</v>
      </c>
      <c r="M183" s="20">
        <f t="shared" si="30"/>
        <v>20000000</v>
      </c>
      <c r="N183" s="20">
        <v>0</v>
      </c>
      <c r="O183" s="21">
        <v>20000000</v>
      </c>
      <c r="P183" s="22">
        <v>0</v>
      </c>
      <c r="Q183" s="24">
        <v>0</v>
      </c>
      <c r="R183" s="23">
        <f t="shared" si="38"/>
        <v>20000000</v>
      </c>
      <c r="S183" s="13">
        <v>1</v>
      </c>
      <c r="T183" s="13">
        <v>1</v>
      </c>
      <c r="U183" s="24">
        <f t="shared" si="32"/>
        <v>20000000</v>
      </c>
      <c r="V183" s="25">
        <f t="shared" si="33"/>
        <v>20000000</v>
      </c>
      <c r="W183" s="25">
        <f t="shared" si="34"/>
        <v>20000000</v>
      </c>
      <c r="X183" s="50" t="s">
        <v>1307</v>
      </c>
      <c r="Y183" s="26" t="s">
        <v>32</v>
      </c>
      <c r="Z183" s="24">
        <f t="shared" si="35"/>
        <v>0</v>
      </c>
      <c r="AA183" s="43">
        <v>803871</v>
      </c>
      <c r="AB183" s="24">
        <v>100000</v>
      </c>
      <c r="AC183" s="43">
        <v>19096129</v>
      </c>
      <c r="AD183" s="22">
        <f t="shared" si="36"/>
        <v>20000000</v>
      </c>
    </row>
    <row r="184" spans="1:30" ht="26.25" customHeight="1" x14ac:dyDescent="0.25">
      <c r="A184" s="13">
        <f t="shared" si="37"/>
        <v>177</v>
      </c>
      <c r="B184" s="14" t="s">
        <v>1175</v>
      </c>
      <c r="C184" s="15" t="s">
        <v>1176</v>
      </c>
      <c r="D184" s="48" t="s">
        <v>1177</v>
      </c>
      <c r="E184" s="17">
        <v>43111</v>
      </c>
      <c r="F184" s="15" t="s">
        <v>1178</v>
      </c>
      <c r="G184" s="15" t="s">
        <v>1178</v>
      </c>
      <c r="H184" s="14"/>
      <c r="I184" s="14"/>
      <c r="J184" s="14"/>
      <c r="K184" s="52">
        <v>7500000</v>
      </c>
      <c r="L184" s="20">
        <f t="shared" si="29"/>
        <v>7500000</v>
      </c>
      <c r="M184" s="20">
        <f t="shared" si="30"/>
        <v>7500000</v>
      </c>
      <c r="N184" s="20">
        <v>0</v>
      </c>
      <c r="O184" s="21">
        <v>7500000</v>
      </c>
      <c r="P184" s="22">
        <v>0</v>
      </c>
      <c r="Q184" s="24">
        <v>0</v>
      </c>
      <c r="R184" s="23">
        <f t="shared" si="38"/>
        <v>7500000</v>
      </c>
      <c r="S184" s="13">
        <v>1</v>
      </c>
      <c r="T184" s="13">
        <v>1</v>
      </c>
      <c r="U184" s="24">
        <f t="shared" si="32"/>
        <v>7500000</v>
      </c>
      <c r="V184" s="25">
        <f t="shared" si="33"/>
        <v>7500000</v>
      </c>
      <c r="W184" s="25">
        <f t="shared" si="34"/>
        <v>7500000</v>
      </c>
      <c r="X184" s="49" t="s">
        <v>1179</v>
      </c>
      <c r="Y184" s="26" t="s">
        <v>32</v>
      </c>
      <c r="Z184" s="24">
        <f t="shared" si="35"/>
        <v>0</v>
      </c>
      <c r="AA184" s="43">
        <v>315968</v>
      </c>
      <c r="AB184" s="24"/>
      <c r="AC184" s="43">
        <v>7184032</v>
      </c>
      <c r="AD184" s="22">
        <f t="shared" si="36"/>
        <v>7500000</v>
      </c>
    </row>
    <row r="185" spans="1:30" ht="26.25" customHeight="1" x14ac:dyDescent="0.25">
      <c r="A185" s="13">
        <f t="shared" si="37"/>
        <v>178</v>
      </c>
      <c r="B185" s="14" t="s">
        <v>1175</v>
      </c>
      <c r="C185" s="15" t="s">
        <v>1176</v>
      </c>
      <c r="D185" s="48" t="s">
        <v>1538</v>
      </c>
      <c r="E185" s="17">
        <v>43138</v>
      </c>
      <c r="F185" s="15" t="s">
        <v>1178</v>
      </c>
      <c r="G185" s="14"/>
      <c r="H185" s="14"/>
      <c r="I185" s="14"/>
      <c r="J185" s="14"/>
      <c r="K185" s="75">
        <v>3000000</v>
      </c>
      <c r="L185" s="20">
        <f t="shared" si="29"/>
        <v>3000000</v>
      </c>
      <c r="M185" s="20">
        <f t="shared" si="30"/>
        <v>3000000</v>
      </c>
      <c r="N185" s="20">
        <v>0</v>
      </c>
      <c r="O185" s="21">
        <v>3000000</v>
      </c>
      <c r="P185" s="22">
        <v>0</v>
      </c>
      <c r="Q185" s="24">
        <v>0</v>
      </c>
      <c r="R185" s="23">
        <f t="shared" si="38"/>
        <v>3000000</v>
      </c>
      <c r="S185" s="13">
        <v>1</v>
      </c>
      <c r="T185" s="13">
        <v>1</v>
      </c>
      <c r="U185" s="24">
        <f t="shared" si="32"/>
        <v>3000000</v>
      </c>
      <c r="V185" s="25">
        <f t="shared" si="33"/>
        <v>3000000</v>
      </c>
      <c r="W185" s="25">
        <f t="shared" si="34"/>
        <v>3000000</v>
      </c>
      <c r="X185" s="26" t="s">
        <v>1179</v>
      </c>
      <c r="Y185" s="26" t="s">
        <v>32</v>
      </c>
      <c r="Z185" s="24">
        <f t="shared" si="35"/>
        <v>0</v>
      </c>
      <c r="AA185" s="43">
        <v>94286</v>
      </c>
      <c r="AB185" s="43">
        <v>30000</v>
      </c>
      <c r="AC185" s="43">
        <v>2875714</v>
      </c>
      <c r="AD185" s="22">
        <f t="shared" si="36"/>
        <v>3000000</v>
      </c>
    </row>
    <row r="186" spans="1:30" ht="26.25" customHeight="1" x14ac:dyDescent="0.25">
      <c r="A186" s="13">
        <f t="shared" si="37"/>
        <v>179</v>
      </c>
      <c r="B186" s="14" t="s">
        <v>145</v>
      </c>
      <c r="C186" s="15" t="s">
        <v>146</v>
      </c>
      <c r="D186" s="16" t="s">
        <v>147</v>
      </c>
      <c r="E186" s="17">
        <v>42921</v>
      </c>
      <c r="F186" s="18"/>
      <c r="G186" s="14"/>
      <c r="H186" s="14"/>
      <c r="I186" s="14"/>
      <c r="J186" s="14"/>
      <c r="K186" s="19">
        <v>7500000</v>
      </c>
      <c r="L186" s="20">
        <f t="shared" si="29"/>
        <v>7500000</v>
      </c>
      <c r="M186" s="20">
        <f t="shared" si="30"/>
        <v>7500000</v>
      </c>
      <c r="N186" s="20">
        <v>0</v>
      </c>
      <c r="O186" s="21">
        <v>7500000</v>
      </c>
      <c r="P186" s="22">
        <v>0</v>
      </c>
      <c r="Q186" s="24">
        <v>0</v>
      </c>
      <c r="R186" s="23">
        <f t="shared" si="38"/>
        <v>7500000</v>
      </c>
      <c r="S186" s="13">
        <v>1</v>
      </c>
      <c r="T186" s="13">
        <v>1</v>
      </c>
      <c r="U186" s="24">
        <f t="shared" si="32"/>
        <v>7500000</v>
      </c>
      <c r="V186" s="25">
        <f t="shared" si="33"/>
        <v>7500000</v>
      </c>
      <c r="W186" s="25">
        <f t="shared" si="34"/>
        <v>7500000</v>
      </c>
      <c r="X186" s="26" t="s">
        <v>148</v>
      </c>
      <c r="Y186" s="26" t="s">
        <v>32</v>
      </c>
      <c r="Z186" s="24">
        <f t="shared" si="35"/>
        <v>0</v>
      </c>
      <c r="AA186" s="24">
        <v>888387</v>
      </c>
      <c r="AB186" s="24">
        <v>1687500</v>
      </c>
      <c r="AC186" s="24">
        <v>4924113</v>
      </c>
      <c r="AD186" s="22">
        <f t="shared" si="36"/>
        <v>7500000</v>
      </c>
    </row>
    <row r="187" spans="1:30" ht="26.25" customHeight="1" x14ac:dyDescent="0.25">
      <c r="A187" s="13">
        <f t="shared" si="37"/>
        <v>180</v>
      </c>
      <c r="B187" s="14" t="s">
        <v>145</v>
      </c>
      <c r="C187" s="15" t="s">
        <v>146</v>
      </c>
      <c r="D187" s="16" t="s">
        <v>978</v>
      </c>
      <c r="E187" s="17">
        <v>43104</v>
      </c>
      <c r="F187" s="18" t="s">
        <v>982</v>
      </c>
      <c r="G187" s="18" t="s">
        <v>986</v>
      </c>
      <c r="H187" s="14"/>
      <c r="I187" s="14"/>
      <c r="J187" s="14"/>
      <c r="K187" s="19">
        <v>7500000</v>
      </c>
      <c r="L187" s="20">
        <f t="shared" si="29"/>
        <v>7500000</v>
      </c>
      <c r="M187" s="20">
        <f t="shared" si="30"/>
        <v>7500000</v>
      </c>
      <c r="N187" s="20">
        <v>0</v>
      </c>
      <c r="O187" s="21">
        <v>7500000</v>
      </c>
      <c r="P187" s="22">
        <v>0</v>
      </c>
      <c r="Q187" s="24">
        <v>0</v>
      </c>
      <c r="R187" s="23">
        <f t="shared" si="38"/>
        <v>7500000</v>
      </c>
      <c r="S187" s="13">
        <v>1</v>
      </c>
      <c r="T187" s="13">
        <v>1</v>
      </c>
      <c r="U187" s="24">
        <f t="shared" si="32"/>
        <v>7500000</v>
      </c>
      <c r="V187" s="25">
        <f t="shared" si="33"/>
        <v>7500000</v>
      </c>
      <c r="W187" s="25">
        <f t="shared" si="34"/>
        <v>7500000</v>
      </c>
      <c r="X187" s="14" t="s">
        <v>148</v>
      </c>
      <c r="Y187" s="26" t="s">
        <v>32</v>
      </c>
      <c r="Z187" s="24">
        <f t="shared" si="35"/>
        <v>0</v>
      </c>
      <c r="AA187" s="24">
        <v>336290</v>
      </c>
      <c r="AB187" s="24">
        <v>75000</v>
      </c>
      <c r="AC187" s="24">
        <v>7088710</v>
      </c>
      <c r="AD187" s="22">
        <f t="shared" si="36"/>
        <v>7500000</v>
      </c>
    </row>
    <row r="188" spans="1:30" ht="26.25" customHeight="1" x14ac:dyDescent="0.25">
      <c r="A188" s="13">
        <f t="shared" si="37"/>
        <v>181</v>
      </c>
      <c r="B188" s="14" t="s">
        <v>1191</v>
      </c>
      <c r="C188" s="15" t="s">
        <v>1192</v>
      </c>
      <c r="D188" s="48" t="s">
        <v>1193</v>
      </c>
      <c r="E188" s="17">
        <v>43111</v>
      </c>
      <c r="F188" s="15" t="s">
        <v>1194</v>
      </c>
      <c r="G188" s="14"/>
      <c r="H188" s="14"/>
      <c r="I188" s="14"/>
      <c r="J188" s="14"/>
      <c r="K188" s="52">
        <v>10000000</v>
      </c>
      <c r="L188" s="20">
        <f t="shared" si="29"/>
        <v>10000000</v>
      </c>
      <c r="M188" s="20">
        <f t="shared" si="30"/>
        <v>10000000</v>
      </c>
      <c r="N188" s="20">
        <v>0</v>
      </c>
      <c r="O188" s="21">
        <v>10000000</v>
      </c>
      <c r="P188" s="22">
        <v>0</v>
      </c>
      <c r="Q188" s="24">
        <v>0</v>
      </c>
      <c r="R188" s="23">
        <f t="shared" si="38"/>
        <v>10000000</v>
      </c>
      <c r="S188" s="13">
        <v>1</v>
      </c>
      <c r="T188" s="13">
        <v>1</v>
      </c>
      <c r="U188" s="24">
        <f t="shared" si="32"/>
        <v>10000000</v>
      </c>
      <c r="V188" s="25">
        <f t="shared" si="33"/>
        <v>10000000</v>
      </c>
      <c r="W188" s="25">
        <f t="shared" si="34"/>
        <v>10000000</v>
      </c>
      <c r="X188" s="14" t="s">
        <v>63</v>
      </c>
      <c r="Y188" s="26" t="s">
        <v>32</v>
      </c>
      <c r="Z188" s="24">
        <f t="shared" si="35"/>
        <v>0</v>
      </c>
      <c r="AA188" s="43">
        <v>421290</v>
      </c>
      <c r="AB188" s="43">
        <v>25000</v>
      </c>
      <c r="AC188" s="43">
        <v>9553710</v>
      </c>
      <c r="AD188" s="22">
        <f t="shared" si="36"/>
        <v>10000000</v>
      </c>
    </row>
    <row r="189" spans="1:30" ht="26.25" customHeight="1" x14ac:dyDescent="0.25">
      <c r="A189" s="13">
        <f t="shared" si="37"/>
        <v>182</v>
      </c>
      <c r="B189" s="14" t="s">
        <v>361</v>
      </c>
      <c r="C189" s="15" t="s">
        <v>362</v>
      </c>
      <c r="D189" s="16" t="s">
        <v>363</v>
      </c>
      <c r="E189" s="17">
        <v>42978</v>
      </c>
      <c r="F189" s="18" t="s">
        <v>364</v>
      </c>
      <c r="G189" s="18" t="s">
        <v>364</v>
      </c>
      <c r="H189" s="14"/>
      <c r="I189" s="14"/>
      <c r="J189" s="14"/>
      <c r="K189" s="19">
        <v>5000000</v>
      </c>
      <c r="L189" s="20">
        <f t="shared" si="29"/>
        <v>5000000</v>
      </c>
      <c r="M189" s="20">
        <f t="shared" si="30"/>
        <v>5000000</v>
      </c>
      <c r="N189" s="20">
        <v>0</v>
      </c>
      <c r="O189" s="21">
        <v>5000000</v>
      </c>
      <c r="P189" s="22">
        <v>0</v>
      </c>
      <c r="Q189" s="24">
        <v>0</v>
      </c>
      <c r="R189" s="23">
        <f t="shared" si="38"/>
        <v>5000000</v>
      </c>
      <c r="S189" s="13">
        <v>1</v>
      </c>
      <c r="T189" s="13">
        <v>1</v>
      </c>
      <c r="U189" s="24">
        <f t="shared" si="32"/>
        <v>5000000</v>
      </c>
      <c r="V189" s="25">
        <f t="shared" si="33"/>
        <v>5000000</v>
      </c>
      <c r="W189" s="25">
        <f t="shared" si="34"/>
        <v>5000000</v>
      </c>
      <c r="X189" s="26" t="s">
        <v>121</v>
      </c>
      <c r="Y189" s="26" t="s">
        <v>32</v>
      </c>
      <c r="Z189" s="24">
        <f t="shared" si="35"/>
        <v>0</v>
      </c>
      <c r="AA189" s="24">
        <v>230323</v>
      </c>
      <c r="AB189" s="24"/>
      <c r="AC189" s="24">
        <v>4769677</v>
      </c>
      <c r="AD189" s="22">
        <f t="shared" si="36"/>
        <v>5000000</v>
      </c>
    </row>
    <row r="190" spans="1:30" ht="26.25" customHeight="1" x14ac:dyDescent="0.25">
      <c r="A190" s="13">
        <f t="shared" si="37"/>
        <v>183</v>
      </c>
      <c r="B190" s="14" t="s">
        <v>782</v>
      </c>
      <c r="C190" s="15" t="s">
        <v>783</v>
      </c>
      <c r="D190" s="16" t="s">
        <v>784</v>
      </c>
      <c r="E190" s="17">
        <v>43084</v>
      </c>
      <c r="F190" s="18" t="s">
        <v>785</v>
      </c>
      <c r="G190" s="18" t="s">
        <v>785</v>
      </c>
      <c r="H190" s="14"/>
      <c r="I190" s="14"/>
      <c r="J190" s="14"/>
      <c r="K190" s="19">
        <v>25000000</v>
      </c>
      <c r="L190" s="20">
        <f t="shared" si="29"/>
        <v>25000000</v>
      </c>
      <c r="M190" s="20">
        <f t="shared" si="30"/>
        <v>25000000</v>
      </c>
      <c r="N190" s="20">
        <v>0</v>
      </c>
      <c r="O190" s="21">
        <v>25000000</v>
      </c>
      <c r="P190" s="22">
        <v>0</v>
      </c>
      <c r="Q190" s="24">
        <v>0</v>
      </c>
      <c r="R190" s="23">
        <f t="shared" si="38"/>
        <v>25000000</v>
      </c>
      <c r="S190" s="13">
        <v>1</v>
      </c>
      <c r="T190" s="13">
        <v>1</v>
      </c>
      <c r="U190" s="24">
        <f t="shared" si="32"/>
        <v>25000000</v>
      </c>
      <c r="V190" s="25">
        <f t="shared" si="33"/>
        <v>25000000</v>
      </c>
      <c r="W190" s="25">
        <f t="shared" si="34"/>
        <v>25000000</v>
      </c>
      <c r="X190" s="14" t="s">
        <v>255</v>
      </c>
      <c r="Y190" s="26" t="s">
        <v>32</v>
      </c>
      <c r="Z190" s="24">
        <f t="shared" si="35"/>
        <v>0</v>
      </c>
      <c r="AA190" s="24">
        <v>1314516</v>
      </c>
      <c r="AB190" s="24">
        <v>150000</v>
      </c>
      <c r="AC190" s="24">
        <v>23535484</v>
      </c>
      <c r="AD190" s="22">
        <f t="shared" si="36"/>
        <v>25000000</v>
      </c>
    </row>
    <row r="191" spans="1:30" ht="26.25" customHeight="1" x14ac:dyDescent="0.25">
      <c r="A191" s="13">
        <f t="shared" si="37"/>
        <v>184</v>
      </c>
      <c r="B191" s="14" t="s">
        <v>1756</v>
      </c>
      <c r="C191" s="15" t="s">
        <v>1758</v>
      </c>
      <c r="D191" s="16" t="s">
        <v>1760</v>
      </c>
      <c r="E191" s="17">
        <v>43172</v>
      </c>
      <c r="F191" s="18" t="s">
        <v>1762</v>
      </c>
      <c r="G191" s="14"/>
      <c r="H191" s="14"/>
      <c r="I191" s="14"/>
      <c r="J191" s="14"/>
      <c r="K191" s="19">
        <v>10000000</v>
      </c>
      <c r="L191" s="20">
        <f t="shared" si="29"/>
        <v>10000000</v>
      </c>
      <c r="M191" s="20">
        <f t="shared" si="30"/>
        <v>10000000</v>
      </c>
      <c r="N191" s="20">
        <v>0</v>
      </c>
      <c r="O191" s="21">
        <v>10000000</v>
      </c>
      <c r="P191" s="22">
        <v>0</v>
      </c>
      <c r="Q191" s="24">
        <v>0</v>
      </c>
      <c r="R191" s="23">
        <f t="shared" si="38"/>
        <v>10000000</v>
      </c>
      <c r="S191" s="13">
        <v>1</v>
      </c>
      <c r="T191" s="13">
        <v>1</v>
      </c>
      <c r="U191" s="24">
        <f t="shared" si="32"/>
        <v>10000000</v>
      </c>
      <c r="V191" s="25">
        <f t="shared" si="33"/>
        <v>10000000</v>
      </c>
      <c r="W191" s="25">
        <f t="shared" si="34"/>
        <v>10000000</v>
      </c>
      <c r="X191" s="14" t="s">
        <v>232</v>
      </c>
      <c r="Y191" s="26" t="s">
        <v>32</v>
      </c>
      <c r="Z191" s="24">
        <f t="shared" si="35"/>
        <v>0</v>
      </c>
      <c r="AA191" s="24">
        <v>173548</v>
      </c>
      <c r="AB191" s="24">
        <v>0</v>
      </c>
      <c r="AC191" s="24">
        <v>9826452</v>
      </c>
      <c r="AD191" s="22">
        <f t="shared" si="36"/>
        <v>10000000</v>
      </c>
    </row>
    <row r="192" spans="1:30" ht="26.25" customHeight="1" x14ac:dyDescent="0.25">
      <c r="A192" s="13">
        <f t="shared" si="37"/>
        <v>185</v>
      </c>
      <c r="B192" s="14" t="s">
        <v>424</v>
      </c>
      <c r="C192" s="15" t="s">
        <v>425</v>
      </c>
      <c r="D192" s="16" t="s">
        <v>578</v>
      </c>
      <c r="E192" s="17">
        <v>43042</v>
      </c>
      <c r="F192" s="18" t="s">
        <v>426</v>
      </c>
      <c r="G192" s="14"/>
      <c r="H192" s="14"/>
      <c r="I192" s="14"/>
      <c r="J192" s="14"/>
      <c r="K192" s="19">
        <v>3200000</v>
      </c>
      <c r="L192" s="20">
        <f t="shared" si="29"/>
        <v>3200000</v>
      </c>
      <c r="M192" s="20">
        <f t="shared" si="30"/>
        <v>3200000</v>
      </c>
      <c r="N192" s="20">
        <v>0</v>
      </c>
      <c r="O192" s="21">
        <v>3200000</v>
      </c>
      <c r="P192" s="22">
        <v>0</v>
      </c>
      <c r="Q192" s="24">
        <v>0</v>
      </c>
      <c r="R192" s="23">
        <f t="shared" si="38"/>
        <v>3200000</v>
      </c>
      <c r="S192" s="13">
        <v>1</v>
      </c>
      <c r="T192" s="13">
        <v>1</v>
      </c>
      <c r="U192" s="24">
        <f t="shared" si="32"/>
        <v>3200000</v>
      </c>
      <c r="V192" s="25">
        <f t="shared" si="33"/>
        <v>3200000</v>
      </c>
      <c r="W192" s="25">
        <f t="shared" si="34"/>
        <v>3200000</v>
      </c>
      <c r="X192" s="14" t="s">
        <v>294</v>
      </c>
      <c r="Y192" s="26" t="s">
        <v>32</v>
      </c>
      <c r="Z192" s="24">
        <f t="shared" si="35"/>
        <v>0</v>
      </c>
      <c r="AA192" s="24">
        <v>221440</v>
      </c>
      <c r="AB192" s="24">
        <v>0</v>
      </c>
      <c r="AC192" s="24">
        <v>2978560</v>
      </c>
      <c r="AD192" s="22">
        <f t="shared" si="36"/>
        <v>3200000</v>
      </c>
    </row>
    <row r="193" spans="1:30" ht="26.25" customHeight="1" x14ac:dyDescent="0.25">
      <c r="A193" s="13">
        <f t="shared" si="37"/>
        <v>186</v>
      </c>
      <c r="B193" s="14" t="s">
        <v>424</v>
      </c>
      <c r="C193" s="15" t="s">
        <v>425</v>
      </c>
      <c r="D193" s="16" t="s">
        <v>618</v>
      </c>
      <c r="E193" s="17">
        <v>43063</v>
      </c>
      <c r="F193" s="18" t="s">
        <v>426</v>
      </c>
      <c r="G193" s="14"/>
      <c r="H193" s="14"/>
      <c r="I193" s="14"/>
      <c r="J193" s="14"/>
      <c r="K193" s="19">
        <v>3000000</v>
      </c>
      <c r="L193" s="20">
        <f t="shared" si="29"/>
        <v>3000000</v>
      </c>
      <c r="M193" s="20">
        <f t="shared" si="30"/>
        <v>3000000</v>
      </c>
      <c r="N193" s="20">
        <v>0</v>
      </c>
      <c r="O193" s="21">
        <v>3000000</v>
      </c>
      <c r="P193" s="22">
        <v>0</v>
      </c>
      <c r="Q193" s="24">
        <v>0</v>
      </c>
      <c r="R193" s="23">
        <f t="shared" si="38"/>
        <v>3000000</v>
      </c>
      <c r="S193" s="13">
        <v>1</v>
      </c>
      <c r="T193" s="13">
        <v>1</v>
      </c>
      <c r="U193" s="24">
        <f t="shared" si="32"/>
        <v>3000000</v>
      </c>
      <c r="V193" s="25">
        <f t="shared" si="33"/>
        <v>3000000</v>
      </c>
      <c r="W193" s="25">
        <f t="shared" si="34"/>
        <v>3000000</v>
      </c>
      <c r="X193" s="14" t="s">
        <v>294</v>
      </c>
      <c r="Y193" s="26" t="s">
        <v>32</v>
      </c>
      <c r="Z193" s="24">
        <f t="shared" si="35"/>
        <v>0</v>
      </c>
      <c r="AA193" s="24">
        <v>182400</v>
      </c>
      <c r="AB193" s="24"/>
      <c r="AC193" s="24">
        <v>2817600</v>
      </c>
      <c r="AD193" s="22">
        <f t="shared" si="36"/>
        <v>3000000</v>
      </c>
    </row>
    <row r="194" spans="1:30" ht="26.25" customHeight="1" x14ac:dyDescent="0.25">
      <c r="A194" s="13">
        <f t="shared" si="37"/>
        <v>187</v>
      </c>
      <c r="B194" s="14" t="s">
        <v>424</v>
      </c>
      <c r="C194" s="15" t="s">
        <v>425</v>
      </c>
      <c r="D194" s="16" t="s">
        <v>1833</v>
      </c>
      <c r="E194" s="82">
        <v>43175</v>
      </c>
      <c r="F194" s="18" t="s">
        <v>426</v>
      </c>
      <c r="G194" s="14"/>
      <c r="H194" s="14"/>
      <c r="I194" s="14"/>
      <c r="J194" s="14"/>
      <c r="K194" s="19">
        <v>1500000</v>
      </c>
      <c r="L194" s="20">
        <f t="shared" si="29"/>
        <v>1500000</v>
      </c>
      <c r="M194" s="20">
        <f t="shared" si="30"/>
        <v>1500000</v>
      </c>
      <c r="N194" s="20">
        <v>0</v>
      </c>
      <c r="O194" s="21">
        <v>1500000</v>
      </c>
      <c r="P194" s="22">
        <v>0</v>
      </c>
      <c r="Q194" s="24">
        <v>0</v>
      </c>
      <c r="R194" s="23">
        <f t="shared" si="38"/>
        <v>1500000</v>
      </c>
      <c r="S194" s="13">
        <v>1</v>
      </c>
      <c r="T194" s="13">
        <v>1</v>
      </c>
      <c r="U194" s="24">
        <f t="shared" si="32"/>
        <v>1500000</v>
      </c>
      <c r="V194" s="25">
        <f t="shared" si="33"/>
        <v>1500000</v>
      </c>
      <c r="W194" s="25">
        <f t="shared" si="34"/>
        <v>1500000</v>
      </c>
      <c r="X194" s="14" t="s">
        <v>1834</v>
      </c>
      <c r="Y194" s="26" t="s">
        <v>32</v>
      </c>
      <c r="Z194" s="24">
        <f t="shared" si="35"/>
        <v>0</v>
      </c>
      <c r="AA194" s="24">
        <v>24290</v>
      </c>
      <c r="AB194" s="24">
        <v>2000</v>
      </c>
      <c r="AC194" s="24">
        <v>1473710</v>
      </c>
      <c r="AD194" s="22">
        <f t="shared" si="36"/>
        <v>1500000</v>
      </c>
    </row>
    <row r="195" spans="1:30" ht="26.25" customHeight="1" x14ac:dyDescent="0.25">
      <c r="A195" s="13">
        <f t="shared" si="37"/>
        <v>188</v>
      </c>
      <c r="B195" s="14" t="s">
        <v>191</v>
      </c>
      <c r="C195" s="15" t="s">
        <v>192</v>
      </c>
      <c r="D195" s="16" t="s">
        <v>193</v>
      </c>
      <c r="E195" s="17">
        <v>42929</v>
      </c>
      <c r="F195" s="18" t="s">
        <v>194</v>
      </c>
      <c r="G195" s="14"/>
      <c r="H195" s="14"/>
      <c r="I195" s="14"/>
      <c r="J195" s="14"/>
      <c r="K195" s="19">
        <v>7000000</v>
      </c>
      <c r="L195" s="20">
        <f t="shared" si="29"/>
        <v>7000000</v>
      </c>
      <c r="M195" s="20">
        <f t="shared" si="30"/>
        <v>7000000</v>
      </c>
      <c r="N195" s="20">
        <v>0</v>
      </c>
      <c r="O195" s="21">
        <v>7000000</v>
      </c>
      <c r="P195" s="22">
        <v>0</v>
      </c>
      <c r="Q195" s="24">
        <v>0</v>
      </c>
      <c r="R195" s="23">
        <f t="shared" si="38"/>
        <v>7000000</v>
      </c>
      <c r="S195" s="13">
        <v>1</v>
      </c>
      <c r="T195" s="13">
        <v>1</v>
      </c>
      <c r="U195" s="24">
        <f t="shared" si="32"/>
        <v>7000000</v>
      </c>
      <c r="V195" s="25">
        <f t="shared" si="33"/>
        <v>7000000</v>
      </c>
      <c r="W195" s="25">
        <f t="shared" si="34"/>
        <v>7000000</v>
      </c>
      <c r="X195" s="26" t="s">
        <v>31</v>
      </c>
      <c r="Y195" s="26" t="s">
        <v>32</v>
      </c>
      <c r="Z195" s="24">
        <f t="shared" si="35"/>
        <v>0</v>
      </c>
      <c r="AA195" s="24">
        <v>807484</v>
      </c>
      <c r="AB195" s="24"/>
      <c r="AC195" s="24">
        <v>6192516</v>
      </c>
      <c r="AD195" s="22">
        <f t="shared" si="36"/>
        <v>7000000</v>
      </c>
    </row>
    <row r="196" spans="1:30" ht="26.25" customHeight="1" x14ac:dyDescent="0.25">
      <c r="A196" s="13">
        <f t="shared" si="37"/>
        <v>189</v>
      </c>
      <c r="B196" s="14" t="s">
        <v>191</v>
      </c>
      <c r="C196" s="15" t="s">
        <v>192</v>
      </c>
      <c r="D196" s="16" t="s">
        <v>871</v>
      </c>
      <c r="E196" s="17">
        <v>43089</v>
      </c>
      <c r="F196" s="18" t="s">
        <v>194</v>
      </c>
      <c r="G196" s="14"/>
      <c r="H196" s="14"/>
      <c r="I196" s="14"/>
      <c r="J196" s="14"/>
      <c r="K196" s="19">
        <v>4225914</v>
      </c>
      <c r="L196" s="20">
        <f t="shared" si="29"/>
        <v>4225914</v>
      </c>
      <c r="M196" s="20">
        <f t="shared" si="30"/>
        <v>4225914</v>
      </c>
      <c r="N196" s="20">
        <v>0</v>
      </c>
      <c r="O196" s="21">
        <v>4225914</v>
      </c>
      <c r="P196" s="22">
        <v>0</v>
      </c>
      <c r="Q196" s="24">
        <v>0</v>
      </c>
      <c r="R196" s="23">
        <f t="shared" si="38"/>
        <v>4225914</v>
      </c>
      <c r="S196" s="13">
        <v>1</v>
      </c>
      <c r="T196" s="13">
        <v>1</v>
      </c>
      <c r="U196" s="24">
        <f t="shared" si="32"/>
        <v>4225914</v>
      </c>
      <c r="V196" s="25">
        <f t="shared" si="33"/>
        <v>4225914</v>
      </c>
      <c r="W196" s="25">
        <f t="shared" si="34"/>
        <v>4225914</v>
      </c>
      <c r="X196" s="14" t="s">
        <v>31</v>
      </c>
      <c r="Y196" s="26" t="s">
        <v>32</v>
      </c>
      <c r="Z196" s="24">
        <f t="shared" si="35"/>
        <v>0</v>
      </c>
      <c r="AA196" s="24">
        <v>202024</v>
      </c>
      <c r="AB196" s="24">
        <f>989000+3000000+34890</f>
        <v>4023890</v>
      </c>
      <c r="AC196" s="24">
        <v>0</v>
      </c>
      <c r="AD196" s="22">
        <f t="shared" si="36"/>
        <v>4225914</v>
      </c>
    </row>
    <row r="197" spans="1:30" ht="26.25" customHeight="1" x14ac:dyDescent="0.25">
      <c r="A197" s="13">
        <f t="shared" si="37"/>
        <v>190</v>
      </c>
      <c r="B197" s="14" t="s">
        <v>1673</v>
      </c>
      <c r="C197" s="15" t="s">
        <v>1674</v>
      </c>
      <c r="D197" s="16" t="s">
        <v>1675</v>
      </c>
      <c r="E197" s="17">
        <v>43157</v>
      </c>
      <c r="F197" s="18" t="s">
        <v>1676</v>
      </c>
      <c r="G197" s="14"/>
      <c r="H197" s="14"/>
      <c r="I197" s="14"/>
      <c r="J197" s="14"/>
      <c r="K197" s="76">
        <v>6000000</v>
      </c>
      <c r="L197" s="20">
        <f t="shared" si="29"/>
        <v>6000000</v>
      </c>
      <c r="M197" s="20">
        <f t="shared" si="30"/>
        <v>6000000</v>
      </c>
      <c r="N197" s="20">
        <v>0</v>
      </c>
      <c r="O197" s="21">
        <v>6000000</v>
      </c>
      <c r="P197" s="22">
        <v>0</v>
      </c>
      <c r="Q197" s="24">
        <v>0</v>
      </c>
      <c r="R197" s="23">
        <f t="shared" si="38"/>
        <v>6000000</v>
      </c>
      <c r="S197" s="13">
        <v>1</v>
      </c>
      <c r="T197" s="13">
        <v>1</v>
      </c>
      <c r="U197" s="24">
        <f t="shared" si="32"/>
        <v>6000000</v>
      </c>
      <c r="V197" s="25">
        <f t="shared" si="33"/>
        <v>6000000</v>
      </c>
      <c r="W197" s="25">
        <f t="shared" si="34"/>
        <v>6000000</v>
      </c>
      <c r="X197" s="14" t="s">
        <v>313</v>
      </c>
      <c r="Y197" s="26" t="s">
        <v>32</v>
      </c>
      <c r="Z197" s="24">
        <f t="shared" si="35"/>
        <v>0</v>
      </c>
      <c r="AA197" s="24">
        <v>139714</v>
      </c>
      <c r="AB197" s="24">
        <v>0</v>
      </c>
      <c r="AC197" s="24">
        <v>5860286</v>
      </c>
      <c r="AD197" s="22">
        <f t="shared" si="36"/>
        <v>6000000</v>
      </c>
    </row>
    <row r="198" spans="1:30" ht="26.25" customHeight="1" x14ac:dyDescent="0.25">
      <c r="A198" s="13">
        <f t="shared" si="37"/>
        <v>191</v>
      </c>
      <c r="B198" s="14" t="s">
        <v>554</v>
      </c>
      <c r="C198" s="15" t="s">
        <v>555</v>
      </c>
      <c r="D198" s="16" t="s">
        <v>556</v>
      </c>
      <c r="E198" s="17">
        <v>43039</v>
      </c>
      <c r="F198" s="18" t="s">
        <v>557</v>
      </c>
      <c r="G198" s="14"/>
      <c r="H198" s="14"/>
      <c r="I198" s="14"/>
      <c r="J198" s="14"/>
      <c r="K198" s="19">
        <v>10000000</v>
      </c>
      <c r="L198" s="20">
        <f t="shared" si="29"/>
        <v>10000000</v>
      </c>
      <c r="M198" s="20">
        <f t="shared" si="30"/>
        <v>10000000</v>
      </c>
      <c r="N198" s="20">
        <v>0</v>
      </c>
      <c r="O198" s="21">
        <v>10000000</v>
      </c>
      <c r="P198" s="22">
        <v>0</v>
      </c>
      <c r="Q198" s="24">
        <v>0</v>
      </c>
      <c r="R198" s="23">
        <f t="shared" si="38"/>
        <v>10000000</v>
      </c>
      <c r="S198" s="13">
        <v>1</v>
      </c>
      <c r="T198" s="13">
        <v>1</v>
      </c>
      <c r="U198" s="24">
        <f t="shared" si="32"/>
        <v>10000000</v>
      </c>
      <c r="V198" s="25">
        <f t="shared" si="33"/>
        <v>10000000</v>
      </c>
      <c r="W198" s="25">
        <f t="shared" si="34"/>
        <v>10000000</v>
      </c>
      <c r="X198" s="26" t="s">
        <v>558</v>
      </c>
      <c r="Y198" s="26" t="s">
        <v>32</v>
      </c>
      <c r="Z198" s="24">
        <f t="shared" si="35"/>
        <v>0</v>
      </c>
      <c r="AA198" s="24">
        <v>703871</v>
      </c>
      <c r="AB198" s="24"/>
      <c r="AC198" s="24">
        <v>9296129</v>
      </c>
      <c r="AD198" s="22">
        <f t="shared" si="36"/>
        <v>10000000</v>
      </c>
    </row>
    <row r="199" spans="1:30" ht="26.25" customHeight="1" x14ac:dyDescent="0.25">
      <c r="A199" s="13">
        <f t="shared" si="37"/>
        <v>192</v>
      </c>
      <c r="B199" s="14" t="s">
        <v>825</v>
      </c>
      <c r="C199" s="15" t="s">
        <v>826</v>
      </c>
      <c r="D199" s="16" t="s">
        <v>827</v>
      </c>
      <c r="E199" s="17">
        <v>43091</v>
      </c>
      <c r="F199" s="18" t="s">
        <v>828</v>
      </c>
      <c r="G199" s="14"/>
      <c r="H199" s="14"/>
      <c r="I199" s="14"/>
      <c r="J199" s="14"/>
      <c r="K199" s="19">
        <v>20000000</v>
      </c>
      <c r="L199" s="20">
        <f t="shared" si="29"/>
        <v>20000000</v>
      </c>
      <c r="M199" s="20">
        <f t="shared" si="30"/>
        <v>20000000</v>
      </c>
      <c r="N199" s="20">
        <v>0</v>
      </c>
      <c r="O199" s="21">
        <v>20000000</v>
      </c>
      <c r="P199" s="22">
        <v>0</v>
      </c>
      <c r="Q199" s="24">
        <v>0</v>
      </c>
      <c r="R199" s="23">
        <f t="shared" si="38"/>
        <v>20000000</v>
      </c>
      <c r="S199" s="13">
        <v>1</v>
      </c>
      <c r="T199" s="13">
        <v>1</v>
      </c>
      <c r="U199" s="24">
        <f t="shared" si="32"/>
        <v>20000000</v>
      </c>
      <c r="V199" s="25">
        <f t="shared" si="33"/>
        <v>20000000</v>
      </c>
      <c r="W199" s="25">
        <f t="shared" si="34"/>
        <v>20000000</v>
      </c>
      <c r="X199" s="14" t="s">
        <v>829</v>
      </c>
      <c r="Y199" s="26" t="s">
        <v>32</v>
      </c>
      <c r="Z199" s="24">
        <f t="shared" si="35"/>
        <v>0</v>
      </c>
      <c r="AA199" s="24">
        <v>997419</v>
      </c>
      <c r="AB199" s="24">
        <v>100000</v>
      </c>
      <c r="AC199" s="24">
        <v>18902581</v>
      </c>
      <c r="AD199" s="22">
        <f t="shared" si="36"/>
        <v>20000000</v>
      </c>
    </row>
    <row r="200" spans="1:30" ht="26.25" customHeight="1" x14ac:dyDescent="0.25">
      <c r="A200" s="13">
        <f t="shared" si="37"/>
        <v>193</v>
      </c>
      <c r="B200" s="14" t="s">
        <v>825</v>
      </c>
      <c r="C200" s="15" t="s">
        <v>826</v>
      </c>
      <c r="D200" s="48" t="s">
        <v>1264</v>
      </c>
      <c r="E200" s="17">
        <v>43115</v>
      </c>
      <c r="F200" s="15" t="s">
        <v>828</v>
      </c>
      <c r="G200" s="14"/>
      <c r="H200" s="14"/>
      <c r="I200" s="14"/>
      <c r="J200" s="14"/>
      <c r="K200" s="52">
        <v>10000000</v>
      </c>
      <c r="L200" s="20">
        <f t="shared" ref="L200:L263" si="39">+T200*V200</f>
        <v>10000000</v>
      </c>
      <c r="M200" s="20">
        <f t="shared" ref="M200:M263" si="40">K200/S200</f>
        <v>10000000</v>
      </c>
      <c r="N200" s="20">
        <v>0</v>
      </c>
      <c r="O200" s="21">
        <v>10000000</v>
      </c>
      <c r="P200" s="22">
        <v>0</v>
      </c>
      <c r="Q200" s="24">
        <v>0</v>
      </c>
      <c r="R200" s="23">
        <f t="shared" si="38"/>
        <v>10000000</v>
      </c>
      <c r="S200" s="13">
        <v>1</v>
      </c>
      <c r="T200" s="13">
        <v>1</v>
      </c>
      <c r="U200" s="24">
        <f t="shared" ref="U200:U263" si="41">+M200+N200</f>
        <v>10000000</v>
      </c>
      <c r="V200" s="25">
        <f t="shared" ref="V200:V263" si="42">+T200*U200</f>
        <v>10000000</v>
      </c>
      <c r="W200" s="25">
        <f t="shared" ref="W200:W263" si="43">+M200*T200</f>
        <v>10000000</v>
      </c>
      <c r="X200" s="49" t="s">
        <v>1279</v>
      </c>
      <c r="Y200" s="26" t="s">
        <v>32</v>
      </c>
      <c r="Z200" s="24">
        <f t="shared" ref="Z200:Z263" si="44">+K200-W200</f>
        <v>0</v>
      </c>
      <c r="AA200" s="43">
        <v>405806</v>
      </c>
      <c r="AB200" s="24">
        <f>100000</f>
        <v>100000</v>
      </c>
      <c r="AC200" s="43">
        <v>9494194</v>
      </c>
      <c r="AD200" s="22">
        <f t="shared" ref="AD200:AD263" si="45">Z200+AA200+AB200+AC200</f>
        <v>10000000</v>
      </c>
    </row>
    <row r="201" spans="1:30" ht="26.25" customHeight="1" x14ac:dyDescent="0.25">
      <c r="A201" s="13">
        <f t="shared" si="37"/>
        <v>194</v>
      </c>
      <c r="B201" s="14" t="s">
        <v>825</v>
      </c>
      <c r="C201" s="15" t="s">
        <v>826</v>
      </c>
      <c r="D201" s="16" t="s">
        <v>1459</v>
      </c>
      <c r="E201" s="83">
        <v>43132</v>
      </c>
      <c r="F201" s="18" t="s">
        <v>828</v>
      </c>
      <c r="G201" s="14"/>
      <c r="H201" s="14"/>
      <c r="I201" s="14"/>
      <c r="J201" s="14"/>
      <c r="K201" s="74">
        <v>50000000</v>
      </c>
      <c r="L201" s="20">
        <f t="shared" si="39"/>
        <v>50000000</v>
      </c>
      <c r="M201" s="20">
        <f t="shared" si="40"/>
        <v>50000000</v>
      </c>
      <c r="N201" s="20">
        <v>0</v>
      </c>
      <c r="O201" s="21">
        <v>50000000</v>
      </c>
      <c r="P201" s="22">
        <v>0</v>
      </c>
      <c r="Q201" s="24">
        <v>0</v>
      </c>
      <c r="R201" s="23">
        <f t="shared" si="38"/>
        <v>50000000</v>
      </c>
      <c r="S201" s="13">
        <v>1</v>
      </c>
      <c r="T201" s="13">
        <v>1</v>
      </c>
      <c r="U201" s="24">
        <f t="shared" si="41"/>
        <v>50000000</v>
      </c>
      <c r="V201" s="25">
        <f t="shared" si="42"/>
        <v>50000000</v>
      </c>
      <c r="W201" s="25">
        <f t="shared" si="43"/>
        <v>50000000</v>
      </c>
      <c r="X201" s="14" t="s">
        <v>1279</v>
      </c>
      <c r="Y201" s="26" t="s">
        <v>32</v>
      </c>
      <c r="Z201" s="24">
        <f t="shared" si="44"/>
        <v>0</v>
      </c>
      <c r="AA201" s="24">
        <v>1700000</v>
      </c>
      <c r="AB201" s="24">
        <v>500000</v>
      </c>
      <c r="AC201" s="24">
        <v>47800000</v>
      </c>
      <c r="AD201" s="22">
        <f t="shared" si="45"/>
        <v>50000000</v>
      </c>
    </row>
    <row r="202" spans="1:30" ht="26.25" customHeight="1" x14ac:dyDescent="0.25">
      <c r="A202" s="13">
        <f t="shared" ref="A202:A265" si="46">+A201+1</f>
        <v>195</v>
      </c>
      <c r="B202" s="14" t="s">
        <v>928</v>
      </c>
      <c r="C202" s="15" t="s">
        <v>929</v>
      </c>
      <c r="D202" s="16" t="s">
        <v>930</v>
      </c>
      <c r="E202" s="17">
        <v>43098</v>
      </c>
      <c r="F202" s="18" t="s">
        <v>931</v>
      </c>
      <c r="G202" s="14"/>
      <c r="H202" s="14"/>
      <c r="I202" s="14"/>
      <c r="J202" s="14"/>
      <c r="K202" s="19">
        <v>7500000</v>
      </c>
      <c r="L202" s="20">
        <f t="shared" si="39"/>
        <v>7500000</v>
      </c>
      <c r="M202" s="20">
        <f t="shared" si="40"/>
        <v>7500000</v>
      </c>
      <c r="N202" s="20">
        <v>0</v>
      </c>
      <c r="O202" s="21">
        <v>7500000</v>
      </c>
      <c r="P202" s="22">
        <v>0</v>
      </c>
      <c r="Q202" s="24">
        <v>0</v>
      </c>
      <c r="R202" s="23">
        <f t="shared" si="38"/>
        <v>7500000</v>
      </c>
      <c r="S202" s="13">
        <v>1</v>
      </c>
      <c r="T202" s="13">
        <v>1</v>
      </c>
      <c r="U202" s="24">
        <f t="shared" si="41"/>
        <v>7500000</v>
      </c>
      <c r="V202" s="25">
        <f t="shared" si="42"/>
        <v>7500000</v>
      </c>
      <c r="W202" s="25">
        <f t="shared" si="43"/>
        <v>7500000</v>
      </c>
      <c r="X202" s="14" t="s">
        <v>932</v>
      </c>
      <c r="Y202" s="26" t="s">
        <v>32</v>
      </c>
      <c r="Z202" s="24">
        <f t="shared" si="44"/>
        <v>0</v>
      </c>
      <c r="AA202" s="24">
        <v>353710</v>
      </c>
      <c r="AB202" s="24"/>
      <c r="AC202" s="24">
        <v>7146290</v>
      </c>
      <c r="AD202" s="22">
        <f t="shared" si="45"/>
        <v>7500000</v>
      </c>
    </row>
    <row r="203" spans="1:30" ht="26.25" customHeight="1" x14ac:dyDescent="0.25">
      <c r="A203" s="13">
        <f t="shared" si="46"/>
        <v>196</v>
      </c>
      <c r="B203" s="14" t="s">
        <v>1695</v>
      </c>
      <c r="C203" s="15" t="s">
        <v>1696</v>
      </c>
      <c r="D203" s="16" t="s">
        <v>1697</v>
      </c>
      <c r="E203" s="17">
        <v>43154</v>
      </c>
      <c r="F203" s="18"/>
      <c r="G203" s="14"/>
      <c r="H203" s="14"/>
      <c r="I203" s="14"/>
      <c r="J203" s="14"/>
      <c r="K203" s="76">
        <f>21331768</f>
        <v>21331768</v>
      </c>
      <c r="L203" s="20">
        <f t="shared" si="39"/>
        <v>21331768</v>
      </c>
      <c r="M203" s="20">
        <f t="shared" si="40"/>
        <v>21331768</v>
      </c>
      <c r="N203" s="20">
        <v>0</v>
      </c>
      <c r="O203" s="21">
        <v>21331768</v>
      </c>
      <c r="P203" s="22">
        <v>0</v>
      </c>
      <c r="Q203" s="24">
        <v>0</v>
      </c>
      <c r="R203" s="23">
        <f t="shared" si="38"/>
        <v>21331768</v>
      </c>
      <c r="S203" s="13">
        <v>1</v>
      </c>
      <c r="T203" s="13">
        <v>1</v>
      </c>
      <c r="U203" s="24">
        <f t="shared" si="41"/>
        <v>21331768</v>
      </c>
      <c r="V203" s="25">
        <f t="shared" si="42"/>
        <v>21331768</v>
      </c>
      <c r="W203" s="25">
        <f t="shared" si="43"/>
        <v>21331768</v>
      </c>
      <c r="X203" s="14" t="s">
        <v>1698</v>
      </c>
      <c r="Y203" s="26" t="s">
        <v>32</v>
      </c>
      <c r="Z203" s="24">
        <f t="shared" si="44"/>
        <v>0</v>
      </c>
      <c r="AA203" s="24">
        <f>509012</f>
        <v>509012</v>
      </c>
      <c r="AB203" s="24">
        <f>2553600+8162000+10000000+107156</f>
        <v>20822756</v>
      </c>
      <c r="AC203" s="24">
        <v>0</v>
      </c>
      <c r="AD203" s="22">
        <f t="shared" si="45"/>
        <v>21331768</v>
      </c>
    </row>
    <row r="204" spans="1:30" ht="26.25" customHeight="1" x14ac:dyDescent="0.25">
      <c r="A204" s="13">
        <f t="shared" si="46"/>
        <v>197</v>
      </c>
      <c r="B204" s="14" t="s">
        <v>1074</v>
      </c>
      <c r="C204" s="15" t="s">
        <v>1075</v>
      </c>
      <c r="D204" s="48" t="s">
        <v>1076</v>
      </c>
      <c r="E204" s="17">
        <v>43109</v>
      </c>
      <c r="F204" s="15" t="s">
        <v>1077</v>
      </c>
      <c r="G204" s="14"/>
      <c r="H204" s="14"/>
      <c r="I204" s="14"/>
      <c r="J204" s="14"/>
      <c r="K204" s="46">
        <v>5000000</v>
      </c>
      <c r="L204" s="20">
        <f t="shared" si="39"/>
        <v>5000000</v>
      </c>
      <c r="M204" s="20">
        <f t="shared" si="40"/>
        <v>5000000</v>
      </c>
      <c r="N204" s="20">
        <v>0</v>
      </c>
      <c r="O204" s="21">
        <v>5000000</v>
      </c>
      <c r="P204" s="22">
        <v>0</v>
      </c>
      <c r="Q204" s="24">
        <v>0</v>
      </c>
      <c r="R204" s="23">
        <f t="shared" si="38"/>
        <v>5000000</v>
      </c>
      <c r="S204" s="13">
        <v>1</v>
      </c>
      <c r="T204" s="13">
        <v>1</v>
      </c>
      <c r="U204" s="24">
        <f t="shared" si="41"/>
        <v>5000000</v>
      </c>
      <c r="V204" s="25">
        <f t="shared" si="42"/>
        <v>5000000</v>
      </c>
      <c r="W204" s="25">
        <f t="shared" si="43"/>
        <v>5000000</v>
      </c>
      <c r="X204" s="49" t="s">
        <v>40</v>
      </c>
      <c r="Y204" s="26" t="s">
        <v>32</v>
      </c>
      <c r="Z204" s="24">
        <f t="shared" si="44"/>
        <v>0</v>
      </c>
      <c r="AA204" s="47">
        <v>214516</v>
      </c>
      <c r="AB204" s="43">
        <v>0</v>
      </c>
      <c r="AC204" s="43">
        <v>4785484</v>
      </c>
      <c r="AD204" s="22">
        <f t="shared" si="45"/>
        <v>5000000</v>
      </c>
    </row>
    <row r="205" spans="1:30" ht="26.25" customHeight="1" x14ac:dyDescent="0.25">
      <c r="A205" s="13">
        <f t="shared" si="46"/>
        <v>198</v>
      </c>
      <c r="B205" s="14" t="s">
        <v>301</v>
      </c>
      <c r="C205" s="15" t="s">
        <v>302</v>
      </c>
      <c r="D205" s="16" t="s">
        <v>303</v>
      </c>
      <c r="E205" s="17">
        <v>42965</v>
      </c>
      <c r="F205" s="18" t="s">
        <v>304</v>
      </c>
      <c r="G205" s="14"/>
      <c r="H205" s="14"/>
      <c r="I205" s="14"/>
      <c r="J205" s="14"/>
      <c r="K205" s="19">
        <v>10000000</v>
      </c>
      <c r="L205" s="20">
        <f t="shared" si="39"/>
        <v>10000000</v>
      </c>
      <c r="M205" s="20">
        <f t="shared" si="40"/>
        <v>10000000</v>
      </c>
      <c r="N205" s="20">
        <v>0</v>
      </c>
      <c r="O205" s="21">
        <v>10000000</v>
      </c>
      <c r="P205" s="22">
        <v>0</v>
      </c>
      <c r="Q205" s="24">
        <v>0</v>
      </c>
      <c r="R205" s="23">
        <f t="shared" si="38"/>
        <v>10000000</v>
      </c>
      <c r="S205" s="13">
        <v>1</v>
      </c>
      <c r="T205" s="13">
        <v>1</v>
      </c>
      <c r="U205" s="24">
        <f t="shared" si="41"/>
        <v>10000000</v>
      </c>
      <c r="V205" s="25">
        <f t="shared" si="42"/>
        <v>10000000</v>
      </c>
      <c r="W205" s="25">
        <f t="shared" si="43"/>
        <v>10000000</v>
      </c>
      <c r="X205" s="26" t="s">
        <v>176</v>
      </c>
      <c r="Y205" s="26" t="s">
        <v>32</v>
      </c>
      <c r="Z205" s="24">
        <f t="shared" si="44"/>
        <v>0</v>
      </c>
      <c r="AA205" s="24">
        <v>1014194</v>
      </c>
      <c r="AB205" s="24">
        <v>25000</v>
      </c>
      <c r="AC205" s="24">
        <v>8960806</v>
      </c>
      <c r="AD205" s="22">
        <f t="shared" si="45"/>
        <v>10000000</v>
      </c>
    </row>
    <row r="206" spans="1:30" ht="26.25" customHeight="1" x14ac:dyDescent="0.25">
      <c r="A206" s="13">
        <f t="shared" si="46"/>
        <v>199</v>
      </c>
      <c r="B206" s="14" t="s">
        <v>301</v>
      </c>
      <c r="C206" s="15" t="s">
        <v>302</v>
      </c>
      <c r="D206" s="16" t="s">
        <v>1912</v>
      </c>
      <c r="E206" s="82">
        <v>43208</v>
      </c>
      <c r="F206" s="18" t="s">
        <v>304</v>
      </c>
      <c r="G206" s="14"/>
      <c r="H206" s="14"/>
      <c r="I206" s="14"/>
      <c r="J206" s="14"/>
      <c r="K206" s="19">
        <v>5000000</v>
      </c>
      <c r="L206" s="20">
        <f t="shared" si="39"/>
        <v>5000000</v>
      </c>
      <c r="M206" s="20">
        <f t="shared" si="40"/>
        <v>5000000</v>
      </c>
      <c r="N206" s="20">
        <v>0</v>
      </c>
      <c r="O206" s="21">
        <v>0</v>
      </c>
      <c r="P206" s="22">
        <v>0</v>
      </c>
      <c r="Q206" s="24">
        <v>0</v>
      </c>
      <c r="R206" s="23">
        <f>+K206-Q206</f>
        <v>5000000</v>
      </c>
      <c r="S206" s="13">
        <v>1</v>
      </c>
      <c r="T206" s="13">
        <v>1</v>
      </c>
      <c r="U206" s="24">
        <f t="shared" si="41"/>
        <v>5000000</v>
      </c>
      <c r="V206" s="25">
        <f t="shared" si="42"/>
        <v>5000000</v>
      </c>
      <c r="W206" s="25">
        <f t="shared" si="43"/>
        <v>5000000</v>
      </c>
      <c r="X206" s="14" t="s">
        <v>176</v>
      </c>
      <c r="Y206" s="26" t="s">
        <v>32</v>
      </c>
      <c r="Z206" s="24">
        <f t="shared" si="44"/>
        <v>0</v>
      </c>
      <c r="AA206" s="24">
        <v>17333</v>
      </c>
      <c r="AB206" s="24">
        <v>50000</v>
      </c>
      <c r="AC206" s="24">
        <v>4932667</v>
      </c>
      <c r="AD206" s="22">
        <f t="shared" si="45"/>
        <v>5000000</v>
      </c>
    </row>
    <row r="207" spans="1:30" ht="26.25" customHeight="1" x14ac:dyDescent="0.25">
      <c r="A207" s="13">
        <f t="shared" si="46"/>
        <v>200</v>
      </c>
      <c r="B207" s="14" t="s">
        <v>839</v>
      </c>
      <c r="C207" s="15" t="s">
        <v>840</v>
      </c>
      <c r="D207" s="16" t="s">
        <v>841</v>
      </c>
      <c r="E207" s="17">
        <v>43091</v>
      </c>
      <c r="F207" s="18" t="s">
        <v>842</v>
      </c>
      <c r="G207" s="18"/>
      <c r="H207" s="14"/>
      <c r="I207" s="14"/>
      <c r="J207" s="14"/>
      <c r="K207" s="19">
        <v>5249355</v>
      </c>
      <c r="L207" s="20">
        <f t="shared" si="39"/>
        <v>5249355</v>
      </c>
      <c r="M207" s="20">
        <f t="shared" si="40"/>
        <v>5249355</v>
      </c>
      <c r="N207" s="20">
        <v>0</v>
      </c>
      <c r="O207" s="21">
        <v>5249355</v>
      </c>
      <c r="P207" s="22">
        <v>0</v>
      </c>
      <c r="Q207" s="24">
        <v>0</v>
      </c>
      <c r="R207" s="23">
        <f t="shared" ref="R207:R270" si="47">+O207-Q207</f>
        <v>5249355</v>
      </c>
      <c r="S207" s="13">
        <v>1</v>
      </c>
      <c r="T207" s="13">
        <v>1</v>
      </c>
      <c r="U207" s="24">
        <f t="shared" si="41"/>
        <v>5249355</v>
      </c>
      <c r="V207" s="25">
        <f t="shared" si="42"/>
        <v>5249355</v>
      </c>
      <c r="W207" s="25">
        <f t="shared" si="43"/>
        <v>5249355</v>
      </c>
      <c r="X207" s="14" t="s">
        <v>63</v>
      </c>
      <c r="Y207" s="26" t="s">
        <v>32</v>
      </c>
      <c r="Z207" s="24">
        <f t="shared" si="44"/>
        <v>0</v>
      </c>
      <c r="AA207" s="24">
        <v>249355</v>
      </c>
      <c r="AB207" s="24"/>
      <c r="AC207" s="24">
        <v>5000000</v>
      </c>
      <c r="AD207" s="22">
        <f t="shared" si="45"/>
        <v>5249355</v>
      </c>
    </row>
    <row r="208" spans="1:30" ht="26.25" customHeight="1" x14ac:dyDescent="0.25">
      <c r="A208" s="13">
        <f t="shared" si="46"/>
        <v>201</v>
      </c>
      <c r="B208" s="14" t="s">
        <v>59</v>
      </c>
      <c r="C208" s="15" t="s">
        <v>60</v>
      </c>
      <c r="D208" s="16" t="s">
        <v>61</v>
      </c>
      <c r="E208" s="17">
        <v>42886</v>
      </c>
      <c r="F208" s="18" t="s">
        <v>62</v>
      </c>
      <c r="G208" s="14"/>
      <c r="H208" s="14"/>
      <c r="I208" s="14"/>
      <c r="J208" s="14"/>
      <c r="K208" s="19">
        <v>7500000</v>
      </c>
      <c r="L208" s="20">
        <f t="shared" si="39"/>
        <v>7500000</v>
      </c>
      <c r="M208" s="20">
        <f t="shared" si="40"/>
        <v>7500000</v>
      </c>
      <c r="N208" s="20">
        <v>0</v>
      </c>
      <c r="O208" s="21">
        <v>7500000</v>
      </c>
      <c r="P208" s="22">
        <v>0</v>
      </c>
      <c r="Q208" s="24">
        <v>0</v>
      </c>
      <c r="R208" s="23">
        <f t="shared" si="47"/>
        <v>7500000</v>
      </c>
      <c r="S208" s="13">
        <v>1</v>
      </c>
      <c r="T208" s="13">
        <v>1</v>
      </c>
      <c r="U208" s="24">
        <f t="shared" si="41"/>
        <v>7500000</v>
      </c>
      <c r="V208" s="25">
        <f t="shared" si="42"/>
        <v>7500000</v>
      </c>
      <c r="W208" s="25">
        <f t="shared" si="43"/>
        <v>7500000</v>
      </c>
      <c r="X208" s="26" t="s">
        <v>63</v>
      </c>
      <c r="Y208" s="26" t="s">
        <v>32</v>
      </c>
      <c r="Z208" s="24">
        <f t="shared" si="44"/>
        <v>0</v>
      </c>
      <c r="AA208" s="24">
        <v>992903</v>
      </c>
      <c r="AB208" s="24"/>
      <c r="AC208" s="24">
        <v>6507097</v>
      </c>
      <c r="AD208" s="22">
        <f t="shared" si="45"/>
        <v>7500000</v>
      </c>
    </row>
    <row r="209" spans="1:30" ht="26.25" customHeight="1" x14ac:dyDescent="0.25">
      <c r="A209" s="13">
        <f t="shared" si="46"/>
        <v>202</v>
      </c>
      <c r="B209" s="14" t="s">
        <v>59</v>
      </c>
      <c r="C209" s="15" t="s">
        <v>60</v>
      </c>
      <c r="D209" s="16" t="s">
        <v>594</v>
      </c>
      <c r="E209" s="17">
        <v>43054</v>
      </c>
      <c r="F209" s="18" t="s">
        <v>62</v>
      </c>
      <c r="G209" s="18" t="s">
        <v>62</v>
      </c>
      <c r="H209" s="14"/>
      <c r="I209" s="14"/>
      <c r="J209" s="14"/>
      <c r="K209" s="19">
        <v>5000000</v>
      </c>
      <c r="L209" s="20">
        <f t="shared" si="39"/>
        <v>5000000</v>
      </c>
      <c r="M209" s="20">
        <f t="shared" si="40"/>
        <v>5000000</v>
      </c>
      <c r="N209" s="20">
        <v>0</v>
      </c>
      <c r="O209" s="21">
        <v>5000000</v>
      </c>
      <c r="P209" s="22">
        <v>0</v>
      </c>
      <c r="Q209" s="24">
        <v>0</v>
      </c>
      <c r="R209" s="23">
        <f t="shared" si="47"/>
        <v>5000000</v>
      </c>
      <c r="S209" s="13">
        <v>1</v>
      </c>
      <c r="T209" s="13">
        <v>1</v>
      </c>
      <c r="U209" s="24">
        <f t="shared" si="41"/>
        <v>5000000</v>
      </c>
      <c r="V209" s="25">
        <f t="shared" si="42"/>
        <v>5000000</v>
      </c>
      <c r="W209" s="25">
        <f t="shared" si="43"/>
        <v>5000000</v>
      </c>
      <c r="X209" s="14" t="s">
        <v>63</v>
      </c>
      <c r="Y209" s="26" t="s">
        <v>32</v>
      </c>
      <c r="Z209" s="24">
        <f t="shared" si="44"/>
        <v>0</v>
      </c>
      <c r="AA209" s="24">
        <v>322000</v>
      </c>
      <c r="AB209" s="24">
        <v>50000</v>
      </c>
      <c r="AC209" s="24">
        <v>4628000</v>
      </c>
      <c r="AD209" s="22">
        <f t="shared" si="45"/>
        <v>5000000</v>
      </c>
    </row>
    <row r="210" spans="1:30" ht="26.25" customHeight="1" x14ac:dyDescent="0.25">
      <c r="A210" s="13">
        <f t="shared" si="46"/>
        <v>203</v>
      </c>
      <c r="B210" s="14" t="s">
        <v>773</v>
      </c>
      <c r="C210" s="15" t="s">
        <v>774</v>
      </c>
      <c r="D210" s="16" t="s">
        <v>775</v>
      </c>
      <c r="E210" s="17">
        <v>43084</v>
      </c>
      <c r="F210" s="18" t="s">
        <v>776</v>
      </c>
      <c r="G210" s="14"/>
      <c r="H210" s="14"/>
      <c r="I210" s="14"/>
      <c r="J210" s="14"/>
      <c r="K210" s="19">
        <v>10000000</v>
      </c>
      <c r="L210" s="20">
        <f t="shared" si="39"/>
        <v>10000000</v>
      </c>
      <c r="M210" s="20">
        <f t="shared" si="40"/>
        <v>10000000</v>
      </c>
      <c r="N210" s="20">
        <v>0</v>
      </c>
      <c r="O210" s="21">
        <v>10000000</v>
      </c>
      <c r="P210" s="22">
        <v>0</v>
      </c>
      <c r="Q210" s="24">
        <v>0</v>
      </c>
      <c r="R210" s="23">
        <f t="shared" si="47"/>
        <v>10000000</v>
      </c>
      <c r="S210" s="13">
        <v>1</v>
      </c>
      <c r="T210" s="13">
        <v>1</v>
      </c>
      <c r="U210" s="24">
        <f t="shared" si="41"/>
        <v>10000000</v>
      </c>
      <c r="V210" s="25">
        <f t="shared" si="42"/>
        <v>10000000</v>
      </c>
      <c r="W210" s="25">
        <f t="shared" si="43"/>
        <v>10000000</v>
      </c>
      <c r="X210" s="14" t="s">
        <v>777</v>
      </c>
      <c r="Y210" s="26" t="s">
        <v>32</v>
      </c>
      <c r="Z210" s="24">
        <f t="shared" si="44"/>
        <v>0</v>
      </c>
      <c r="AA210" s="24">
        <v>525806</v>
      </c>
      <c r="AB210" s="24"/>
      <c r="AC210" s="24">
        <v>9474194</v>
      </c>
      <c r="AD210" s="22">
        <f t="shared" si="45"/>
        <v>10000000</v>
      </c>
    </row>
    <row r="211" spans="1:30" ht="26.25" customHeight="1" x14ac:dyDescent="0.25">
      <c r="A211" s="13">
        <f t="shared" si="46"/>
        <v>204</v>
      </c>
      <c r="B211" s="14" t="s">
        <v>1719</v>
      </c>
      <c r="C211" s="15" t="s">
        <v>1720</v>
      </c>
      <c r="D211" s="16" t="s">
        <v>1721</v>
      </c>
      <c r="E211" s="17">
        <v>43166</v>
      </c>
      <c r="F211" s="18" t="s">
        <v>1722</v>
      </c>
      <c r="G211" s="14"/>
      <c r="H211" s="14"/>
      <c r="I211" s="14"/>
      <c r="J211" s="14"/>
      <c r="K211" s="19">
        <v>10000000</v>
      </c>
      <c r="L211" s="20">
        <f t="shared" si="39"/>
        <v>10000000</v>
      </c>
      <c r="M211" s="20">
        <f t="shared" si="40"/>
        <v>10000000</v>
      </c>
      <c r="N211" s="20">
        <v>0</v>
      </c>
      <c r="O211" s="21">
        <v>10000000</v>
      </c>
      <c r="P211" s="22">
        <v>0</v>
      </c>
      <c r="Q211" s="24">
        <v>0</v>
      </c>
      <c r="R211" s="23">
        <f t="shared" si="47"/>
        <v>10000000</v>
      </c>
      <c r="S211" s="13">
        <v>1</v>
      </c>
      <c r="T211" s="13">
        <v>1</v>
      </c>
      <c r="U211" s="24">
        <f t="shared" si="41"/>
        <v>10000000</v>
      </c>
      <c r="V211" s="25">
        <f t="shared" si="42"/>
        <v>10000000</v>
      </c>
      <c r="W211" s="25">
        <f t="shared" si="43"/>
        <v>10000000</v>
      </c>
      <c r="X211" s="14" t="s">
        <v>1723</v>
      </c>
      <c r="Y211" s="26" t="s">
        <v>32</v>
      </c>
      <c r="Z211" s="24">
        <f t="shared" si="44"/>
        <v>0</v>
      </c>
      <c r="AA211" s="24">
        <v>196774</v>
      </c>
      <c r="AB211" s="24">
        <v>25000</v>
      </c>
      <c r="AC211" s="24">
        <v>9778226</v>
      </c>
      <c r="AD211" s="22">
        <f t="shared" si="45"/>
        <v>10000000</v>
      </c>
    </row>
    <row r="212" spans="1:30" ht="26.25" customHeight="1" x14ac:dyDescent="0.25">
      <c r="A212" s="13">
        <f t="shared" si="46"/>
        <v>205</v>
      </c>
      <c r="B212" s="14" t="s">
        <v>1065</v>
      </c>
      <c r="C212" s="15" t="s">
        <v>1067</v>
      </c>
      <c r="D212" s="16" t="s">
        <v>1069</v>
      </c>
      <c r="E212" s="17">
        <v>43109</v>
      </c>
      <c r="F212" s="18" t="s">
        <v>1071</v>
      </c>
      <c r="G212" s="14"/>
      <c r="H212" s="14"/>
      <c r="I212" s="14"/>
      <c r="J212" s="14"/>
      <c r="K212" s="19">
        <v>7500000</v>
      </c>
      <c r="L212" s="20">
        <f t="shared" si="39"/>
        <v>7500000</v>
      </c>
      <c r="M212" s="20">
        <f t="shared" si="40"/>
        <v>7500000</v>
      </c>
      <c r="N212" s="20">
        <v>0</v>
      </c>
      <c r="O212" s="21">
        <v>7500000</v>
      </c>
      <c r="P212" s="22">
        <v>0</v>
      </c>
      <c r="Q212" s="24">
        <v>0</v>
      </c>
      <c r="R212" s="23">
        <f t="shared" si="47"/>
        <v>7500000</v>
      </c>
      <c r="S212" s="13">
        <v>1</v>
      </c>
      <c r="T212" s="13">
        <v>1</v>
      </c>
      <c r="U212" s="24">
        <f t="shared" si="41"/>
        <v>7500000</v>
      </c>
      <c r="V212" s="25">
        <f t="shared" si="42"/>
        <v>7500000</v>
      </c>
      <c r="W212" s="25">
        <f t="shared" si="43"/>
        <v>7500000</v>
      </c>
      <c r="X212" s="14" t="s">
        <v>1072</v>
      </c>
      <c r="Y212" s="26" t="s">
        <v>32</v>
      </c>
      <c r="Z212" s="24">
        <f t="shared" si="44"/>
        <v>0</v>
      </c>
      <c r="AA212" s="24">
        <v>321774</v>
      </c>
      <c r="AB212" s="24"/>
      <c r="AC212" s="24">
        <v>7178226</v>
      </c>
      <c r="AD212" s="22">
        <f t="shared" si="45"/>
        <v>7500000</v>
      </c>
    </row>
    <row r="213" spans="1:30" ht="26.25" customHeight="1" x14ac:dyDescent="0.25">
      <c r="A213" s="13">
        <f t="shared" si="46"/>
        <v>206</v>
      </c>
      <c r="B213" s="14" t="s">
        <v>1299</v>
      </c>
      <c r="C213" s="15" t="s">
        <v>1300</v>
      </c>
      <c r="D213" s="48" t="s">
        <v>1301</v>
      </c>
      <c r="E213" s="17">
        <v>43116</v>
      </c>
      <c r="F213" s="15" t="s">
        <v>1302</v>
      </c>
      <c r="G213" s="14"/>
      <c r="H213" s="14"/>
      <c r="I213" s="14"/>
      <c r="J213" s="14"/>
      <c r="K213" s="52">
        <v>6000000</v>
      </c>
      <c r="L213" s="20">
        <f t="shared" si="39"/>
        <v>6000000</v>
      </c>
      <c r="M213" s="20">
        <f t="shared" si="40"/>
        <v>6000000</v>
      </c>
      <c r="N213" s="20">
        <v>0</v>
      </c>
      <c r="O213" s="21">
        <v>6000000</v>
      </c>
      <c r="P213" s="22">
        <v>0</v>
      </c>
      <c r="Q213" s="24">
        <v>0</v>
      </c>
      <c r="R213" s="23">
        <f t="shared" si="47"/>
        <v>6000000</v>
      </c>
      <c r="S213" s="13">
        <v>1</v>
      </c>
      <c r="T213" s="13">
        <v>1</v>
      </c>
      <c r="U213" s="24">
        <f t="shared" si="41"/>
        <v>6000000</v>
      </c>
      <c r="V213" s="25">
        <f t="shared" si="42"/>
        <v>6000000</v>
      </c>
      <c r="W213" s="25">
        <f t="shared" si="43"/>
        <v>6000000</v>
      </c>
      <c r="X213" s="49" t="s">
        <v>40</v>
      </c>
      <c r="Y213" s="26" t="s">
        <v>32</v>
      </c>
      <c r="Z213" s="24">
        <f t="shared" si="44"/>
        <v>0</v>
      </c>
      <c r="AA213" s="43">
        <v>241161</v>
      </c>
      <c r="AB213" s="24">
        <v>0</v>
      </c>
      <c r="AC213" s="43">
        <v>5758839</v>
      </c>
      <c r="AD213" s="22">
        <f t="shared" si="45"/>
        <v>6000000</v>
      </c>
    </row>
    <row r="214" spans="1:30" ht="26.25" customHeight="1" x14ac:dyDescent="0.25">
      <c r="A214" s="13">
        <f t="shared" si="46"/>
        <v>207</v>
      </c>
      <c r="B214" s="14" t="s">
        <v>830</v>
      </c>
      <c r="C214" s="15" t="s">
        <v>1547</v>
      </c>
      <c r="D214" s="48" t="s">
        <v>1548</v>
      </c>
      <c r="E214" s="17">
        <v>43138</v>
      </c>
      <c r="F214" s="15" t="s">
        <v>1549</v>
      </c>
      <c r="G214" s="14"/>
      <c r="H214" s="14"/>
      <c r="I214" s="14"/>
      <c r="J214" s="14"/>
      <c r="K214" s="75">
        <v>15000000</v>
      </c>
      <c r="L214" s="20">
        <f t="shared" si="39"/>
        <v>15000000</v>
      </c>
      <c r="M214" s="20">
        <f t="shared" si="40"/>
        <v>15000000</v>
      </c>
      <c r="N214" s="20">
        <v>0</v>
      </c>
      <c r="O214" s="21">
        <v>15000000</v>
      </c>
      <c r="P214" s="22">
        <v>0</v>
      </c>
      <c r="Q214" s="24">
        <v>0</v>
      </c>
      <c r="R214" s="23">
        <f t="shared" si="47"/>
        <v>15000000</v>
      </c>
      <c r="S214" s="13">
        <v>1</v>
      </c>
      <c r="T214" s="13">
        <v>1</v>
      </c>
      <c r="U214" s="24">
        <f t="shared" si="41"/>
        <v>15000000</v>
      </c>
      <c r="V214" s="25">
        <f t="shared" si="42"/>
        <v>15000000</v>
      </c>
      <c r="W214" s="25">
        <f t="shared" si="43"/>
        <v>15000000</v>
      </c>
      <c r="X214" s="26" t="s">
        <v>1149</v>
      </c>
      <c r="Y214" s="26" t="s">
        <v>32</v>
      </c>
      <c r="Z214" s="24">
        <f t="shared" si="44"/>
        <v>0</v>
      </c>
      <c r="AA214" s="43">
        <v>471429</v>
      </c>
      <c r="AB214" s="43">
        <v>75000</v>
      </c>
      <c r="AC214" s="43">
        <v>14453571</v>
      </c>
      <c r="AD214" s="22">
        <f t="shared" si="45"/>
        <v>15000000</v>
      </c>
    </row>
    <row r="215" spans="1:30" ht="26.25" customHeight="1" x14ac:dyDescent="0.25">
      <c r="A215" s="13">
        <f t="shared" si="46"/>
        <v>208</v>
      </c>
      <c r="B215" s="14" t="s">
        <v>1678</v>
      </c>
      <c r="C215" s="15" t="s">
        <v>1682</v>
      </c>
      <c r="D215" s="16" t="s">
        <v>1684</v>
      </c>
      <c r="E215" s="17">
        <v>43158</v>
      </c>
      <c r="F215" s="18" t="s">
        <v>1688</v>
      </c>
      <c r="G215" s="18" t="s">
        <v>1688</v>
      </c>
      <c r="H215" s="14"/>
      <c r="I215" s="14"/>
      <c r="J215" s="14"/>
      <c r="K215" s="76">
        <v>5000000</v>
      </c>
      <c r="L215" s="20">
        <f t="shared" si="39"/>
        <v>5000000</v>
      </c>
      <c r="M215" s="20">
        <f t="shared" si="40"/>
        <v>5000000</v>
      </c>
      <c r="N215" s="20">
        <v>0</v>
      </c>
      <c r="O215" s="21">
        <v>5000000</v>
      </c>
      <c r="P215" s="22">
        <v>0</v>
      </c>
      <c r="Q215" s="24">
        <v>0</v>
      </c>
      <c r="R215" s="23">
        <f t="shared" si="47"/>
        <v>5000000</v>
      </c>
      <c r="S215" s="13">
        <v>1</v>
      </c>
      <c r="T215" s="13">
        <v>1</v>
      </c>
      <c r="U215" s="24">
        <f t="shared" si="41"/>
        <v>5000000</v>
      </c>
      <c r="V215" s="25">
        <f t="shared" si="42"/>
        <v>5000000</v>
      </c>
      <c r="W215" s="25">
        <f t="shared" si="43"/>
        <v>5000000</v>
      </c>
      <c r="X215" s="14" t="s">
        <v>777</v>
      </c>
      <c r="Y215" s="26" t="s">
        <v>32</v>
      </c>
      <c r="Z215" s="24">
        <f t="shared" si="44"/>
        <v>0</v>
      </c>
      <c r="AA215" s="24">
        <v>114286</v>
      </c>
      <c r="AB215" s="24"/>
      <c r="AC215" s="24">
        <v>4885714</v>
      </c>
      <c r="AD215" s="22">
        <f t="shared" si="45"/>
        <v>5000000</v>
      </c>
    </row>
    <row r="216" spans="1:30" ht="26.25" customHeight="1" x14ac:dyDescent="0.25">
      <c r="A216" s="13">
        <f t="shared" si="46"/>
        <v>209</v>
      </c>
      <c r="B216" s="14" t="s">
        <v>41</v>
      </c>
      <c r="C216" s="29" t="s">
        <v>42</v>
      </c>
      <c r="D216" s="40" t="s">
        <v>43</v>
      </c>
      <c r="E216" s="30">
        <v>42741</v>
      </c>
      <c r="F216" s="38" t="s">
        <v>44</v>
      </c>
      <c r="G216" s="38" t="s">
        <v>44</v>
      </c>
      <c r="H216" s="30"/>
      <c r="I216" s="28"/>
      <c r="J216" s="28"/>
      <c r="K216" s="39">
        <v>7000000</v>
      </c>
      <c r="L216" s="33">
        <f t="shared" si="39"/>
        <v>7000000</v>
      </c>
      <c r="M216" s="33">
        <f t="shared" si="40"/>
        <v>7000000</v>
      </c>
      <c r="N216" s="33">
        <v>0</v>
      </c>
      <c r="O216" s="34">
        <v>7000000</v>
      </c>
      <c r="P216" s="35">
        <v>0</v>
      </c>
      <c r="Q216" s="36">
        <v>0</v>
      </c>
      <c r="R216" s="23">
        <f t="shared" si="47"/>
        <v>7000000</v>
      </c>
      <c r="S216" s="37">
        <v>1</v>
      </c>
      <c r="T216" s="37">
        <v>1</v>
      </c>
      <c r="U216" s="24">
        <f t="shared" si="41"/>
        <v>7000000</v>
      </c>
      <c r="V216" s="25">
        <f t="shared" si="42"/>
        <v>7000000</v>
      </c>
      <c r="W216" s="25">
        <f t="shared" si="43"/>
        <v>7000000</v>
      </c>
      <c r="X216" s="26" t="s">
        <v>45</v>
      </c>
      <c r="Y216" s="26" t="s">
        <v>46</v>
      </c>
      <c r="Z216" s="24">
        <f t="shared" si="44"/>
        <v>0</v>
      </c>
      <c r="AA216" s="24">
        <v>322452</v>
      </c>
      <c r="AB216" s="24"/>
      <c r="AC216" s="24">
        <v>6677548</v>
      </c>
      <c r="AD216" s="24">
        <f t="shared" si="45"/>
        <v>7000000</v>
      </c>
    </row>
    <row r="217" spans="1:30" ht="26.25" customHeight="1" x14ac:dyDescent="0.25">
      <c r="A217" s="13">
        <f t="shared" si="46"/>
        <v>210</v>
      </c>
      <c r="B217" s="14" t="s">
        <v>690</v>
      </c>
      <c r="C217" s="15" t="s">
        <v>691</v>
      </c>
      <c r="D217" s="16" t="s">
        <v>692</v>
      </c>
      <c r="E217" s="17">
        <v>43075</v>
      </c>
      <c r="F217" s="18" t="s">
        <v>693</v>
      </c>
      <c r="G217" s="14"/>
      <c r="H217" s="14"/>
      <c r="I217" s="14"/>
      <c r="J217" s="14"/>
      <c r="K217" s="19">
        <v>15000000</v>
      </c>
      <c r="L217" s="20">
        <f t="shared" si="39"/>
        <v>15000000</v>
      </c>
      <c r="M217" s="20">
        <f t="shared" si="40"/>
        <v>15000000</v>
      </c>
      <c r="N217" s="20">
        <v>0</v>
      </c>
      <c r="O217" s="21">
        <v>15000000</v>
      </c>
      <c r="P217" s="22">
        <v>0</v>
      </c>
      <c r="Q217" s="24">
        <v>0</v>
      </c>
      <c r="R217" s="23">
        <f t="shared" si="47"/>
        <v>15000000</v>
      </c>
      <c r="S217" s="13">
        <v>1</v>
      </c>
      <c r="T217" s="13">
        <v>1</v>
      </c>
      <c r="U217" s="24">
        <f t="shared" si="41"/>
        <v>15000000</v>
      </c>
      <c r="V217" s="25">
        <f t="shared" si="42"/>
        <v>15000000</v>
      </c>
      <c r="W217" s="25">
        <f t="shared" si="43"/>
        <v>15000000</v>
      </c>
      <c r="X217" s="14" t="s">
        <v>694</v>
      </c>
      <c r="Y217" s="26" t="s">
        <v>32</v>
      </c>
      <c r="Z217" s="24">
        <f t="shared" si="44"/>
        <v>0</v>
      </c>
      <c r="AA217" s="24">
        <v>840968</v>
      </c>
      <c r="AB217" s="24">
        <f>75000</f>
        <v>75000</v>
      </c>
      <c r="AC217" s="24">
        <v>14084032</v>
      </c>
      <c r="AD217" s="22">
        <f t="shared" si="45"/>
        <v>15000000</v>
      </c>
    </row>
    <row r="218" spans="1:30" ht="26.25" customHeight="1" x14ac:dyDescent="0.25">
      <c r="A218" s="13">
        <f t="shared" si="46"/>
        <v>211</v>
      </c>
      <c r="B218" s="14" t="s">
        <v>54</v>
      </c>
      <c r="C218" s="15" t="s">
        <v>55</v>
      </c>
      <c r="D218" s="16" t="s">
        <v>56</v>
      </c>
      <c r="E218" s="17">
        <v>42885</v>
      </c>
      <c r="F218" s="18" t="s">
        <v>57</v>
      </c>
      <c r="G218" s="18" t="s">
        <v>57</v>
      </c>
      <c r="H218" s="14"/>
      <c r="I218" s="14"/>
      <c r="J218" s="14"/>
      <c r="K218" s="19">
        <v>7500000</v>
      </c>
      <c r="L218" s="20">
        <f t="shared" si="39"/>
        <v>7500000</v>
      </c>
      <c r="M218" s="20">
        <f t="shared" si="40"/>
        <v>7500000</v>
      </c>
      <c r="N218" s="20">
        <v>0</v>
      </c>
      <c r="O218" s="21">
        <v>7500000</v>
      </c>
      <c r="P218" s="22">
        <v>0</v>
      </c>
      <c r="Q218" s="24">
        <v>0</v>
      </c>
      <c r="R218" s="23">
        <f t="shared" si="47"/>
        <v>7500000</v>
      </c>
      <c r="S218" s="13">
        <v>1</v>
      </c>
      <c r="T218" s="13">
        <v>1</v>
      </c>
      <c r="U218" s="24">
        <f t="shared" si="41"/>
        <v>7500000</v>
      </c>
      <c r="V218" s="25">
        <f t="shared" si="42"/>
        <v>7500000</v>
      </c>
      <c r="W218" s="25">
        <f t="shared" si="43"/>
        <v>7500000</v>
      </c>
      <c r="X218" s="26" t="s">
        <v>58</v>
      </c>
      <c r="Y218" s="26" t="s">
        <v>32</v>
      </c>
      <c r="Z218" s="24">
        <f t="shared" si="44"/>
        <v>0</v>
      </c>
      <c r="AA218" s="24">
        <v>995806</v>
      </c>
      <c r="AB218" s="24"/>
      <c r="AC218" s="24">
        <v>6504194</v>
      </c>
      <c r="AD218" s="22">
        <f t="shared" si="45"/>
        <v>7500000</v>
      </c>
    </row>
    <row r="219" spans="1:30" ht="26.25" customHeight="1" x14ac:dyDescent="0.25">
      <c r="A219" s="13">
        <f t="shared" si="46"/>
        <v>212</v>
      </c>
      <c r="B219" s="14" t="s">
        <v>256</v>
      </c>
      <c r="C219" s="15" t="s">
        <v>257</v>
      </c>
      <c r="D219" s="16" t="s">
        <v>276</v>
      </c>
      <c r="E219" s="17">
        <v>42961</v>
      </c>
      <c r="F219" s="18" t="s">
        <v>258</v>
      </c>
      <c r="G219" s="14"/>
      <c r="H219" s="14"/>
      <c r="I219" s="14"/>
      <c r="J219" s="14"/>
      <c r="K219" s="19">
        <v>10000000</v>
      </c>
      <c r="L219" s="20">
        <f t="shared" si="39"/>
        <v>10000000</v>
      </c>
      <c r="M219" s="20">
        <f t="shared" si="40"/>
        <v>10000000</v>
      </c>
      <c r="N219" s="20">
        <v>0</v>
      </c>
      <c r="O219" s="21">
        <v>10000000</v>
      </c>
      <c r="P219" s="22">
        <v>0</v>
      </c>
      <c r="Q219" s="24">
        <v>0</v>
      </c>
      <c r="R219" s="23">
        <f t="shared" si="47"/>
        <v>10000000</v>
      </c>
      <c r="S219" s="13">
        <v>1</v>
      </c>
      <c r="T219" s="13">
        <v>1</v>
      </c>
      <c r="U219" s="24">
        <f t="shared" si="41"/>
        <v>10000000</v>
      </c>
      <c r="V219" s="25">
        <f t="shared" si="42"/>
        <v>10000000</v>
      </c>
      <c r="W219" s="25">
        <f t="shared" si="43"/>
        <v>10000000</v>
      </c>
      <c r="X219" s="26" t="s">
        <v>121</v>
      </c>
      <c r="Y219" s="26" t="s">
        <v>32</v>
      </c>
      <c r="Z219" s="24">
        <f t="shared" si="44"/>
        <v>0</v>
      </c>
      <c r="AA219" s="24">
        <v>1029677</v>
      </c>
      <c r="AB219" s="24"/>
      <c r="AC219" s="24">
        <v>8970323</v>
      </c>
      <c r="AD219" s="22">
        <f t="shared" si="45"/>
        <v>10000000</v>
      </c>
    </row>
    <row r="220" spans="1:30" ht="26.25" customHeight="1" x14ac:dyDescent="0.25">
      <c r="A220" s="13">
        <f t="shared" si="46"/>
        <v>213</v>
      </c>
      <c r="B220" s="14" t="s">
        <v>256</v>
      </c>
      <c r="C220" s="15" t="s">
        <v>257</v>
      </c>
      <c r="D220" s="48" t="s">
        <v>1476</v>
      </c>
      <c r="E220" s="17">
        <v>43133</v>
      </c>
      <c r="F220" s="15" t="s">
        <v>258</v>
      </c>
      <c r="G220" s="14"/>
      <c r="H220" s="14"/>
      <c r="I220" s="14"/>
      <c r="J220" s="14"/>
      <c r="K220" s="75">
        <v>20000000</v>
      </c>
      <c r="L220" s="20">
        <f t="shared" si="39"/>
        <v>20000000</v>
      </c>
      <c r="M220" s="20">
        <f t="shared" si="40"/>
        <v>20000000</v>
      </c>
      <c r="N220" s="20">
        <v>0</v>
      </c>
      <c r="O220" s="21">
        <v>20000000</v>
      </c>
      <c r="P220" s="22">
        <v>0</v>
      </c>
      <c r="Q220" s="24">
        <v>0</v>
      </c>
      <c r="R220" s="23">
        <f t="shared" si="47"/>
        <v>20000000</v>
      </c>
      <c r="S220" s="13">
        <v>1</v>
      </c>
      <c r="T220" s="13">
        <v>1</v>
      </c>
      <c r="U220" s="24">
        <f t="shared" si="41"/>
        <v>20000000</v>
      </c>
      <c r="V220" s="25">
        <f t="shared" si="42"/>
        <v>20000000</v>
      </c>
      <c r="W220" s="25">
        <f t="shared" si="43"/>
        <v>20000000</v>
      </c>
      <c r="X220" s="14" t="s">
        <v>1481</v>
      </c>
      <c r="Y220" s="26" t="s">
        <v>32</v>
      </c>
      <c r="Z220" s="24">
        <f t="shared" si="44"/>
        <v>0</v>
      </c>
      <c r="AA220" s="43">
        <v>671429</v>
      </c>
      <c r="AB220" s="43">
        <v>200000</v>
      </c>
      <c r="AC220" s="43">
        <v>19128571</v>
      </c>
      <c r="AD220" s="22">
        <f t="shared" si="45"/>
        <v>20000000</v>
      </c>
    </row>
    <row r="221" spans="1:30" ht="26.25" customHeight="1" x14ac:dyDescent="0.25">
      <c r="A221" s="13">
        <f t="shared" si="46"/>
        <v>214</v>
      </c>
      <c r="B221" s="14" t="s">
        <v>380</v>
      </c>
      <c r="C221" s="15" t="s">
        <v>381</v>
      </c>
      <c r="D221" s="16" t="s">
        <v>382</v>
      </c>
      <c r="E221" s="17">
        <v>42996</v>
      </c>
      <c r="F221" s="18" t="s">
        <v>383</v>
      </c>
      <c r="G221" s="18" t="s">
        <v>383</v>
      </c>
      <c r="H221" s="14"/>
      <c r="I221" s="14"/>
      <c r="J221" s="14"/>
      <c r="K221" s="19">
        <v>10000000</v>
      </c>
      <c r="L221" s="20">
        <f t="shared" si="39"/>
        <v>10000000</v>
      </c>
      <c r="M221" s="20">
        <f t="shared" si="40"/>
        <v>10000000</v>
      </c>
      <c r="N221" s="20">
        <v>0</v>
      </c>
      <c r="O221" s="21">
        <v>10000000</v>
      </c>
      <c r="P221" s="22">
        <v>0</v>
      </c>
      <c r="Q221" s="24">
        <v>0</v>
      </c>
      <c r="R221" s="23">
        <f t="shared" si="47"/>
        <v>10000000</v>
      </c>
      <c r="S221" s="13">
        <v>1</v>
      </c>
      <c r="T221" s="13">
        <v>1</v>
      </c>
      <c r="U221" s="24">
        <f t="shared" si="41"/>
        <v>10000000</v>
      </c>
      <c r="V221" s="25">
        <f t="shared" si="42"/>
        <v>10000000</v>
      </c>
      <c r="W221" s="25">
        <f t="shared" si="43"/>
        <v>10000000</v>
      </c>
      <c r="X221" s="26" t="s">
        <v>121</v>
      </c>
      <c r="Y221" s="26" t="s">
        <v>32</v>
      </c>
      <c r="Z221" s="24">
        <f t="shared" si="44"/>
        <v>0</v>
      </c>
      <c r="AA221" s="24">
        <v>872000</v>
      </c>
      <c r="AB221" s="24"/>
      <c r="AC221" s="24">
        <v>9128000</v>
      </c>
      <c r="AD221" s="22">
        <f t="shared" si="45"/>
        <v>10000000</v>
      </c>
    </row>
    <row r="222" spans="1:30" ht="26.25" customHeight="1" x14ac:dyDescent="0.25">
      <c r="A222" s="13">
        <f t="shared" si="46"/>
        <v>215</v>
      </c>
      <c r="B222" s="112" t="s">
        <v>1495</v>
      </c>
      <c r="C222" s="15" t="s">
        <v>381</v>
      </c>
      <c r="D222" s="113" t="s">
        <v>1496</v>
      </c>
      <c r="E222" s="83">
        <v>43130</v>
      </c>
      <c r="F222" s="15" t="s">
        <v>383</v>
      </c>
      <c r="G222" s="14"/>
      <c r="H222" s="14"/>
      <c r="I222" s="14"/>
      <c r="J222" s="14"/>
      <c r="K222" s="52">
        <v>6000000</v>
      </c>
      <c r="L222" s="20">
        <f t="shared" si="39"/>
        <v>6000000</v>
      </c>
      <c r="M222" s="20">
        <f t="shared" si="40"/>
        <v>6000000</v>
      </c>
      <c r="N222" s="20">
        <v>0</v>
      </c>
      <c r="O222" s="21">
        <v>6000000</v>
      </c>
      <c r="P222" s="22">
        <v>0</v>
      </c>
      <c r="Q222" s="24">
        <v>0</v>
      </c>
      <c r="R222" s="23">
        <f t="shared" si="47"/>
        <v>6000000</v>
      </c>
      <c r="S222" s="13">
        <v>1</v>
      </c>
      <c r="T222" s="13">
        <v>1</v>
      </c>
      <c r="U222" s="24">
        <f t="shared" si="41"/>
        <v>6000000</v>
      </c>
      <c r="V222" s="25">
        <f t="shared" si="42"/>
        <v>6000000</v>
      </c>
      <c r="W222" s="25">
        <f t="shared" si="43"/>
        <v>6000000</v>
      </c>
      <c r="X222" s="50" t="s">
        <v>40</v>
      </c>
      <c r="Y222" s="26" t="s">
        <v>32</v>
      </c>
      <c r="Z222" s="24">
        <f t="shared" si="44"/>
        <v>0</v>
      </c>
      <c r="AA222" s="43">
        <v>208645</v>
      </c>
      <c r="AB222" s="43">
        <v>60000</v>
      </c>
      <c r="AC222" s="43">
        <v>5731355</v>
      </c>
      <c r="AD222" s="22">
        <f t="shared" si="45"/>
        <v>6000000</v>
      </c>
    </row>
    <row r="223" spans="1:30" ht="26.25" customHeight="1" x14ac:dyDescent="0.25">
      <c r="A223" s="13">
        <f t="shared" si="46"/>
        <v>216</v>
      </c>
      <c r="B223" s="14" t="s">
        <v>1010</v>
      </c>
      <c r="C223" s="15" t="s">
        <v>1017</v>
      </c>
      <c r="D223" s="16" t="s">
        <v>1025</v>
      </c>
      <c r="E223" s="17">
        <v>43103</v>
      </c>
      <c r="F223" s="18" t="s">
        <v>1032</v>
      </c>
      <c r="G223" s="14"/>
      <c r="H223" s="14"/>
      <c r="I223" s="14"/>
      <c r="J223" s="14"/>
      <c r="K223" s="19">
        <v>10000000</v>
      </c>
      <c r="L223" s="20">
        <f t="shared" si="39"/>
        <v>10000000</v>
      </c>
      <c r="M223" s="20">
        <f t="shared" si="40"/>
        <v>10000000</v>
      </c>
      <c r="N223" s="20">
        <v>0</v>
      </c>
      <c r="O223" s="21">
        <v>10000000</v>
      </c>
      <c r="P223" s="22">
        <v>0</v>
      </c>
      <c r="Q223" s="24">
        <v>0</v>
      </c>
      <c r="R223" s="23">
        <f t="shared" si="47"/>
        <v>10000000</v>
      </c>
      <c r="S223" s="13">
        <v>1</v>
      </c>
      <c r="T223" s="13">
        <v>1</v>
      </c>
      <c r="U223" s="24">
        <f t="shared" si="41"/>
        <v>10000000</v>
      </c>
      <c r="V223" s="25">
        <f t="shared" si="42"/>
        <v>10000000</v>
      </c>
      <c r="W223" s="25">
        <f t="shared" si="43"/>
        <v>10000000</v>
      </c>
      <c r="X223" s="14" t="s">
        <v>121</v>
      </c>
      <c r="Y223" s="26" t="s">
        <v>32</v>
      </c>
      <c r="Z223" s="24">
        <f t="shared" si="44"/>
        <v>0</v>
      </c>
      <c r="AA223" s="24">
        <v>452258</v>
      </c>
      <c r="AB223" s="24"/>
      <c r="AC223" s="24">
        <v>9547742</v>
      </c>
      <c r="AD223" s="22">
        <f t="shared" si="45"/>
        <v>10000000</v>
      </c>
    </row>
    <row r="224" spans="1:30" ht="26.25" customHeight="1" x14ac:dyDescent="0.25">
      <c r="A224" s="13">
        <f t="shared" si="46"/>
        <v>217</v>
      </c>
      <c r="B224" s="14" t="s">
        <v>228</v>
      </c>
      <c r="C224" s="15" t="s">
        <v>229</v>
      </c>
      <c r="D224" s="16" t="s">
        <v>230</v>
      </c>
      <c r="E224" s="17">
        <v>42949</v>
      </c>
      <c r="F224" s="18" t="s">
        <v>231</v>
      </c>
      <c r="G224" s="18" t="s">
        <v>231</v>
      </c>
      <c r="H224" s="14"/>
      <c r="I224" s="14"/>
      <c r="J224" s="14"/>
      <c r="K224" s="19">
        <v>5000000</v>
      </c>
      <c r="L224" s="20">
        <f t="shared" si="39"/>
        <v>5000000</v>
      </c>
      <c r="M224" s="20">
        <f t="shared" si="40"/>
        <v>5000000</v>
      </c>
      <c r="N224" s="20">
        <v>0</v>
      </c>
      <c r="O224" s="21">
        <v>5000000</v>
      </c>
      <c r="P224" s="22">
        <v>0</v>
      </c>
      <c r="Q224" s="24">
        <v>0</v>
      </c>
      <c r="R224" s="23">
        <f t="shared" si="47"/>
        <v>5000000</v>
      </c>
      <c r="S224" s="13">
        <v>1</v>
      </c>
      <c r="T224" s="13">
        <v>1</v>
      </c>
      <c r="U224" s="24">
        <f t="shared" si="41"/>
        <v>5000000</v>
      </c>
      <c r="V224" s="25">
        <f t="shared" si="42"/>
        <v>5000000</v>
      </c>
      <c r="W224" s="25">
        <f t="shared" si="43"/>
        <v>5000000</v>
      </c>
      <c r="X224" s="26" t="s">
        <v>232</v>
      </c>
      <c r="Y224" s="26" t="s">
        <v>32</v>
      </c>
      <c r="Z224" s="24">
        <f t="shared" si="44"/>
        <v>0</v>
      </c>
      <c r="AA224" s="24">
        <v>538065</v>
      </c>
      <c r="AB224" s="24"/>
      <c r="AC224" s="24">
        <v>4461935</v>
      </c>
      <c r="AD224" s="22">
        <f t="shared" si="45"/>
        <v>5000000</v>
      </c>
    </row>
    <row r="225" spans="1:30" ht="26.25" customHeight="1" x14ac:dyDescent="0.25">
      <c r="A225" s="13">
        <f t="shared" si="46"/>
        <v>218</v>
      </c>
      <c r="B225" s="14" t="s">
        <v>563</v>
      </c>
      <c r="C225" s="15" t="s">
        <v>564</v>
      </c>
      <c r="D225" s="16" t="s">
        <v>565</v>
      </c>
      <c r="E225" s="17">
        <v>43035</v>
      </c>
      <c r="F225" s="18" t="s">
        <v>566</v>
      </c>
      <c r="G225" s="18"/>
      <c r="H225" s="14"/>
      <c r="I225" s="14"/>
      <c r="J225" s="14"/>
      <c r="K225" s="19">
        <v>10000000</v>
      </c>
      <c r="L225" s="20">
        <f t="shared" si="39"/>
        <v>10000000</v>
      </c>
      <c r="M225" s="20">
        <f t="shared" si="40"/>
        <v>10000000</v>
      </c>
      <c r="N225" s="20">
        <v>0</v>
      </c>
      <c r="O225" s="21">
        <v>10000000</v>
      </c>
      <c r="P225" s="22">
        <v>0</v>
      </c>
      <c r="Q225" s="24">
        <v>0</v>
      </c>
      <c r="R225" s="23">
        <f t="shared" si="47"/>
        <v>10000000</v>
      </c>
      <c r="S225" s="13">
        <v>1</v>
      </c>
      <c r="T225" s="13">
        <v>1</v>
      </c>
      <c r="U225" s="24">
        <f t="shared" si="41"/>
        <v>10000000</v>
      </c>
      <c r="V225" s="25">
        <f t="shared" si="42"/>
        <v>10000000</v>
      </c>
      <c r="W225" s="25">
        <f t="shared" si="43"/>
        <v>10000000</v>
      </c>
      <c r="X225" s="26" t="s">
        <v>374</v>
      </c>
      <c r="Y225" s="26" t="s">
        <v>32</v>
      </c>
      <c r="Z225" s="24">
        <f t="shared" si="44"/>
        <v>0</v>
      </c>
      <c r="AA225" s="24">
        <v>719355</v>
      </c>
      <c r="AB225" s="24">
        <v>25000</v>
      </c>
      <c r="AC225" s="24">
        <v>9255645</v>
      </c>
      <c r="AD225" s="22">
        <f t="shared" si="45"/>
        <v>10000000</v>
      </c>
    </row>
    <row r="226" spans="1:30" ht="26.25" customHeight="1" x14ac:dyDescent="0.25">
      <c r="A226" s="13">
        <f t="shared" si="46"/>
        <v>219</v>
      </c>
      <c r="B226" s="14" t="s">
        <v>788</v>
      </c>
      <c r="C226" s="15" t="s">
        <v>564</v>
      </c>
      <c r="D226" s="16" t="s">
        <v>789</v>
      </c>
      <c r="E226" s="17">
        <v>43090</v>
      </c>
      <c r="F226" s="18"/>
      <c r="G226" s="14"/>
      <c r="H226" s="14"/>
      <c r="I226" s="14"/>
      <c r="J226" s="14"/>
      <c r="K226" s="19">
        <v>7951935</v>
      </c>
      <c r="L226" s="20">
        <f t="shared" si="39"/>
        <v>7951935</v>
      </c>
      <c r="M226" s="20">
        <f t="shared" si="40"/>
        <v>7951935</v>
      </c>
      <c r="N226" s="20">
        <v>0</v>
      </c>
      <c r="O226" s="21">
        <v>7951935</v>
      </c>
      <c r="P226" s="22">
        <v>0</v>
      </c>
      <c r="Q226" s="24">
        <v>0</v>
      </c>
      <c r="R226" s="23">
        <f t="shared" si="47"/>
        <v>7951935</v>
      </c>
      <c r="S226" s="13">
        <v>1</v>
      </c>
      <c r="T226" s="13">
        <v>1</v>
      </c>
      <c r="U226" s="24">
        <f t="shared" si="41"/>
        <v>7951935</v>
      </c>
      <c r="V226" s="25">
        <f t="shared" si="42"/>
        <v>7951935</v>
      </c>
      <c r="W226" s="25">
        <f t="shared" si="43"/>
        <v>7951935</v>
      </c>
      <c r="X226" s="14" t="s">
        <v>790</v>
      </c>
      <c r="Y226" s="26" t="s">
        <v>32</v>
      </c>
      <c r="Z226" s="24">
        <f t="shared" si="44"/>
        <v>0</v>
      </c>
      <c r="AA226" s="24">
        <v>376935</v>
      </c>
      <c r="AB226" s="24">
        <f>75000+7500000</f>
        <v>7575000</v>
      </c>
      <c r="AC226" s="24">
        <v>0</v>
      </c>
      <c r="AD226" s="22">
        <f t="shared" si="45"/>
        <v>7951935</v>
      </c>
    </row>
    <row r="227" spans="1:30" ht="26.25" customHeight="1" x14ac:dyDescent="0.25">
      <c r="A227" s="13">
        <f t="shared" si="46"/>
        <v>220</v>
      </c>
      <c r="B227" s="53" t="s">
        <v>1234</v>
      </c>
      <c r="C227" s="54" t="s">
        <v>1235</v>
      </c>
      <c r="D227" s="55" t="s">
        <v>1236</v>
      </c>
      <c r="E227" s="56">
        <v>42877</v>
      </c>
      <c r="F227" s="57" t="s">
        <v>1237</v>
      </c>
      <c r="G227" s="14"/>
      <c r="H227" s="14"/>
      <c r="I227" s="14"/>
      <c r="J227" s="14"/>
      <c r="K227" s="19">
        <v>7500000</v>
      </c>
      <c r="L227" s="20">
        <f t="shared" si="39"/>
        <v>7500000</v>
      </c>
      <c r="M227" s="20">
        <f t="shared" si="40"/>
        <v>7500000</v>
      </c>
      <c r="N227" s="20">
        <v>0</v>
      </c>
      <c r="O227" s="21">
        <v>7500000</v>
      </c>
      <c r="P227" s="22">
        <v>0</v>
      </c>
      <c r="Q227" s="24">
        <v>0</v>
      </c>
      <c r="R227" s="23">
        <f t="shared" si="47"/>
        <v>7500000</v>
      </c>
      <c r="S227" s="13">
        <v>1</v>
      </c>
      <c r="T227" s="13">
        <v>1</v>
      </c>
      <c r="U227" s="24">
        <f t="shared" si="41"/>
        <v>7500000</v>
      </c>
      <c r="V227" s="25">
        <f t="shared" si="42"/>
        <v>7500000</v>
      </c>
      <c r="W227" s="25">
        <f t="shared" si="43"/>
        <v>7500000</v>
      </c>
      <c r="X227" s="14" t="s">
        <v>31</v>
      </c>
      <c r="Y227" s="26" t="s">
        <v>32</v>
      </c>
      <c r="Z227" s="24">
        <f t="shared" si="44"/>
        <v>0</v>
      </c>
      <c r="AA227" s="24">
        <v>1019032</v>
      </c>
      <c r="AB227" s="24"/>
      <c r="AC227" s="24">
        <v>6480968</v>
      </c>
      <c r="AD227" s="22">
        <f t="shared" si="45"/>
        <v>7500000</v>
      </c>
    </row>
    <row r="228" spans="1:30" ht="26.25" customHeight="1" x14ac:dyDescent="0.25">
      <c r="A228" s="13">
        <f t="shared" si="46"/>
        <v>221</v>
      </c>
      <c r="B228" s="14" t="s">
        <v>1234</v>
      </c>
      <c r="C228" s="15" t="s">
        <v>1235</v>
      </c>
      <c r="D228" s="16" t="s">
        <v>1699</v>
      </c>
      <c r="E228" s="17">
        <v>43161</v>
      </c>
      <c r="F228" s="18"/>
      <c r="G228" s="14"/>
      <c r="H228" s="14"/>
      <c r="I228" s="14"/>
      <c r="J228" s="14"/>
      <c r="K228" s="19">
        <f>1444258</f>
        <v>1444258</v>
      </c>
      <c r="L228" s="20">
        <f t="shared" si="39"/>
        <v>1444258</v>
      </c>
      <c r="M228" s="20">
        <f t="shared" si="40"/>
        <v>1444258</v>
      </c>
      <c r="N228" s="20">
        <v>0</v>
      </c>
      <c r="O228" s="21">
        <v>1444258</v>
      </c>
      <c r="P228" s="22">
        <v>0</v>
      </c>
      <c r="Q228" s="24">
        <v>0</v>
      </c>
      <c r="R228" s="23">
        <f t="shared" si="47"/>
        <v>1444258</v>
      </c>
      <c r="S228" s="13">
        <v>1</v>
      </c>
      <c r="T228" s="13">
        <v>1</v>
      </c>
      <c r="U228" s="24">
        <f t="shared" si="41"/>
        <v>1444258</v>
      </c>
      <c r="V228" s="25">
        <f t="shared" si="42"/>
        <v>1444258</v>
      </c>
      <c r="W228" s="25">
        <f t="shared" si="43"/>
        <v>1444258</v>
      </c>
      <c r="X228" s="14" t="s">
        <v>1700</v>
      </c>
      <c r="Y228" s="26" t="s">
        <v>32</v>
      </c>
      <c r="Z228" s="24">
        <f t="shared" si="44"/>
        <v>0</v>
      </c>
      <c r="AA228" s="24">
        <v>30258</v>
      </c>
      <c r="AB228" s="24">
        <v>14000</v>
      </c>
      <c r="AC228" s="24">
        <v>1400000</v>
      </c>
      <c r="AD228" s="22">
        <f t="shared" si="45"/>
        <v>1444258</v>
      </c>
    </row>
    <row r="229" spans="1:30" ht="26.25" customHeight="1" x14ac:dyDescent="0.25">
      <c r="A229" s="13">
        <f t="shared" si="46"/>
        <v>222</v>
      </c>
      <c r="B229" s="14" t="s">
        <v>93</v>
      </c>
      <c r="C229" s="15" t="s">
        <v>94</v>
      </c>
      <c r="D229" s="16" t="s">
        <v>95</v>
      </c>
      <c r="E229" s="17">
        <v>42891</v>
      </c>
      <c r="F229" s="18" t="s">
        <v>96</v>
      </c>
      <c r="G229" s="18" t="s">
        <v>96</v>
      </c>
      <c r="H229" s="14"/>
      <c r="I229" s="14"/>
      <c r="J229" s="14"/>
      <c r="K229" s="19">
        <v>7500000</v>
      </c>
      <c r="L229" s="20">
        <f t="shared" si="39"/>
        <v>7500000</v>
      </c>
      <c r="M229" s="20">
        <f t="shared" si="40"/>
        <v>7500000</v>
      </c>
      <c r="N229" s="20">
        <v>0</v>
      </c>
      <c r="O229" s="21">
        <v>7500000</v>
      </c>
      <c r="P229" s="22">
        <v>0</v>
      </c>
      <c r="Q229" s="24">
        <v>0</v>
      </c>
      <c r="R229" s="23">
        <f t="shared" si="47"/>
        <v>7500000</v>
      </c>
      <c r="S229" s="13">
        <v>1</v>
      </c>
      <c r="T229" s="13">
        <v>1</v>
      </c>
      <c r="U229" s="24">
        <f t="shared" si="41"/>
        <v>7500000</v>
      </c>
      <c r="V229" s="25">
        <f t="shared" si="42"/>
        <v>7500000</v>
      </c>
      <c r="W229" s="25">
        <f t="shared" si="43"/>
        <v>7500000</v>
      </c>
      <c r="X229" s="26" t="s">
        <v>97</v>
      </c>
      <c r="Y229" s="26" t="s">
        <v>32</v>
      </c>
      <c r="Z229" s="24">
        <f t="shared" si="44"/>
        <v>0</v>
      </c>
      <c r="AA229" s="24">
        <v>978000</v>
      </c>
      <c r="AB229" s="24"/>
      <c r="AC229" s="24">
        <v>6522000</v>
      </c>
      <c r="AD229" s="22">
        <f t="shared" si="45"/>
        <v>7500000</v>
      </c>
    </row>
    <row r="230" spans="1:30" ht="26.25" customHeight="1" x14ac:dyDescent="0.25">
      <c r="A230" s="13">
        <f t="shared" si="46"/>
        <v>223</v>
      </c>
      <c r="B230" s="14" t="s">
        <v>93</v>
      </c>
      <c r="C230" s="15" t="s">
        <v>94</v>
      </c>
      <c r="D230" s="16" t="s">
        <v>927</v>
      </c>
      <c r="E230" s="17">
        <v>43098</v>
      </c>
      <c r="F230" s="18" t="s">
        <v>96</v>
      </c>
      <c r="G230" s="18" t="s">
        <v>96</v>
      </c>
      <c r="H230" s="14"/>
      <c r="I230" s="14"/>
      <c r="J230" s="14"/>
      <c r="K230" s="19">
        <v>15000000</v>
      </c>
      <c r="L230" s="20">
        <f t="shared" si="39"/>
        <v>15000000</v>
      </c>
      <c r="M230" s="20">
        <f t="shared" si="40"/>
        <v>15000000</v>
      </c>
      <c r="N230" s="20">
        <v>0</v>
      </c>
      <c r="O230" s="21">
        <v>15000000</v>
      </c>
      <c r="P230" s="22">
        <v>0</v>
      </c>
      <c r="Q230" s="24">
        <v>0</v>
      </c>
      <c r="R230" s="23">
        <f t="shared" si="47"/>
        <v>15000000</v>
      </c>
      <c r="S230" s="13">
        <v>1</v>
      </c>
      <c r="T230" s="13">
        <v>1</v>
      </c>
      <c r="U230" s="24">
        <f t="shared" si="41"/>
        <v>15000000</v>
      </c>
      <c r="V230" s="25">
        <f t="shared" si="42"/>
        <v>15000000</v>
      </c>
      <c r="W230" s="25">
        <f t="shared" si="43"/>
        <v>15000000</v>
      </c>
      <c r="X230" s="14" t="s">
        <v>97</v>
      </c>
      <c r="Y230" s="26" t="s">
        <v>32</v>
      </c>
      <c r="Z230" s="24">
        <f t="shared" si="44"/>
        <v>0</v>
      </c>
      <c r="AA230" s="24">
        <v>707419</v>
      </c>
      <c r="AB230" s="24">
        <v>150000</v>
      </c>
      <c r="AC230" s="24">
        <v>14142581</v>
      </c>
      <c r="AD230" s="22">
        <f t="shared" si="45"/>
        <v>15000000</v>
      </c>
    </row>
    <row r="231" spans="1:30" ht="26.25" customHeight="1" x14ac:dyDescent="0.25">
      <c r="A231" s="13">
        <f t="shared" si="46"/>
        <v>224</v>
      </c>
      <c r="B231" s="14" t="s">
        <v>452</v>
      </c>
      <c r="C231" s="15" t="s">
        <v>453</v>
      </c>
      <c r="D231" s="16" t="s">
        <v>454</v>
      </c>
      <c r="E231" s="17">
        <v>43012</v>
      </c>
      <c r="F231" s="18" t="s">
        <v>455</v>
      </c>
      <c r="G231" s="14"/>
      <c r="H231" s="14"/>
      <c r="I231" s="14"/>
      <c r="J231" s="14"/>
      <c r="K231" s="19">
        <v>5000000</v>
      </c>
      <c r="L231" s="20">
        <f t="shared" si="39"/>
        <v>5000000</v>
      </c>
      <c r="M231" s="20">
        <f t="shared" si="40"/>
        <v>5000000</v>
      </c>
      <c r="N231" s="20">
        <v>0</v>
      </c>
      <c r="O231" s="21">
        <v>5000000</v>
      </c>
      <c r="P231" s="22">
        <v>0</v>
      </c>
      <c r="Q231" s="24">
        <v>0</v>
      </c>
      <c r="R231" s="23">
        <f t="shared" si="47"/>
        <v>5000000</v>
      </c>
      <c r="S231" s="13">
        <v>1</v>
      </c>
      <c r="T231" s="13">
        <v>1</v>
      </c>
      <c r="U231" s="24">
        <f t="shared" si="41"/>
        <v>5000000</v>
      </c>
      <c r="V231" s="25">
        <f t="shared" si="42"/>
        <v>5000000</v>
      </c>
      <c r="W231" s="25">
        <f t="shared" si="43"/>
        <v>5000000</v>
      </c>
      <c r="X231" s="26" t="s">
        <v>419</v>
      </c>
      <c r="Y231" s="26" t="s">
        <v>32</v>
      </c>
      <c r="Z231" s="24">
        <f t="shared" si="44"/>
        <v>0</v>
      </c>
      <c r="AA231" s="24">
        <v>452581</v>
      </c>
      <c r="AB231" s="24"/>
      <c r="AC231" s="24">
        <v>4547419</v>
      </c>
      <c r="AD231" s="22">
        <f t="shared" si="45"/>
        <v>5000000</v>
      </c>
    </row>
    <row r="232" spans="1:30" ht="26.25" customHeight="1" x14ac:dyDescent="0.25">
      <c r="A232" s="13">
        <f t="shared" si="46"/>
        <v>225</v>
      </c>
      <c r="B232" s="14" t="s">
        <v>452</v>
      </c>
      <c r="C232" s="15" t="s">
        <v>453</v>
      </c>
      <c r="D232" s="16" t="s">
        <v>843</v>
      </c>
      <c r="E232" s="17">
        <v>43091</v>
      </c>
      <c r="F232" s="18" t="s">
        <v>455</v>
      </c>
      <c r="G232" s="14"/>
      <c r="H232" s="14"/>
      <c r="I232" s="14"/>
      <c r="J232" s="14"/>
      <c r="K232" s="19">
        <v>4500000</v>
      </c>
      <c r="L232" s="20">
        <f t="shared" si="39"/>
        <v>4500000</v>
      </c>
      <c r="M232" s="20">
        <f t="shared" si="40"/>
        <v>4500000</v>
      </c>
      <c r="N232" s="20">
        <v>0</v>
      </c>
      <c r="O232" s="21">
        <v>4500000</v>
      </c>
      <c r="P232" s="22">
        <v>0</v>
      </c>
      <c r="Q232" s="24">
        <v>0</v>
      </c>
      <c r="R232" s="23">
        <f t="shared" si="47"/>
        <v>4500000</v>
      </c>
      <c r="S232" s="13">
        <v>1</v>
      </c>
      <c r="T232" s="13">
        <v>1</v>
      </c>
      <c r="U232" s="24">
        <f t="shared" si="41"/>
        <v>4500000</v>
      </c>
      <c r="V232" s="25">
        <f t="shared" si="42"/>
        <v>4500000</v>
      </c>
      <c r="W232" s="25">
        <f t="shared" si="43"/>
        <v>4500000</v>
      </c>
      <c r="X232" s="14" t="s">
        <v>419</v>
      </c>
      <c r="Y232" s="26" t="s">
        <v>32</v>
      </c>
      <c r="Z232" s="24">
        <f t="shared" si="44"/>
        <v>0</v>
      </c>
      <c r="AA232" s="24">
        <v>224419</v>
      </c>
      <c r="AB232" s="24">
        <v>20000</v>
      </c>
      <c r="AC232" s="24">
        <v>4255581</v>
      </c>
      <c r="AD232" s="22">
        <f t="shared" si="45"/>
        <v>4500000</v>
      </c>
    </row>
    <row r="233" spans="1:30" ht="26.25" customHeight="1" x14ac:dyDescent="0.25">
      <c r="A233" s="13">
        <f t="shared" si="46"/>
        <v>226</v>
      </c>
      <c r="B233" s="14" t="s">
        <v>452</v>
      </c>
      <c r="C233" s="15" t="s">
        <v>453</v>
      </c>
      <c r="D233" s="16" t="s">
        <v>1640</v>
      </c>
      <c r="E233" s="17">
        <v>43154</v>
      </c>
      <c r="F233" s="18" t="s">
        <v>455</v>
      </c>
      <c r="G233" s="14"/>
      <c r="H233" s="14"/>
      <c r="I233" s="14"/>
      <c r="J233" s="14"/>
      <c r="K233" s="76">
        <v>10000000</v>
      </c>
      <c r="L233" s="20">
        <f t="shared" si="39"/>
        <v>10000000</v>
      </c>
      <c r="M233" s="20">
        <f t="shared" si="40"/>
        <v>10000000</v>
      </c>
      <c r="N233" s="20">
        <v>0</v>
      </c>
      <c r="O233" s="21">
        <v>10000000</v>
      </c>
      <c r="P233" s="22">
        <v>0</v>
      </c>
      <c r="Q233" s="24">
        <v>0</v>
      </c>
      <c r="R233" s="23">
        <f t="shared" si="47"/>
        <v>10000000</v>
      </c>
      <c r="S233" s="13">
        <v>1</v>
      </c>
      <c r="T233" s="13">
        <v>1</v>
      </c>
      <c r="U233" s="24">
        <f t="shared" si="41"/>
        <v>10000000</v>
      </c>
      <c r="V233" s="25">
        <f t="shared" si="42"/>
        <v>10000000</v>
      </c>
      <c r="W233" s="25">
        <f t="shared" si="43"/>
        <v>10000000</v>
      </c>
      <c r="X233" s="14" t="s">
        <v>1180</v>
      </c>
      <c r="Y233" s="26" t="s">
        <v>32</v>
      </c>
      <c r="Z233" s="24">
        <f t="shared" si="44"/>
        <v>0</v>
      </c>
      <c r="AA233" s="24">
        <v>245714</v>
      </c>
      <c r="AB233" s="24">
        <v>100000</v>
      </c>
      <c r="AC233" s="24">
        <v>9654286</v>
      </c>
      <c r="AD233" s="22">
        <f t="shared" si="45"/>
        <v>10000000</v>
      </c>
    </row>
    <row r="234" spans="1:30" ht="26.25" customHeight="1" x14ac:dyDescent="0.25">
      <c r="A234" s="13">
        <f t="shared" si="46"/>
        <v>227</v>
      </c>
      <c r="B234" s="14" t="s">
        <v>866</v>
      </c>
      <c r="C234" s="15" t="s">
        <v>867</v>
      </c>
      <c r="D234" s="16" t="s">
        <v>868</v>
      </c>
      <c r="E234" s="17">
        <v>43087</v>
      </c>
      <c r="F234" s="18" t="s">
        <v>869</v>
      </c>
      <c r="G234" s="14"/>
      <c r="H234" s="14"/>
      <c r="I234" s="14"/>
      <c r="J234" s="14"/>
      <c r="K234" s="19">
        <v>10000000</v>
      </c>
      <c r="L234" s="20">
        <f t="shared" si="39"/>
        <v>10000000</v>
      </c>
      <c r="M234" s="20">
        <f t="shared" si="40"/>
        <v>10000000</v>
      </c>
      <c r="N234" s="20">
        <v>0</v>
      </c>
      <c r="O234" s="21">
        <v>10000000</v>
      </c>
      <c r="P234" s="22">
        <v>0</v>
      </c>
      <c r="Q234" s="24">
        <v>0</v>
      </c>
      <c r="R234" s="23">
        <f t="shared" si="47"/>
        <v>10000000</v>
      </c>
      <c r="S234" s="13">
        <v>1</v>
      </c>
      <c r="T234" s="13">
        <v>1</v>
      </c>
      <c r="U234" s="24">
        <f t="shared" si="41"/>
        <v>10000000</v>
      </c>
      <c r="V234" s="25">
        <f t="shared" si="42"/>
        <v>10000000</v>
      </c>
      <c r="W234" s="25">
        <f t="shared" si="43"/>
        <v>10000000</v>
      </c>
      <c r="X234" s="14" t="s">
        <v>870</v>
      </c>
      <c r="Y234" s="26" t="s">
        <v>32</v>
      </c>
      <c r="Z234" s="24">
        <f t="shared" si="44"/>
        <v>0</v>
      </c>
      <c r="AA234" s="24">
        <v>514194</v>
      </c>
      <c r="AB234" s="24"/>
      <c r="AC234" s="24">
        <v>9485806</v>
      </c>
      <c r="AD234" s="22">
        <f t="shared" si="45"/>
        <v>10000000</v>
      </c>
    </row>
    <row r="235" spans="1:30" ht="26.25" customHeight="1" x14ac:dyDescent="0.25">
      <c r="A235" s="13">
        <f t="shared" si="46"/>
        <v>228</v>
      </c>
      <c r="B235" s="14" t="s">
        <v>735</v>
      </c>
      <c r="C235" s="15" t="s">
        <v>736</v>
      </c>
      <c r="D235" s="16" t="s">
        <v>737</v>
      </c>
      <c r="E235" s="17">
        <v>43084</v>
      </c>
      <c r="F235" s="18" t="s">
        <v>738</v>
      </c>
      <c r="G235" s="18" t="s">
        <v>738</v>
      </c>
      <c r="H235" s="14"/>
      <c r="I235" s="14"/>
      <c r="J235" s="14"/>
      <c r="K235" s="19">
        <v>7500000</v>
      </c>
      <c r="L235" s="20">
        <f t="shared" si="39"/>
        <v>7500000</v>
      </c>
      <c r="M235" s="20">
        <f t="shared" si="40"/>
        <v>7500000</v>
      </c>
      <c r="N235" s="20">
        <v>0</v>
      </c>
      <c r="O235" s="21">
        <v>7500000</v>
      </c>
      <c r="P235" s="22">
        <v>0</v>
      </c>
      <c r="Q235" s="24">
        <v>0</v>
      </c>
      <c r="R235" s="23">
        <f t="shared" si="47"/>
        <v>7500000</v>
      </c>
      <c r="S235" s="13">
        <v>1</v>
      </c>
      <c r="T235" s="13">
        <v>1</v>
      </c>
      <c r="U235" s="24">
        <f t="shared" si="41"/>
        <v>7500000</v>
      </c>
      <c r="V235" s="25">
        <f t="shared" si="42"/>
        <v>7500000</v>
      </c>
      <c r="W235" s="25">
        <f t="shared" si="43"/>
        <v>7500000</v>
      </c>
      <c r="X235" s="14" t="s">
        <v>739</v>
      </c>
      <c r="Y235" s="26" t="s">
        <v>32</v>
      </c>
      <c r="Z235" s="24">
        <f t="shared" si="44"/>
        <v>0</v>
      </c>
      <c r="AA235" s="24">
        <v>394355</v>
      </c>
      <c r="AB235" s="24"/>
      <c r="AC235" s="24">
        <v>7105645</v>
      </c>
      <c r="AD235" s="22">
        <f t="shared" si="45"/>
        <v>7500000</v>
      </c>
    </row>
    <row r="236" spans="1:30" ht="26.25" customHeight="1" x14ac:dyDescent="0.25">
      <c r="A236" s="13">
        <f t="shared" si="46"/>
        <v>229</v>
      </c>
      <c r="B236" s="14" t="s">
        <v>347</v>
      </c>
      <c r="C236" s="15" t="s">
        <v>348</v>
      </c>
      <c r="D236" s="16" t="s">
        <v>349</v>
      </c>
      <c r="E236" s="17">
        <v>42989</v>
      </c>
      <c r="F236" s="18" t="s">
        <v>350</v>
      </c>
      <c r="G236" s="18" t="s">
        <v>351</v>
      </c>
      <c r="H236" s="14"/>
      <c r="I236" s="14"/>
      <c r="J236" s="14"/>
      <c r="K236" s="19">
        <v>10000000</v>
      </c>
      <c r="L236" s="20">
        <f t="shared" si="39"/>
        <v>10000000</v>
      </c>
      <c r="M236" s="20">
        <f t="shared" si="40"/>
        <v>10000000</v>
      </c>
      <c r="N236" s="20">
        <v>0</v>
      </c>
      <c r="O236" s="21">
        <v>10000000</v>
      </c>
      <c r="P236" s="22">
        <v>0</v>
      </c>
      <c r="Q236" s="24">
        <v>0</v>
      </c>
      <c r="R236" s="23">
        <f t="shared" si="47"/>
        <v>10000000</v>
      </c>
      <c r="S236" s="13">
        <v>1</v>
      </c>
      <c r="T236" s="13">
        <v>1</v>
      </c>
      <c r="U236" s="24">
        <f t="shared" si="41"/>
        <v>10000000</v>
      </c>
      <c r="V236" s="25">
        <f t="shared" si="42"/>
        <v>10000000</v>
      </c>
      <c r="W236" s="25">
        <f t="shared" si="43"/>
        <v>10000000</v>
      </c>
      <c r="X236" s="26" t="s">
        <v>352</v>
      </c>
      <c r="Y236" s="26" t="s">
        <v>32</v>
      </c>
      <c r="Z236" s="24">
        <f t="shared" si="44"/>
        <v>0</v>
      </c>
      <c r="AA236" s="24">
        <v>900000</v>
      </c>
      <c r="AB236" s="24"/>
      <c r="AC236" s="24">
        <v>9100000</v>
      </c>
      <c r="AD236" s="22">
        <f t="shared" si="45"/>
        <v>10000000</v>
      </c>
    </row>
    <row r="237" spans="1:30" ht="26.25" customHeight="1" x14ac:dyDescent="0.25">
      <c r="A237" s="13">
        <f t="shared" si="46"/>
        <v>230</v>
      </c>
      <c r="B237" s="14" t="s">
        <v>347</v>
      </c>
      <c r="C237" s="15" t="s">
        <v>348</v>
      </c>
      <c r="D237" s="16" t="s">
        <v>389</v>
      </c>
      <c r="E237" s="17">
        <v>42997</v>
      </c>
      <c r="F237" s="18" t="s">
        <v>351</v>
      </c>
      <c r="G237" s="18" t="s">
        <v>350</v>
      </c>
      <c r="H237" s="14"/>
      <c r="I237" s="14"/>
      <c r="J237" s="14"/>
      <c r="K237" s="19">
        <v>10000000</v>
      </c>
      <c r="L237" s="20">
        <f t="shared" si="39"/>
        <v>10000000</v>
      </c>
      <c r="M237" s="20">
        <f t="shared" si="40"/>
        <v>10000000</v>
      </c>
      <c r="N237" s="20">
        <v>0</v>
      </c>
      <c r="O237" s="21">
        <v>10000000</v>
      </c>
      <c r="P237" s="22">
        <v>0</v>
      </c>
      <c r="Q237" s="24">
        <v>0</v>
      </c>
      <c r="R237" s="23">
        <f t="shared" si="47"/>
        <v>10000000</v>
      </c>
      <c r="S237" s="13">
        <v>1</v>
      </c>
      <c r="T237" s="13">
        <v>1</v>
      </c>
      <c r="U237" s="24">
        <f t="shared" si="41"/>
        <v>10000000</v>
      </c>
      <c r="V237" s="25">
        <f t="shared" si="42"/>
        <v>10000000</v>
      </c>
      <c r="W237" s="25">
        <f t="shared" si="43"/>
        <v>10000000</v>
      </c>
      <c r="X237" s="26" t="s">
        <v>390</v>
      </c>
      <c r="Y237" s="26" t="s">
        <v>32</v>
      </c>
      <c r="Z237" s="24">
        <f t="shared" si="44"/>
        <v>0</v>
      </c>
      <c r="AA237" s="24">
        <v>868000</v>
      </c>
      <c r="AB237" s="24">
        <v>100000</v>
      </c>
      <c r="AC237" s="24">
        <v>9032000</v>
      </c>
      <c r="AD237" s="22">
        <f t="shared" si="45"/>
        <v>10000000</v>
      </c>
    </row>
    <row r="238" spans="1:30" ht="26.25" customHeight="1" x14ac:dyDescent="0.25">
      <c r="A238" s="13">
        <f t="shared" si="46"/>
        <v>231</v>
      </c>
      <c r="B238" s="14" t="s">
        <v>347</v>
      </c>
      <c r="C238" s="15" t="s">
        <v>348</v>
      </c>
      <c r="D238" s="16" t="s">
        <v>764</v>
      </c>
      <c r="E238" s="17">
        <v>43084</v>
      </c>
      <c r="F238" s="18" t="s">
        <v>350</v>
      </c>
      <c r="G238" s="14"/>
      <c r="H238" s="14"/>
      <c r="I238" s="14"/>
      <c r="J238" s="14"/>
      <c r="K238" s="19">
        <v>10000000</v>
      </c>
      <c r="L238" s="20">
        <f t="shared" si="39"/>
        <v>10000000</v>
      </c>
      <c r="M238" s="20">
        <f t="shared" si="40"/>
        <v>10000000</v>
      </c>
      <c r="N238" s="20">
        <v>0</v>
      </c>
      <c r="O238" s="21">
        <v>10000000</v>
      </c>
      <c r="P238" s="22">
        <v>0</v>
      </c>
      <c r="Q238" s="24">
        <v>0</v>
      </c>
      <c r="R238" s="23">
        <f t="shared" si="47"/>
        <v>10000000</v>
      </c>
      <c r="S238" s="13">
        <v>1</v>
      </c>
      <c r="T238" s="13">
        <v>1</v>
      </c>
      <c r="U238" s="24">
        <f t="shared" si="41"/>
        <v>10000000</v>
      </c>
      <c r="V238" s="25">
        <f t="shared" si="42"/>
        <v>10000000</v>
      </c>
      <c r="W238" s="25">
        <f t="shared" si="43"/>
        <v>10000000</v>
      </c>
      <c r="X238" s="14" t="s">
        <v>352</v>
      </c>
      <c r="Y238" s="26" t="s">
        <v>32</v>
      </c>
      <c r="Z238" s="24">
        <f t="shared" si="44"/>
        <v>0</v>
      </c>
      <c r="AA238" s="24">
        <v>525806</v>
      </c>
      <c r="AB238" s="24">
        <v>100000</v>
      </c>
      <c r="AC238" s="24">
        <v>9374194</v>
      </c>
      <c r="AD238" s="22">
        <f t="shared" si="45"/>
        <v>10000000</v>
      </c>
    </row>
    <row r="239" spans="1:30" ht="26.25" customHeight="1" x14ac:dyDescent="0.25">
      <c r="A239" s="13">
        <f t="shared" si="46"/>
        <v>232</v>
      </c>
      <c r="B239" s="14" t="s">
        <v>1167</v>
      </c>
      <c r="C239" s="15" t="s">
        <v>1168</v>
      </c>
      <c r="D239" s="48" t="s">
        <v>1169</v>
      </c>
      <c r="E239" s="17">
        <v>43111</v>
      </c>
      <c r="F239" s="15" t="s">
        <v>1170</v>
      </c>
      <c r="G239" s="14"/>
      <c r="H239" s="14"/>
      <c r="I239" s="14"/>
      <c r="J239" s="14"/>
      <c r="K239" s="52">
        <v>5000000</v>
      </c>
      <c r="L239" s="20">
        <f t="shared" si="39"/>
        <v>5000000</v>
      </c>
      <c r="M239" s="20">
        <f t="shared" si="40"/>
        <v>5000000</v>
      </c>
      <c r="N239" s="20">
        <v>0</v>
      </c>
      <c r="O239" s="21">
        <v>5000000</v>
      </c>
      <c r="P239" s="22">
        <v>0</v>
      </c>
      <c r="Q239" s="24">
        <v>0</v>
      </c>
      <c r="R239" s="23">
        <f t="shared" si="47"/>
        <v>5000000</v>
      </c>
      <c r="S239" s="13">
        <v>1</v>
      </c>
      <c r="T239" s="13">
        <v>1</v>
      </c>
      <c r="U239" s="24">
        <f t="shared" si="41"/>
        <v>5000000</v>
      </c>
      <c r="V239" s="25">
        <f t="shared" si="42"/>
        <v>5000000</v>
      </c>
      <c r="W239" s="25">
        <f t="shared" si="43"/>
        <v>5000000</v>
      </c>
      <c r="X239" s="49" t="s">
        <v>1180</v>
      </c>
      <c r="Y239" s="26" t="s">
        <v>32</v>
      </c>
      <c r="Z239" s="24">
        <f t="shared" si="44"/>
        <v>0</v>
      </c>
      <c r="AA239" s="43">
        <v>210645</v>
      </c>
      <c r="AB239" s="24"/>
      <c r="AC239" s="43">
        <v>4789355</v>
      </c>
      <c r="AD239" s="22">
        <f t="shared" si="45"/>
        <v>5000000</v>
      </c>
    </row>
    <row r="240" spans="1:30" ht="26.25" customHeight="1" x14ac:dyDescent="0.25">
      <c r="A240" s="13">
        <f t="shared" si="46"/>
        <v>233</v>
      </c>
      <c r="B240" s="14" t="s">
        <v>1265</v>
      </c>
      <c r="C240" s="15" t="s">
        <v>1266</v>
      </c>
      <c r="D240" s="48" t="s">
        <v>1267</v>
      </c>
      <c r="E240" s="17">
        <v>43117</v>
      </c>
      <c r="F240" s="15" t="s">
        <v>1268</v>
      </c>
      <c r="G240" s="14"/>
      <c r="H240" s="14"/>
      <c r="I240" s="14"/>
      <c r="J240" s="14"/>
      <c r="K240" s="52">
        <v>5000000</v>
      </c>
      <c r="L240" s="20">
        <f t="shared" si="39"/>
        <v>5000000</v>
      </c>
      <c r="M240" s="20">
        <f t="shared" si="40"/>
        <v>5000000</v>
      </c>
      <c r="N240" s="20">
        <v>0</v>
      </c>
      <c r="O240" s="21">
        <v>5000000</v>
      </c>
      <c r="P240" s="22">
        <v>0</v>
      </c>
      <c r="Q240" s="24">
        <v>0</v>
      </c>
      <c r="R240" s="23">
        <f t="shared" si="47"/>
        <v>5000000</v>
      </c>
      <c r="S240" s="13">
        <v>1</v>
      </c>
      <c r="T240" s="13">
        <v>1</v>
      </c>
      <c r="U240" s="24">
        <f t="shared" si="41"/>
        <v>5000000</v>
      </c>
      <c r="V240" s="25">
        <f t="shared" si="42"/>
        <v>5000000</v>
      </c>
      <c r="W240" s="25">
        <f t="shared" si="43"/>
        <v>5000000</v>
      </c>
      <c r="X240" s="26" t="s">
        <v>1278</v>
      </c>
      <c r="Y240" s="26" t="s">
        <v>32</v>
      </c>
      <c r="Z240" s="24">
        <f t="shared" si="44"/>
        <v>0</v>
      </c>
      <c r="AA240" s="43">
        <v>199032</v>
      </c>
      <c r="AB240" s="24"/>
      <c r="AC240" s="43">
        <v>4800968</v>
      </c>
      <c r="AD240" s="22">
        <f t="shared" si="45"/>
        <v>5000000</v>
      </c>
    </row>
    <row r="241" spans="1:30" ht="26.25" customHeight="1" x14ac:dyDescent="0.25">
      <c r="A241" s="13">
        <f t="shared" si="46"/>
        <v>234</v>
      </c>
      <c r="B241" s="53" t="s">
        <v>1340</v>
      </c>
      <c r="C241" s="54" t="s">
        <v>1341</v>
      </c>
      <c r="D241" s="117" t="s">
        <v>1342</v>
      </c>
      <c r="E241" s="56">
        <v>43096</v>
      </c>
      <c r="F241" s="54" t="s">
        <v>1343</v>
      </c>
      <c r="G241" s="14"/>
      <c r="H241" s="14"/>
      <c r="I241" s="14"/>
      <c r="J241" s="14"/>
      <c r="K241" s="52">
        <v>7000000</v>
      </c>
      <c r="L241" s="20">
        <f t="shared" si="39"/>
        <v>7000000</v>
      </c>
      <c r="M241" s="20">
        <f t="shared" si="40"/>
        <v>7000000</v>
      </c>
      <c r="N241" s="20">
        <v>0</v>
      </c>
      <c r="O241" s="21">
        <v>7000000</v>
      </c>
      <c r="P241" s="22">
        <v>0</v>
      </c>
      <c r="Q241" s="24">
        <v>0</v>
      </c>
      <c r="R241" s="23">
        <f t="shared" si="47"/>
        <v>7000000</v>
      </c>
      <c r="S241" s="13">
        <v>1</v>
      </c>
      <c r="T241" s="13">
        <v>1</v>
      </c>
      <c r="U241" s="24">
        <f t="shared" si="41"/>
        <v>7000000</v>
      </c>
      <c r="V241" s="25">
        <f t="shared" si="42"/>
        <v>7000000</v>
      </c>
      <c r="W241" s="25">
        <f t="shared" si="43"/>
        <v>7000000</v>
      </c>
      <c r="X241" s="51" t="s">
        <v>1344</v>
      </c>
      <c r="Y241" s="26" t="s">
        <v>32</v>
      </c>
      <c r="Z241" s="24">
        <f t="shared" si="44"/>
        <v>0</v>
      </c>
      <c r="AA241" s="43">
        <v>335548</v>
      </c>
      <c r="AB241" s="43">
        <v>0</v>
      </c>
      <c r="AC241" s="43">
        <v>6664452</v>
      </c>
      <c r="AD241" s="22">
        <f t="shared" si="45"/>
        <v>7000000</v>
      </c>
    </row>
    <row r="242" spans="1:30" ht="26.25" customHeight="1" x14ac:dyDescent="0.25">
      <c r="A242" s="13">
        <f t="shared" si="46"/>
        <v>235</v>
      </c>
      <c r="B242" s="14" t="s">
        <v>1124</v>
      </c>
      <c r="C242" s="15" t="s">
        <v>1125</v>
      </c>
      <c r="D242" s="48" t="s">
        <v>1126</v>
      </c>
      <c r="E242" s="17">
        <v>43109</v>
      </c>
      <c r="F242" s="15" t="s">
        <v>1127</v>
      </c>
      <c r="G242" s="14"/>
      <c r="H242" s="14"/>
      <c r="I242" s="14"/>
      <c r="J242" s="14"/>
      <c r="K242" s="46">
        <v>10454032</v>
      </c>
      <c r="L242" s="20">
        <f t="shared" si="39"/>
        <v>10454032</v>
      </c>
      <c r="M242" s="20">
        <f t="shared" si="40"/>
        <v>10454032</v>
      </c>
      <c r="N242" s="20">
        <v>0</v>
      </c>
      <c r="O242" s="21">
        <v>10454032</v>
      </c>
      <c r="P242" s="22">
        <v>0</v>
      </c>
      <c r="Q242" s="24">
        <v>0</v>
      </c>
      <c r="R242" s="23">
        <f t="shared" si="47"/>
        <v>10454032</v>
      </c>
      <c r="S242" s="13">
        <v>1</v>
      </c>
      <c r="T242" s="13">
        <v>1</v>
      </c>
      <c r="U242" s="24">
        <f t="shared" si="41"/>
        <v>10454032</v>
      </c>
      <c r="V242" s="25">
        <f t="shared" si="42"/>
        <v>10454032</v>
      </c>
      <c r="W242" s="25">
        <f t="shared" si="43"/>
        <v>10454032</v>
      </c>
      <c r="X242" s="51" t="s">
        <v>1155</v>
      </c>
      <c r="Y242" s="26" t="s">
        <v>32</v>
      </c>
      <c r="Z242" s="24">
        <f t="shared" si="44"/>
        <v>0</v>
      </c>
      <c r="AA242" s="47">
        <v>429032</v>
      </c>
      <c r="AB242" s="43">
        <v>25000</v>
      </c>
      <c r="AC242" s="43">
        <v>10000000</v>
      </c>
      <c r="AD242" s="22">
        <f t="shared" si="45"/>
        <v>10454032</v>
      </c>
    </row>
    <row r="243" spans="1:30" ht="26.25" customHeight="1" x14ac:dyDescent="0.25">
      <c r="A243" s="13">
        <f t="shared" si="46"/>
        <v>236</v>
      </c>
      <c r="B243" s="14" t="s">
        <v>844</v>
      </c>
      <c r="C243" s="15" t="s">
        <v>845</v>
      </c>
      <c r="D243" s="16" t="s">
        <v>846</v>
      </c>
      <c r="E243" s="17">
        <v>43091</v>
      </c>
      <c r="F243" s="18" t="s">
        <v>847</v>
      </c>
      <c r="G243" s="14"/>
      <c r="H243" s="14"/>
      <c r="I243" s="14"/>
      <c r="J243" s="14"/>
      <c r="K243" s="19">
        <v>7500000</v>
      </c>
      <c r="L243" s="20">
        <f t="shared" si="39"/>
        <v>7500000</v>
      </c>
      <c r="M243" s="20">
        <f t="shared" si="40"/>
        <v>7500000</v>
      </c>
      <c r="N243" s="20">
        <v>0</v>
      </c>
      <c r="O243" s="21">
        <v>7500000</v>
      </c>
      <c r="P243" s="22">
        <v>0</v>
      </c>
      <c r="Q243" s="24">
        <v>0</v>
      </c>
      <c r="R243" s="23">
        <f t="shared" si="47"/>
        <v>7500000</v>
      </c>
      <c r="S243" s="13">
        <v>1</v>
      </c>
      <c r="T243" s="13">
        <v>1</v>
      </c>
      <c r="U243" s="24">
        <f t="shared" si="41"/>
        <v>7500000</v>
      </c>
      <c r="V243" s="25">
        <f t="shared" si="42"/>
        <v>7500000</v>
      </c>
      <c r="W243" s="25">
        <f t="shared" si="43"/>
        <v>7500000</v>
      </c>
      <c r="X243" s="14" t="s">
        <v>848</v>
      </c>
      <c r="Y243" s="26" t="s">
        <v>32</v>
      </c>
      <c r="Z243" s="24">
        <f t="shared" si="44"/>
        <v>0</v>
      </c>
      <c r="AA243" s="24">
        <v>374032</v>
      </c>
      <c r="AB243" s="24"/>
      <c r="AC243" s="24">
        <v>7125968</v>
      </c>
      <c r="AD243" s="22">
        <f t="shared" si="45"/>
        <v>7500000</v>
      </c>
    </row>
    <row r="244" spans="1:30" ht="26.25" customHeight="1" x14ac:dyDescent="0.25">
      <c r="A244" s="13">
        <f t="shared" si="46"/>
        <v>237</v>
      </c>
      <c r="B244" s="14" t="s">
        <v>1308</v>
      </c>
      <c r="C244" s="15" t="s">
        <v>845</v>
      </c>
      <c r="D244" s="16" t="s">
        <v>1309</v>
      </c>
      <c r="E244" s="17">
        <v>43119</v>
      </c>
      <c r="F244" s="18" t="s">
        <v>847</v>
      </c>
      <c r="G244" s="14"/>
      <c r="H244" s="14"/>
      <c r="I244" s="14"/>
      <c r="J244" s="14"/>
      <c r="K244" s="19">
        <v>2500000</v>
      </c>
      <c r="L244" s="20">
        <f t="shared" si="39"/>
        <v>2500000</v>
      </c>
      <c r="M244" s="20">
        <f t="shared" si="40"/>
        <v>2500000</v>
      </c>
      <c r="N244" s="20">
        <v>0</v>
      </c>
      <c r="O244" s="21">
        <v>2500000</v>
      </c>
      <c r="P244" s="22">
        <v>0</v>
      </c>
      <c r="Q244" s="24">
        <v>0</v>
      </c>
      <c r="R244" s="23">
        <f t="shared" si="47"/>
        <v>2500000</v>
      </c>
      <c r="S244" s="13">
        <v>1</v>
      </c>
      <c r="T244" s="13">
        <v>1</v>
      </c>
      <c r="U244" s="24">
        <f t="shared" si="41"/>
        <v>2500000</v>
      </c>
      <c r="V244" s="25">
        <f t="shared" si="42"/>
        <v>2500000</v>
      </c>
      <c r="W244" s="25">
        <f t="shared" si="43"/>
        <v>2500000</v>
      </c>
      <c r="X244" s="14" t="s">
        <v>181</v>
      </c>
      <c r="Y244" s="26" t="s">
        <v>32</v>
      </c>
      <c r="Z244" s="24">
        <f t="shared" si="44"/>
        <v>0</v>
      </c>
      <c r="AA244" s="24">
        <v>97581</v>
      </c>
      <c r="AB244" s="24">
        <v>25000</v>
      </c>
      <c r="AC244" s="24">
        <v>2377419</v>
      </c>
      <c r="AD244" s="22">
        <f t="shared" si="45"/>
        <v>2500000</v>
      </c>
    </row>
    <row r="245" spans="1:30" ht="26.25" customHeight="1" x14ac:dyDescent="0.25">
      <c r="A245" s="13">
        <f t="shared" si="46"/>
        <v>238</v>
      </c>
      <c r="B245" s="14" t="s">
        <v>1484</v>
      </c>
      <c r="C245" s="15" t="s">
        <v>1485</v>
      </c>
      <c r="D245" s="16" t="s">
        <v>1487</v>
      </c>
      <c r="E245" s="17">
        <v>43136</v>
      </c>
      <c r="F245" s="18" t="s">
        <v>1488</v>
      </c>
      <c r="G245" s="14"/>
      <c r="H245" s="14"/>
      <c r="I245" s="14"/>
      <c r="J245" s="14"/>
      <c r="K245" s="74">
        <v>10000000</v>
      </c>
      <c r="L245" s="20">
        <f t="shared" si="39"/>
        <v>10000000</v>
      </c>
      <c r="M245" s="20">
        <f t="shared" si="40"/>
        <v>10000000</v>
      </c>
      <c r="N245" s="20">
        <v>0</v>
      </c>
      <c r="O245" s="21">
        <v>10000000</v>
      </c>
      <c r="P245" s="22">
        <v>0</v>
      </c>
      <c r="Q245" s="24">
        <v>0</v>
      </c>
      <c r="R245" s="23">
        <f t="shared" si="47"/>
        <v>10000000</v>
      </c>
      <c r="S245" s="13">
        <v>1</v>
      </c>
      <c r="T245" s="13">
        <v>1</v>
      </c>
      <c r="U245" s="24">
        <f t="shared" si="41"/>
        <v>10000000</v>
      </c>
      <c r="V245" s="25">
        <f t="shared" si="42"/>
        <v>10000000</v>
      </c>
      <c r="W245" s="25">
        <f t="shared" si="43"/>
        <v>10000000</v>
      </c>
      <c r="X245" s="14" t="s">
        <v>83</v>
      </c>
      <c r="Y245" s="26" t="s">
        <v>32</v>
      </c>
      <c r="Z245" s="24">
        <f t="shared" si="44"/>
        <v>0</v>
      </c>
      <c r="AA245" s="24">
        <v>322857</v>
      </c>
      <c r="AB245" s="24">
        <v>0</v>
      </c>
      <c r="AC245" s="24">
        <v>9677143</v>
      </c>
      <c r="AD245" s="22">
        <f t="shared" si="45"/>
        <v>10000000</v>
      </c>
    </row>
    <row r="246" spans="1:30" ht="26.25" customHeight="1" x14ac:dyDescent="0.25">
      <c r="A246" s="13">
        <f t="shared" si="46"/>
        <v>239</v>
      </c>
      <c r="B246" s="14" t="s">
        <v>918</v>
      </c>
      <c r="C246" s="15" t="s">
        <v>919</v>
      </c>
      <c r="D246" s="16" t="s">
        <v>920</v>
      </c>
      <c r="E246" s="17">
        <v>43090</v>
      </c>
      <c r="F246" s="18" t="s">
        <v>921</v>
      </c>
      <c r="G246" s="14"/>
      <c r="H246" s="14"/>
      <c r="I246" s="14"/>
      <c r="J246" s="14"/>
      <c r="K246" s="19">
        <v>5000000</v>
      </c>
      <c r="L246" s="20">
        <f t="shared" si="39"/>
        <v>5000000</v>
      </c>
      <c r="M246" s="20">
        <f t="shared" si="40"/>
        <v>5000000</v>
      </c>
      <c r="N246" s="20">
        <v>0</v>
      </c>
      <c r="O246" s="21">
        <v>5000000</v>
      </c>
      <c r="P246" s="22">
        <v>0</v>
      </c>
      <c r="Q246" s="24">
        <v>0</v>
      </c>
      <c r="R246" s="23">
        <f t="shared" si="47"/>
        <v>5000000</v>
      </c>
      <c r="S246" s="13">
        <v>1</v>
      </c>
      <c r="T246" s="13">
        <v>1</v>
      </c>
      <c r="U246" s="24">
        <f t="shared" si="41"/>
        <v>5000000</v>
      </c>
      <c r="V246" s="25">
        <f t="shared" si="42"/>
        <v>5000000</v>
      </c>
      <c r="W246" s="25">
        <f t="shared" si="43"/>
        <v>5000000</v>
      </c>
      <c r="X246" s="14" t="s">
        <v>922</v>
      </c>
      <c r="Y246" s="26" t="s">
        <v>32</v>
      </c>
      <c r="Z246" s="24">
        <f t="shared" si="44"/>
        <v>0</v>
      </c>
      <c r="AA246" s="24">
        <v>251290</v>
      </c>
      <c r="AB246" s="24"/>
      <c r="AC246" s="24">
        <v>4748710</v>
      </c>
      <c r="AD246" s="22">
        <f t="shared" si="45"/>
        <v>5000000</v>
      </c>
    </row>
    <row r="247" spans="1:30" ht="26.25" customHeight="1" x14ac:dyDescent="0.25">
      <c r="A247" s="13">
        <f t="shared" si="46"/>
        <v>240</v>
      </c>
      <c r="B247" s="14" t="s">
        <v>853</v>
      </c>
      <c r="C247" s="15" t="s">
        <v>854</v>
      </c>
      <c r="D247" s="16" t="s">
        <v>855</v>
      </c>
      <c r="E247" s="17">
        <v>43091</v>
      </c>
      <c r="F247" s="18" t="s">
        <v>856</v>
      </c>
      <c r="G247" s="18" t="s">
        <v>857</v>
      </c>
      <c r="H247" s="14"/>
      <c r="I247" s="14"/>
      <c r="J247" s="14"/>
      <c r="K247" s="19">
        <v>25000000</v>
      </c>
      <c r="L247" s="20">
        <f t="shared" si="39"/>
        <v>25000000</v>
      </c>
      <c r="M247" s="20">
        <f t="shared" si="40"/>
        <v>25000000</v>
      </c>
      <c r="N247" s="20">
        <v>0</v>
      </c>
      <c r="O247" s="21">
        <v>25000000</v>
      </c>
      <c r="P247" s="22">
        <v>0</v>
      </c>
      <c r="Q247" s="24">
        <v>0</v>
      </c>
      <c r="R247" s="23">
        <f t="shared" si="47"/>
        <v>25000000</v>
      </c>
      <c r="S247" s="13">
        <v>1</v>
      </c>
      <c r="T247" s="13">
        <v>1</v>
      </c>
      <c r="U247" s="24">
        <f t="shared" si="41"/>
        <v>25000000</v>
      </c>
      <c r="V247" s="25">
        <f t="shared" si="42"/>
        <v>25000000</v>
      </c>
      <c r="W247" s="25">
        <f t="shared" si="43"/>
        <v>25000000</v>
      </c>
      <c r="X247" s="14" t="s">
        <v>858</v>
      </c>
      <c r="Y247" s="26" t="s">
        <v>32</v>
      </c>
      <c r="Z247" s="24">
        <f t="shared" si="44"/>
        <v>0</v>
      </c>
      <c r="AA247" s="24">
        <v>1246774</v>
      </c>
      <c r="AB247" s="24">
        <v>150000</v>
      </c>
      <c r="AC247" s="24">
        <v>23603226</v>
      </c>
      <c r="AD247" s="22">
        <f t="shared" si="45"/>
        <v>25000000</v>
      </c>
    </row>
    <row r="248" spans="1:30" ht="26.25" customHeight="1" x14ac:dyDescent="0.25">
      <c r="A248" s="13">
        <f t="shared" si="46"/>
        <v>241</v>
      </c>
      <c r="B248" s="14" t="s">
        <v>464</v>
      </c>
      <c r="C248" s="15" t="s">
        <v>465</v>
      </c>
      <c r="D248" s="16" t="s">
        <v>466</v>
      </c>
      <c r="E248" s="17">
        <v>43012</v>
      </c>
      <c r="F248" s="18" t="s">
        <v>467</v>
      </c>
      <c r="G248" s="14"/>
      <c r="H248" s="14"/>
      <c r="I248" s="14"/>
      <c r="J248" s="14"/>
      <c r="K248" s="19">
        <v>7500000</v>
      </c>
      <c r="L248" s="20">
        <f t="shared" si="39"/>
        <v>7500000</v>
      </c>
      <c r="M248" s="20">
        <f t="shared" si="40"/>
        <v>7500000</v>
      </c>
      <c r="N248" s="20">
        <v>0</v>
      </c>
      <c r="O248" s="21">
        <v>7500000</v>
      </c>
      <c r="P248" s="22">
        <v>0</v>
      </c>
      <c r="Q248" s="24">
        <v>0</v>
      </c>
      <c r="R248" s="23">
        <f t="shared" si="47"/>
        <v>7500000</v>
      </c>
      <c r="S248" s="13">
        <v>1</v>
      </c>
      <c r="T248" s="13">
        <v>1</v>
      </c>
      <c r="U248" s="24">
        <f t="shared" si="41"/>
        <v>7500000</v>
      </c>
      <c r="V248" s="25">
        <f t="shared" si="42"/>
        <v>7500000</v>
      </c>
      <c r="W248" s="25">
        <f t="shared" si="43"/>
        <v>7500000</v>
      </c>
      <c r="X248" s="26" t="s">
        <v>237</v>
      </c>
      <c r="Y248" s="26" t="s">
        <v>32</v>
      </c>
      <c r="Z248" s="24">
        <f t="shared" si="44"/>
        <v>0</v>
      </c>
      <c r="AA248" s="24">
        <v>678871</v>
      </c>
      <c r="AB248" s="24"/>
      <c r="AC248" s="24">
        <v>6821129</v>
      </c>
      <c r="AD248" s="22">
        <f t="shared" si="45"/>
        <v>7500000</v>
      </c>
    </row>
    <row r="249" spans="1:30" ht="26.25" customHeight="1" x14ac:dyDescent="0.25">
      <c r="A249" s="13">
        <f t="shared" si="46"/>
        <v>242</v>
      </c>
      <c r="B249" s="14" t="s">
        <v>434</v>
      </c>
      <c r="C249" s="15" t="s">
        <v>435</v>
      </c>
      <c r="D249" s="16" t="s">
        <v>436</v>
      </c>
      <c r="E249" s="17">
        <v>43006</v>
      </c>
      <c r="F249" s="18" t="s">
        <v>437</v>
      </c>
      <c r="G249" s="14"/>
      <c r="H249" s="14"/>
      <c r="I249" s="14"/>
      <c r="J249" s="14"/>
      <c r="K249" s="19">
        <v>7500000</v>
      </c>
      <c r="L249" s="20">
        <f t="shared" si="39"/>
        <v>7500000</v>
      </c>
      <c r="M249" s="20">
        <f t="shared" si="40"/>
        <v>7500000</v>
      </c>
      <c r="N249" s="20">
        <v>0</v>
      </c>
      <c r="O249" s="21">
        <v>7500000</v>
      </c>
      <c r="P249" s="22">
        <v>0</v>
      </c>
      <c r="Q249" s="24">
        <v>0</v>
      </c>
      <c r="R249" s="23">
        <f t="shared" si="47"/>
        <v>7500000</v>
      </c>
      <c r="S249" s="13">
        <v>1</v>
      </c>
      <c r="T249" s="13">
        <v>1</v>
      </c>
      <c r="U249" s="24">
        <f t="shared" si="41"/>
        <v>7500000</v>
      </c>
      <c r="V249" s="25">
        <f t="shared" si="42"/>
        <v>7500000</v>
      </c>
      <c r="W249" s="25">
        <f t="shared" si="43"/>
        <v>7500000</v>
      </c>
      <c r="X249" s="26" t="s">
        <v>102</v>
      </c>
      <c r="Y249" s="26" t="s">
        <v>32</v>
      </c>
      <c r="Z249" s="24">
        <f t="shared" si="44"/>
        <v>0</v>
      </c>
      <c r="AA249" s="24">
        <v>624000</v>
      </c>
      <c r="AB249" s="24">
        <f>656750+100000</f>
        <v>756750</v>
      </c>
      <c r="AC249" s="24">
        <v>6119250</v>
      </c>
      <c r="AD249" s="22">
        <f t="shared" si="45"/>
        <v>7500000</v>
      </c>
    </row>
    <row r="250" spans="1:30" ht="26.25" customHeight="1" x14ac:dyDescent="0.25">
      <c r="A250" s="13">
        <f t="shared" si="46"/>
        <v>243</v>
      </c>
      <c r="B250" s="14" t="s">
        <v>1679</v>
      </c>
      <c r="C250" s="15" t="s">
        <v>435</v>
      </c>
      <c r="D250" s="16" t="s">
        <v>1685</v>
      </c>
      <c r="E250" s="17">
        <v>43158</v>
      </c>
      <c r="F250" s="18" t="s">
        <v>437</v>
      </c>
      <c r="G250" s="14"/>
      <c r="H250" s="14"/>
      <c r="I250" s="14"/>
      <c r="J250" s="14"/>
      <c r="K250" s="76">
        <v>5000000</v>
      </c>
      <c r="L250" s="20">
        <f t="shared" si="39"/>
        <v>5000000</v>
      </c>
      <c r="M250" s="20">
        <f t="shared" si="40"/>
        <v>5000000</v>
      </c>
      <c r="N250" s="20">
        <v>0</v>
      </c>
      <c r="O250" s="21">
        <v>5000000</v>
      </c>
      <c r="P250" s="22">
        <v>0</v>
      </c>
      <c r="Q250" s="24">
        <v>0</v>
      </c>
      <c r="R250" s="23">
        <f t="shared" si="47"/>
        <v>5000000</v>
      </c>
      <c r="S250" s="13">
        <v>1</v>
      </c>
      <c r="T250" s="13">
        <v>1</v>
      </c>
      <c r="U250" s="24">
        <f t="shared" si="41"/>
        <v>5000000</v>
      </c>
      <c r="V250" s="25">
        <f t="shared" si="42"/>
        <v>5000000</v>
      </c>
      <c r="W250" s="25">
        <f t="shared" si="43"/>
        <v>5000000</v>
      </c>
      <c r="X250" s="14" t="s">
        <v>777</v>
      </c>
      <c r="Y250" s="26" t="s">
        <v>32</v>
      </c>
      <c r="Z250" s="24">
        <f t="shared" si="44"/>
        <v>0</v>
      </c>
      <c r="AA250" s="24">
        <v>114286</v>
      </c>
      <c r="AB250" s="24">
        <v>50000</v>
      </c>
      <c r="AC250" s="24">
        <v>4835714</v>
      </c>
      <c r="AD250" s="22">
        <f t="shared" si="45"/>
        <v>5000000</v>
      </c>
    </row>
    <row r="251" spans="1:30" ht="26.25" customHeight="1" x14ac:dyDescent="0.25">
      <c r="A251" s="13">
        <f t="shared" si="46"/>
        <v>244</v>
      </c>
      <c r="B251" s="14" t="s">
        <v>1295</v>
      </c>
      <c r="C251" s="15" t="s">
        <v>1296</v>
      </c>
      <c r="D251" s="48" t="s">
        <v>1297</v>
      </c>
      <c r="E251" s="17">
        <v>43117</v>
      </c>
      <c r="F251" s="15" t="s">
        <v>1298</v>
      </c>
      <c r="G251" s="14"/>
      <c r="H251" s="14"/>
      <c r="I251" s="14"/>
      <c r="J251" s="14"/>
      <c r="K251" s="52">
        <v>6000000</v>
      </c>
      <c r="L251" s="20">
        <f t="shared" si="39"/>
        <v>6000000</v>
      </c>
      <c r="M251" s="20">
        <f t="shared" si="40"/>
        <v>6000000</v>
      </c>
      <c r="N251" s="20">
        <v>0</v>
      </c>
      <c r="O251" s="21">
        <v>6000000</v>
      </c>
      <c r="P251" s="22">
        <v>0</v>
      </c>
      <c r="Q251" s="24">
        <v>0</v>
      </c>
      <c r="R251" s="23">
        <f t="shared" si="47"/>
        <v>6000000</v>
      </c>
      <c r="S251" s="13">
        <v>1</v>
      </c>
      <c r="T251" s="13">
        <v>1</v>
      </c>
      <c r="U251" s="24">
        <f t="shared" si="41"/>
        <v>6000000</v>
      </c>
      <c r="V251" s="25">
        <f t="shared" si="42"/>
        <v>6000000</v>
      </c>
      <c r="W251" s="25">
        <f t="shared" si="43"/>
        <v>6000000</v>
      </c>
      <c r="X251" s="51" t="s">
        <v>1147</v>
      </c>
      <c r="Y251" s="26" t="s">
        <v>32</v>
      </c>
      <c r="Z251" s="24">
        <f t="shared" si="44"/>
        <v>0</v>
      </c>
      <c r="AA251" s="43">
        <v>238839</v>
      </c>
      <c r="AB251" s="24">
        <v>0</v>
      </c>
      <c r="AC251" s="43">
        <v>761161</v>
      </c>
      <c r="AD251" s="22">
        <f t="shared" si="45"/>
        <v>1000000</v>
      </c>
    </row>
    <row r="252" spans="1:30" ht="26.25" customHeight="1" x14ac:dyDescent="0.25">
      <c r="A252" s="13">
        <f t="shared" si="46"/>
        <v>245</v>
      </c>
      <c r="B252" s="14" t="s">
        <v>414</v>
      </c>
      <c r="C252" s="15" t="s">
        <v>415</v>
      </c>
      <c r="D252" s="16" t="s">
        <v>416</v>
      </c>
      <c r="E252" s="17">
        <v>43004</v>
      </c>
      <c r="F252" s="18" t="s">
        <v>417</v>
      </c>
      <c r="G252" s="18" t="s">
        <v>418</v>
      </c>
      <c r="H252" s="14"/>
      <c r="I252" s="14"/>
      <c r="J252" s="14"/>
      <c r="K252" s="19">
        <v>5000000</v>
      </c>
      <c r="L252" s="20">
        <f t="shared" si="39"/>
        <v>5000000</v>
      </c>
      <c r="M252" s="20">
        <f t="shared" si="40"/>
        <v>5000000</v>
      </c>
      <c r="N252" s="20">
        <v>0</v>
      </c>
      <c r="O252" s="21">
        <v>5000000</v>
      </c>
      <c r="P252" s="22">
        <v>0</v>
      </c>
      <c r="Q252" s="24">
        <v>0</v>
      </c>
      <c r="R252" s="23">
        <f t="shared" si="47"/>
        <v>5000000</v>
      </c>
      <c r="S252" s="13">
        <v>1</v>
      </c>
      <c r="T252" s="13">
        <v>1</v>
      </c>
      <c r="U252" s="24">
        <f t="shared" si="41"/>
        <v>5000000</v>
      </c>
      <c r="V252" s="25">
        <f t="shared" si="42"/>
        <v>5000000</v>
      </c>
      <c r="W252" s="25">
        <f t="shared" si="43"/>
        <v>5000000</v>
      </c>
      <c r="X252" s="26" t="s">
        <v>419</v>
      </c>
      <c r="Y252" s="26" t="s">
        <v>32</v>
      </c>
      <c r="Z252" s="24">
        <f t="shared" si="44"/>
        <v>0</v>
      </c>
      <c r="AA252" s="24">
        <v>420000</v>
      </c>
      <c r="AB252" s="24"/>
      <c r="AC252" s="24">
        <v>4580000</v>
      </c>
      <c r="AD252" s="22">
        <f t="shared" si="45"/>
        <v>5000000</v>
      </c>
    </row>
    <row r="253" spans="1:30" ht="26.25" customHeight="1" x14ac:dyDescent="0.25">
      <c r="A253" s="13">
        <f t="shared" si="46"/>
        <v>246</v>
      </c>
      <c r="B253" s="14" t="s">
        <v>401</v>
      </c>
      <c r="C253" s="15" t="s">
        <v>402</v>
      </c>
      <c r="D253" s="16" t="s">
        <v>403</v>
      </c>
      <c r="E253" s="17">
        <v>43004</v>
      </c>
      <c r="F253" s="18" t="s">
        <v>404</v>
      </c>
      <c r="G253" s="18" t="s">
        <v>404</v>
      </c>
      <c r="H253" s="14"/>
      <c r="I253" s="14"/>
      <c r="J253" s="14"/>
      <c r="K253" s="19">
        <v>5000000</v>
      </c>
      <c r="L253" s="20">
        <f t="shared" si="39"/>
        <v>5000000</v>
      </c>
      <c r="M253" s="20">
        <f t="shared" si="40"/>
        <v>5000000</v>
      </c>
      <c r="N253" s="20">
        <v>0</v>
      </c>
      <c r="O253" s="21">
        <v>5000000</v>
      </c>
      <c r="P253" s="22">
        <v>0</v>
      </c>
      <c r="Q253" s="24">
        <v>0</v>
      </c>
      <c r="R253" s="23">
        <f t="shared" si="47"/>
        <v>5000000</v>
      </c>
      <c r="S253" s="13">
        <v>1</v>
      </c>
      <c r="T253" s="13">
        <v>1</v>
      </c>
      <c r="U253" s="24">
        <f t="shared" si="41"/>
        <v>5000000</v>
      </c>
      <c r="V253" s="25">
        <f t="shared" si="42"/>
        <v>5000000</v>
      </c>
      <c r="W253" s="25">
        <f t="shared" si="43"/>
        <v>5000000</v>
      </c>
      <c r="X253" s="26" t="s">
        <v>171</v>
      </c>
      <c r="Y253" s="26" t="s">
        <v>32</v>
      </c>
      <c r="Z253" s="24">
        <f t="shared" si="44"/>
        <v>0</v>
      </c>
      <c r="AA253" s="24">
        <v>420000</v>
      </c>
      <c r="AB253" s="24"/>
      <c r="AC253" s="24">
        <v>4580000</v>
      </c>
      <c r="AD253" s="22">
        <f t="shared" si="45"/>
        <v>5000000</v>
      </c>
    </row>
    <row r="254" spans="1:30" ht="26.25" customHeight="1" x14ac:dyDescent="0.25">
      <c r="A254" s="13">
        <f t="shared" si="46"/>
        <v>247</v>
      </c>
      <c r="B254" s="14" t="s">
        <v>1793</v>
      </c>
      <c r="C254" s="15" t="s">
        <v>1803</v>
      </c>
      <c r="D254" s="16" t="s">
        <v>1813</v>
      </c>
      <c r="E254" s="82">
        <v>43185</v>
      </c>
      <c r="F254" s="18" t="s">
        <v>1823</v>
      </c>
      <c r="G254" s="14"/>
      <c r="H254" s="14"/>
      <c r="I254" s="14"/>
      <c r="J254" s="14"/>
      <c r="K254" s="19">
        <v>10000000</v>
      </c>
      <c r="L254" s="20">
        <f t="shared" si="39"/>
        <v>10000000</v>
      </c>
      <c r="M254" s="20">
        <f t="shared" si="40"/>
        <v>10000000</v>
      </c>
      <c r="N254" s="20">
        <v>0</v>
      </c>
      <c r="O254" s="21">
        <v>10000000</v>
      </c>
      <c r="P254" s="22">
        <v>0</v>
      </c>
      <c r="Q254" s="24">
        <v>0</v>
      </c>
      <c r="R254" s="23">
        <f t="shared" si="47"/>
        <v>10000000</v>
      </c>
      <c r="S254" s="13">
        <v>1</v>
      </c>
      <c r="T254" s="13">
        <v>1</v>
      </c>
      <c r="U254" s="24">
        <f t="shared" si="41"/>
        <v>10000000</v>
      </c>
      <c r="V254" s="25">
        <f t="shared" si="42"/>
        <v>10000000</v>
      </c>
      <c r="W254" s="25">
        <f t="shared" si="43"/>
        <v>10000000</v>
      </c>
      <c r="X254" s="14" t="s">
        <v>255</v>
      </c>
      <c r="Y254" s="26" t="s">
        <v>32</v>
      </c>
      <c r="Z254" s="24">
        <f t="shared" si="44"/>
        <v>0</v>
      </c>
      <c r="AA254" s="24">
        <v>123226</v>
      </c>
      <c r="AB254" s="24">
        <v>25000</v>
      </c>
      <c r="AC254" s="24">
        <v>9851774</v>
      </c>
      <c r="AD254" s="22">
        <f t="shared" si="45"/>
        <v>10000000</v>
      </c>
    </row>
    <row r="255" spans="1:30" ht="26.25" customHeight="1" x14ac:dyDescent="0.25">
      <c r="A255" s="13">
        <f t="shared" si="46"/>
        <v>248</v>
      </c>
      <c r="B255" s="14" t="s">
        <v>571</v>
      </c>
      <c r="C255" s="15" t="s">
        <v>572</v>
      </c>
      <c r="D255" s="16" t="s">
        <v>573</v>
      </c>
      <c r="E255" s="17">
        <v>43040</v>
      </c>
      <c r="F255" s="18" t="s">
        <v>574</v>
      </c>
      <c r="G255" s="18" t="s">
        <v>574</v>
      </c>
      <c r="H255" s="14"/>
      <c r="I255" s="14"/>
      <c r="J255" s="14"/>
      <c r="K255" s="19">
        <v>30000000</v>
      </c>
      <c r="L255" s="20">
        <f t="shared" si="39"/>
        <v>30000000</v>
      </c>
      <c r="M255" s="20">
        <f t="shared" si="40"/>
        <v>30000000</v>
      </c>
      <c r="N255" s="20">
        <v>0</v>
      </c>
      <c r="O255" s="21">
        <v>30000000</v>
      </c>
      <c r="P255" s="22">
        <v>0</v>
      </c>
      <c r="Q255" s="24">
        <v>0</v>
      </c>
      <c r="R255" s="23">
        <f t="shared" si="47"/>
        <v>30000000</v>
      </c>
      <c r="S255" s="13">
        <v>1</v>
      </c>
      <c r="T255" s="13">
        <v>1</v>
      </c>
      <c r="U255" s="24">
        <f t="shared" si="41"/>
        <v>30000000</v>
      </c>
      <c r="V255" s="25">
        <f t="shared" si="42"/>
        <v>30000000</v>
      </c>
      <c r="W255" s="25">
        <f t="shared" si="43"/>
        <v>30000000</v>
      </c>
      <c r="X255" s="26" t="s">
        <v>575</v>
      </c>
      <c r="Y255" s="26" t="s">
        <v>32</v>
      </c>
      <c r="Z255" s="24">
        <f t="shared" si="44"/>
        <v>0</v>
      </c>
      <c r="AA255" s="24">
        <v>2100000</v>
      </c>
      <c r="AB255" s="24">
        <v>200000</v>
      </c>
      <c r="AC255" s="24">
        <v>27700000</v>
      </c>
      <c r="AD255" s="22">
        <f t="shared" si="45"/>
        <v>30000000</v>
      </c>
    </row>
    <row r="256" spans="1:30" ht="26.25" customHeight="1" x14ac:dyDescent="0.25">
      <c r="A256" s="13">
        <f t="shared" si="46"/>
        <v>249</v>
      </c>
      <c r="B256" s="14" t="s">
        <v>571</v>
      </c>
      <c r="C256" s="80" t="s">
        <v>572</v>
      </c>
      <c r="D256" s="81" t="s">
        <v>1772</v>
      </c>
      <c r="E256" s="82">
        <v>43173</v>
      </c>
      <c r="F256" s="18" t="s">
        <v>1781</v>
      </c>
      <c r="G256" s="18" t="s">
        <v>1781</v>
      </c>
      <c r="H256" s="14"/>
      <c r="I256" s="14"/>
      <c r="J256" s="14"/>
      <c r="K256" s="19">
        <v>5000000</v>
      </c>
      <c r="L256" s="20">
        <f t="shared" si="39"/>
        <v>5000000</v>
      </c>
      <c r="M256" s="20">
        <f t="shared" si="40"/>
        <v>5000000</v>
      </c>
      <c r="N256" s="20">
        <v>0</v>
      </c>
      <c r="O256" s="21">
        <v>5000000</v>
      </c>
      <c r="P256" s="22">
        <v>0</v>
      </c>
      <c r="Q256" s="24">
        <v>0</v>
      </c>
      <c r="R256" s="23">
        <f t="shared" si="47"/>
        <v>5000000</v>
      </c>
      <c r="S256" s="13">
        <v>1</v>
      </c>
      <c r="T256" s="13">
        <v>1</v>
      </c>
      <c r="U256" s="24">
        <f t="shared" si="41"/>
        <v>5000000</v>
      </c>
      <c r="V256" s="25">
        <f t="shared" si="42"/>
        <v>5000000</v>
      </c>
      <c r="W256" s="25">
        <f t="shared" si="43"/>
        <v>5000000</v>
      </c>
      <c r="X256" s="14" t="s">
        <v>813</v>
      </c>
      <c r="Y256" s="26" t="s">
        <v>32</v>
      </c>
      <c r="Z256" s="24">
        <f t="shared" si="44"/>
        <v>0</v>
      </c>
      <c r="AA256" s="24">
        <v>84839</v>
      </c>
      <c r="AB256" s="24">
        <v>50000</v>
      </c>
      <c r="AC256" s="24">
        <v>4865161</v>
      </c>
      <c r="AD256" s="22">
        <f t="shared" si="45"/>
        <v>5000000</v>
      </c>
    </row>
    <row r="257" spans="1:30" ht="26.25" customHeight="1" x14ac:dyDescent="0.25">
      <c r="A257" s="13">
        <f t="shared" si="46"/>
        <v>250</v>
      </c>
      <c r="B257" s="14" t="s">
        <v>1256</v>
      </c>
      <c r="C257" s="15" t="s">
        <v>1257</v>
      </c>
      <c r="D257" s="48" t="s">
        <v>1259</v>
      </c>
      <c r="E257" s="17">
        <v>43115</v>
      </c>
      <c r="F257" s="15" t="s">
        <v>1260</v>
      </c>
      <c r="G257" s="15" t="s">
        <v>1260</v>
      </c>
      <c r="H257" s="14"/>
      <c r="I257" s="14"/>
      <c r="J257" s="14"/>
      <c r="K257" s="52">
        <v>5000000</v>
      </c>
      <c r="L257" s="20">
        <f t="shared" si="39"/>
        <v>5000000</v>
      </c>
      <c r="M257" s="20">
        <f t="shared" si="40"/>
        <v>5000000</v>
      </c>
      <c r="N257" s="20">
        <v>0</v>
      </c>
      <c r="O257" s="21">
        <v>5000000</v>
      </c>
      <c r="P257" s="22">
        <v>0</v>
      </c>
      <c r="Q257" s="24">
        <v>0</v>
      </c>
      <c r="R257" s="23">
        <f t="shared" si="47"/>
        <v>5000000</v>
      </c>
      <c r="S257" s="13">
        <v>1</v>
      </c>
      <c r="T257" s="13">
        <v>1</v>
      </c>
      <c r="U257" s="24">
        <f t="shared" si="41"/>
        <v>5000000</v>
      </c>
      <c r="V257" s="25">
        <f t="shared" si="42"/>
        <v>5000000</v>
      </c>
      <c r="W257" s="25">
        <f t="shared" si="43"/>
        <v>5000000</v>
      </c>
      <c r="X257" s="49" t="s">
        <v>1180</v>
      </c>
      <c r="Y257" s="26" t="s">
        <v>32</v>
      </c>
      <c r="Z257" s="24">
        <f t="shared" si="44"/>
        <v>0</v>
      </c>
      <c r="AA257" s="43">
        <v>202903</v>
      </c>
      <c r="AB257" s="24"/>
      <c r="AC257" s="43">
        <v>4797097</v>
      </c>
      <c r="AD257" s="22">
        <f t="shared" si="45"/>
        <v>5000000</v>
      </c>
    </row>
    <row r="258" spans="1:30" ht="26.25" customHeight="1" x14ac:dyDescent="0.25">
      <c r="A258" s="13">
        <f t="shared" si="46"/>
        <v>251</v>
      </c>
      <c r="B258" s="14" t="s">
        <v>1368</v>
      </c>
      <c r="C258" s="15" t="s">
        <v>1374</v>
      </c>
      <c r="D258" s="16" t="s">
        <v>1381</v>
      </c>
      <c r="E258" s="17">
        <v>43126</v>
      </c>
      <c r="F258" s="18" t="s">
        <v>1387</v>
      </c>
      <c r="G258" s="14"/>
      <c r="H258" s="14"/>
      <c r="I258" s="14"/>
      <c r="J258" s="14"/>
      <c r="K258" s="19">
        <v>10000000</v>
      </c>
      <c r="L258" s="20">
        <f t="shared" si="39"/>
        <v>10000000</v>
      </c>
      <c r="M258" s="20">
        <f t="shared" si="40"/>
        <v>10000000</v>
      </c>
      <c r="N258" s="20">
        <v>0</v>
      </c>
      <c r="O258" s="21">
        <v>10000000</v>
      </c>
      <c r="P258" s="22">
        <v>0</v>
      </c>
      <c r="Q258" s="24">
        <v>0</v>
      </c>
      <c r="R258" s="23">
        <f t="shared" si="47"/>
        <v>10000000</v>
      </c>
      <c r="S258" s="13">
        <v>1</v>
      </c>
      <c r="T258" s="13">
        <v>1</v>
      </c>
      <c r="U258" s="24">
        <f t="shared" si="41"/>
        <v>10000000</v>
      </c>
      <c r="V258" s="25">
        <f t="shared" si="42"/>
        <v>10000000</v>
      </c>
      <c r="W258" s="25">
        <f t="shared" si="43"/>
        <v>10000000</v>
      </c>
      <c r="X258" s="14" t="s">
        <v>176</v>
      </c>
      <c r="Y258" s="26" t="s">
        <v>32</v>
      </c>
      <c r="Z258" s="24">
        <f t="shared" si="44"/>
        <v>0</v>
      </c>
      <c r="AA258" s="24">
        <v>363226</v>
      </c>
      <c r="AB258" s="24">
        <v>0</v>
      </c>
      <c r="AC258" s="24">
        <v>9636774</v>
      </c>
      <c r="AD258" s="22">
        <f t="shared" si="45"/>
        <v>10000000</v>
      </c>
    </row>
    <row r="259" spans="1:30" ht="26.25" customHeight="1" x14ac:dyDescent="0.25">
      <c r="A259" s="13">
        <f t="shared" si="46"/>
        <v>252</v>
      </c>
      <c r="B259" s="14" t="s">
        <v>614</v>
      </c>
      <c r="C259" s="15" t="s">
        <v>615</v>
      </c>
      <c r="D259" s="16" t="s">
        <v>616</v>
      </c>
      <c r="E259" s="17">
        <v>43063</v>
      </c>
      <c r="F259" s="18" t="s">
        <v>617</v>
      </c>
      <c r="G259" s="18" t="s">
        <v>617</v>
      </c>
      <c r="H259" s="14"/>
      <c r="I259" s="14"/>
      <c r="J259" s="14"/>
      <c r="K259" s="19">
        <v>2000000</v>
      </c>
      <c r="L259" s="20">
        <f t="shared" si="39"/>
        <v>2000000</v>
      </c>
      <c r="M259" s="20">
        <f t="shared" si="40"/>
        <v>2000000</v>
      </c>
      <c r="N259" s="20">
        <v>0</v>
      </c>
      <c r="O259" s="21">
        <v>2000000</v>
      </c>
      <c r="P259" s="22">
        <v>0</v>
      </c>
      <c r="Q259" s="24">
        <v>0</v>
      </c>
      <c r="R259" s="23">
        <f t="shared" si="47"/>
        <v>2000000</v>
      </c>
      <c r="S259" s="13">
        <v>1</v>
      </c>
      <c r="T259" s="13">
        <v>1</v>
      </c>
      <c r="U259" s="24">
        <f t="shared" si="41"/>
        <v>2000000</v>
      </c>
      <c r="V259" s="25">
        <f t="shared" si="42"/>
        <v>2000000</v>
      </c>
      <c r="W259" s="25">
        <f t="shared" si="43"/>
        <v>2000000</v>
      </c>
      <c r="X259" s="14" t="s">
        <v>121</v>
      </c>
      <c r="Y259" s="26" t="s">
        <v>32</v>
      </c>
      <c r="Z259" s="24">
        <f t="shared" si="44"/>
        <v>0</v>
      </c>
      <c r="AA259" s="24">
        <v>121600</v>
      </c>
      <c r="AB259" s="24"/>
      <c r="AC259" s="24">
        <v>1878400</v>
      </c>
      <c r="AD259" s="22">
        <f t="shared" si="45"/>
        <v>2000000</v>
      </c>
    </row>
    <row r="260" spans="1:30" ht="26.25" customHeight="1" x14ac:dyDescent="0.25">
      <c r="A260" s="13">
        <f t="shared" si="46"/>
        <v>253</v>
      </c>
      <c r="B260" s="14" t="s">
        <v>614</v>
      </c>
      <c r="C260" s="15" t="s">
        <v>615</v>
      </c>
      <c r="D260" s="16" t="s">
        <v>874</v>
      </c>
      <c r="E260" s="17">
        <v>43089</v>
      </c>
      <c r="F260" s="18" t="s">
        <v>617</v>
      </c>
      <c r="G260" s="18" t="s">
        <v>617</v>
      </c>
      <c r="H260" s="14"/>
      <c r="I260" s="14"/>
      <c r="J260" s="14"/>
      <c r="K260" s="19">
        <v>5000000</v>
      </c>
      <c r="L260" s="20">
        <f t="shared" si="39"/>
        <v>5000000</v>
      </c>
      <c r="M260" s="20">
        <f t="shared" si="40"/>
        <v>5000000</v>
      </c>
      <c r="N260" s="20">
        <v>0</v>
      </c>
      <c r="O260" s="21">
        <v>5000000</v>
      </c>
      <c r="P260" s="22">
        <v>0</v>
      </c>
      <c r="Q260" s="24">
        <v>0</v>
      </c>
      <c r="R260" s="23">
        <f t="shared" si="47"/>
        <v>5000000</v>
      </c>
      <c r="S260" s="13">
        <v>1</v>
      </c>
      <c r="T260" s="13">
        <v>1</v>
      </c>
      <c r="U260" s="24">
        <f t="shared" si="41"/>
        <v>5000000</v>
      </c>
      <c r="V260" s="25">
        <f t="shared" si="42"/>
        <v>5000000</v>
      </c>
      <c r="W260" s="25">
        <f t="shared" si="43"/>
        <v>5000000</v>
      </c>
      <c r="X260" s="14" t="s">
        <v>121</v>
      </c>
      <c r="Y260" s="26" t="s">
        <v>32</v>
      </c>
      <c r="Z260" s="24">
        <f t="shared" si="44"/>
        <v>0</v>
      </c>
      <c r="AA260" s="24">
        <v>253226</v>
      </c>
      <c r="AB260" s="24"/>
      <c r="AC260" s="24">
        <v>4746774</v>
      </c>
      <c r="AD260" s="22">
        <f t="shared" si="45"/>
        <v>5000000</v>
      </c>
    </row>
    <row r="261" spans="1:30" ht="26.25" customHeight="1" x14ac:dyDescent="0.25">
      <c r="A261" s="13">
        <f t="shared" si="46"/>
        <v>254</v>
      </c>
      <c r="B261" s="14" t="s">
        <v>172</v>
      </c>
      <c r="C261" s="15" t="s">
        <v>173</v>
      </c>
      <c r="D261" s="16" t="s">
        <v>174</v>
      </c>
      <c r="E261" s="17">
        <v>42926</v>
      </c>
      <c r="F261" s="18" t="s">
        <v>175</v>
      </c>
      <c r="G261" s="14"/>
      <c r="H261" s="14"/>
      <c r="I261" s="14"/>
      <c r="J261" s="14"/>
      <c r="K261" s="19">
        <v>10000000</v>
      </c>
      <c r="L261" s="20">
        <f t="shared" si="39"/>
        <v>10000000</v>
      </c>
      <c r="M261" s="20">
        <f t="shared" si="40"/>
        <v>10000000</v>
      </c>
      <c r="N261" s="20">
        <v>0</v>
      </c>
      <c r="O261" s="21">
        <v>10000000</v>
      </c>
      <c r="P261" s="22">
        <v>0</v>
      </c>
      <c r="Q261" s="24">
        <v>0</v>
      </c>
      <c r="R261" s="23">
        <f t="shared" si="47"/>
        <v>10000000</v>
      </c>
      <c r="S261" s="13">
        <v>1</v>
      </c>
      <c r="T261" s="13">
        <v>1</v>
      </c>
      <c r="U261" s="24">
        <f t="shared" si="41"/>
        <v>10000000</v>
      </c>
      <c r="V261" s="25">
        <f t="shared" si="42"/>
        <v>10000000</v>
      </c>
      <c r="W261" s="25">
        <f t="shared" si="43"/>
        <v>10000000</v>
      </c>
      <c r="X261" s="26" t="s">
        <v>176</v>
      </c>
      <c r="Y261" s="26" t="s">
        <v>32</v>
      </c>
      <c r="Z261" s="24">
        <f t="shared" si="44"/>
        <v>0</v>
      </c>
      <c r="AA261" s="24">
        <v>1165161</v>
      </c>
      <c r="AB261" s="24">
        <v>25000</v>
      </c>
      <c r="AC261" s="24">
        <v>8809839</v>
      </c>
      <c r="AD261" s="22">
        <f t="shared" si="45"/>
        <v>10000000</v>
      </c>
    </row>
    <row r="262" spans="1:30" ht="26.25" customHeight="1" x14ac:dyDescent="0.25">
      <c r="A262" s="13">
        <f t="shared" si="46"/>
        <v>255</v>
      </c>
      <c r="B262" s="14" t="s">
        <v>1447</v>
      </c>
      <c r="C262" s="15" t="s">
        <v>173</v>
      </c>
      <c r="D262" s="113" t="s">
        <v>1448</v>
      </c>
      <c r="E262" s="83">
        <v>43132</v>
      </c>
      <c r="F262" s="122" t="s">
        <v>175</v>
      </c>
      <c r="G262" s="122" t="s">
        <v>175</v>
      </c>
      <c r="H262" s="14"/>
      <c r="I262" s="14"/>
      <c r="J262" s="14"/>
      <c r="K262" s="75">
        <v>5000000</v>
      </c>
      <c r="L262" s="20">
        <f t="shared" si="39"/>
        <v>5000000</v>
      </c>
      <c r="M262" s="20">
        <f t="shared" si="40"/>
        <v>5000000</v>
      </c>
      <c r="N262" s="20">
        <v>0</v>
      </c>
      <c r="O262" s="21">
        <v>5000000</v>
      </c>
      <c r="P262" s="22">
        <v>0</v>
      </c>
      <c r="Q262" s="24">
        <v>0</v>
      </c>
      <c r="R262" s="23">
        <f t="shared" si="47"/>
        <v>5000000</v>
      </c>
      <c r="S262" s="13">
        <v>1</v>
      </c>
      <c r="T262" s="13">
        <v>1</v>
      </c>
      <c r="U262" s="24">
        <f t="shared" si="41"/>
        <v>5000000</v>
      </c>
      <c r="V262" s="25">
        <f t="shared" si="42"/>
        <v>5000000</v>
      </c>
      <c r="W262" s="25">
        <f t="shared" si="43"/>
        <v>5000000</v>
      </c>
      <c r="X262" s="50" t="s">
        <v>1179</v>
      </c>
      <c r="Y262" s="26" t="s">
        <v>32</v>
      </c>
      <c r="Z262" s="24">
        <f t="shared" si="44"/>
        <v>0</v>
      </c>
      <c r="AA262" s="43">
        <v>170000</v>
      </c>
      <c r="AB262" s="43">
        <v>50000</v>
      </c>
      <c r="AC262" s="43">
        <v>4780000</v>
      </c>
      <c r="AD262" s="22">
        <f t="shared" si="45"/>
        <v>5000000</v>
      </c>
    </row>
    <row r="263" spans="1:30" ht="26.25" customHeight="1" x14ac:dyDescent="0.25">
      <c r="A263" s="13">
        <f t="shared" si="46"/>
        <v>256</v>
      </c>
      <c r="B263" s="14" t="s">
        <v>74</v>
      </c>
      <c r="C263" s="15" t="s">
        <v>75</v>
      </c>
      <c r="D263" s="16" t="s">
        <v>76</v>
      </c>
      <c r="E263" s="17">
        <v>42881</v>
      </c>
      <c r="F263" s="18" t="s">
        <v>77</v>
      </c>
      <c r="G263" s="14"/>
      <c r="H263" s="14"/>
      <c r="I263" s="14"/>
      <c r="J263" s="14"/>
      <c r="K263" s="19">
        <v>7500000</v>
      </c>
      <c r="L263" s="20">
        <f t="shared" si="39"/>
        <v>7500000</v>
      </c>
      <c r="M263" s="20">
        <f t="shared" si="40"/>
        <v>7500000</v>
      </c>
      <c r="N263" s="20">
        <v>0</v>
      </c>
      <c r="O263" s="21">
        <v>7500000</v>
      </c>
      <c r="P263" s="22">
        <v>0</v>
      </c>
      <c r="Q263" s="24">
        <v>0</v>
      </c>
      <c r="R263" s="23">
        <f t="shared" si="47"/>
        <v>7500000</v>
      </c>
      <c r="S263" s="13">
        <v>1</v>
      </c>
      <c r="T263" s="13">
        <v>1</v>
      </c>
      <c r="U263" s="24">
        <f t="shared" si="41"/>
        <v>7500000</v>
      </c>
      <c r="V263" s="25">
        <f t="shared" si="42"/>
        <v>7500000</v>
      </c>
      <c r="W263" s="25">
        <f t="shared" si="43"/>
        <v>7500000</v>
      </c>
      <c r="X263" s="26" t="s">
        <v>78</v>
      </c>
      <c r="Y263" s="26" t="s">
        <v>32</v>
      </c>
      <c r="Z263" s="24">
        <f t="shared" si="44"/>
        <v>0</v>
      </c>
      <c r="AA263" s="24">
        <v>1007419</v>
      </c>
      <c r="AB263" s="24">
        <f>15000+100000</f>
        <v>115000</v>
      </c>
      <c r="AC263" s="24">
        <v>6377581</v>
      </c>
      <c r="AD263" s="22">
        <f t="shared" si="45"/>
        <v>7500000</v>
      </c>
    </row>
    <row r="264" spans="1:30" ht="26.25" customHeight="1" x14ac:dyDescent="0.25">
      <c r="A264" s="13">
        <f t="shared" si="46"/>
        <v>257</v>
      </c>
      <c r="B264" s="14" t="s">
        <v>567</v>
      </c>
      <c r="C264" s="15" t="s">
        <v>568</v>
      </c>
      <c r="D264" s="16" t="s">
        <v>569</v>
      </c>
      <c r="E264" s="17">
        <v>43040</v>
      </c>
      <c r="F264" s="18" t="s">
        <v>570</v>
      </c>
      <c r="G264" s="18"/>
      <c r="H264" s="14"/>
      <c r="I264" s="14"/>
      <c r="J264" s="14"/>
      <c r="K264" s="19">
        <v>15000000</v>
      </c>
      <c r="L264" s="20">
        <f t="shared" ref="L264:L327" si="48">+T264*V264</f>
        <v>15000000</v>
      </c>
      <c r="M264" s="20">
        <f t="shared" ref="M264:M327" si="49">K264/S264</f>
        <v>15000000</v>
      </c>
      <c r="N264" s="20">
        <v>0</v>
      </c>
      <c r="O264" s="21">
        <v>15000000</v>
      </c>
      <c r="P264" s="22">
        <v>0</v>
      </c>
      <c r="Q264" s="24">
        <v>0</v>
      </c>
      <c r="R264" s="23">
        <f t="shared" si="47"/>
        <v>15000000</v>
      </c>
      <c r="S264" s="13">
        <v>1</v>
      </c>
      <c r="T264" s="13">
        <v>1</v>
      </c>
      <c r="U264" s="24">
        <f t="shared" ref="U264:U327" si="50">+M264+N264</f>
        <v>15000000</v>
      </c>
      <c r="V264" s="25">
        <f t="shared" ref="V264:V327" si="51">+T264*U264</f>
        <v>15000000</v>
      </c>
      <c r="W264" s="25">
        <f t="shared" ref="W264:W327" si="52">+M264*T264</f>
        <v>15000000</v>
      </c>
      <c r="X264" s="26" t="s">
        <v>102</v>
      </c>
      <c r="Y264" s="26" t="s">
        <v>32</v>
      </c>
      <c r="Z264" s="24">
        <f t="shared" ref="Z264:Z327" si="53">+K264-W264</f>
        <v>0</v>
      </c>
      <c r="AA264" s="24">
        <v>1050000</v>
      </c>
      <c r="AB264" s="24">
        <f>2500000+75000</f>
        <v>2575000</v>
      </c>
      <c r="AC264" s="24">
        <v>11375000</v>
      </c>
      <c r="AD264" s="22">
        <f t="shared" ref="AD264:AD327" si="54">Z264+AA264+AB264+AC264</f>
        <v>15000000</v>
      </c>
    </row>
    <row r="265" spans="1:30" ht="26.25" customHeight="1" x14ac:dyDescent="0.25">
      <c r="A265" s="13">
        <f t="shared" si="46"/>
        <v>258</v>
      </c>
      <c r="B265" s="14" t="s">
        <v>567</v>
      </c>
      <c r="C265" s="15" t="s">
        <v>568</v>
      </c>
      <c r="D265" s="16" t="s">
        <v>1378</v>
      </c>
      <c r="E265" s="17">
        <v>43126</v>
      </c>
      <c r="F265" s="18" t="s">
        <v>570</v>
      </c>
      <c r="G265" s="14"/>
      <c r="H265" s="14"/>
      <c r="I265" s="14"/>
      <c r="J265" s="14"/>
      <c r="K265" s="19">
        <v>5000000</v>
      </c>
      <c r="L265" s="20">
        <f t="shared" si="48"/>
        <v>5000000</v>
      </c>
      <c r="M265" s="20">
        <f t="shared" si="49"/>
        <v>5000000</v>
      </c>
      <c r="N265" s="20">
        <v>0</v>
      </c>
      <c r="O265" s="21">
        <v>5000000</v>
      </c>
      <c r="P265" s="22">
        <v>0</v>
      </c>
      <c r="Q265" s="24">
        <v>0</v>
      </c>
      <c r="R265" s="23">
        <f t="shared" si="47"/>
        <v>5000000</v>
      </c>
      <c r="S265" s="13">
        <v>1</v>
      </c>
      <c r="T265" s="13">
        <v>1</v>
      </c>
      <c r="U265" s="24">
        <f t="shared" si="50"/>
        <v>5000000</v>
      </c>
      <c r="V265" s="25">
        <f t="shared" si="51"/>
        <v>5000000</v>
      </c>
      <c r="W265" s="25">
        <f t="shared" si="52"/>
        <v>5000000</v>
      </c>
      <c r="X265" s="14" t="s">
        <v>102</v>
      </c>
      <c r="Y265" s="26" t="s">
        <v>32</v>
      </c>
      <c r="Z265" s="24">
        <f t="shared" si="53"/>
        <v>0</v>
      </c>
      <c r="AA265" s="24">
        <v>181613</v>
      </c>
      <c r="AB265" s="24">
        <v>50000</v>
      </c>
      <c r="AC265" s="24">
        <v>4768387</v>
      </c>
      <c r="AD265" s="22">
        <f t="shared" si="54"/>
        <v>5000000</v>
      </c>
    </row>
    <row r="266" spans="1:30" ht="26.25" customHeight="1" x14ac:dyDescent="0.25">
      <c r="A266" s="13">
        <f t="shared" ref="A266:A329" si="55">+A265+1</f>
        <v>259</v>
      </c>
      <c r="B266" s="14" t="s">
        <v>923</v>
      </c>
      <c r="C266" s="15" t="s">
        <v>924</v>
      </c>
      <c r="D266" s="16" t="s">
        <v>925</v>
      </c>
      <c r="E266" s="17">
        <v>43098</v>
      </c>
      <c r="F266" s="18" t="s">
        <v>926</v>
      </c>
      <c r="G266" s="14"/>
      <c r="H266" s="14"/>
      <c r="I266" s="14"/>
      <c r="J266" s="14"/>
      <c r="K266" s="19">
        <v>10000000</v>
      </c>
      <c r="L266" s="20">
        <f t="shared" si="48"/>
        <v>10000000</v>
      </c>
      <c r="M266" s="20">
        <f t="shared" si="49"/>
        <v>10000000</v>
      </c>
      <c r="N266" s="20">
        <v>0</v>
      </c>
      <c r="O266" s="21">
        <v>10000000</v>
      </c>
      <c r="P266" s="22">
        <v>0</v>
      </c>
      <c r="Q266" s="24">
        <v>0</v>
      </c>
      <c r="R266" s="23">
        <f t="shared" si="47"/>
        <v>10000000</v>
      </c>
      <c r="S266" s="13">
        <v>1</v>
      </c>
      <c r="T266" s="13">
        <v>1</v>
      </c>
      <c r="U266" s="24">
        <f t="shared" si="50"/>
        <v>10000000</v>
      </c>
      <c r="V266" s="25">
        <f t="shared" si="51"/>
        <v>10000000</v>
      </c>
      <c r="W266" s="25">
        <f t="shared" si="52"/>
        <v>10000000</v>
      </c>
      <c r="X266" s="14" t="s">
        <v>45</v>
      </c>
      <c r="Y266" s="26" t="s">
        <v>32</v>
      </c>
      <c r="Z266" s="24">
        <f t="shared" si="53"/>
        <v>0</v>
      </c>
      <c r="AA266" s="24">
        <v>471613</v>
      </c>
      <c r="AB266" s="24"/>
      <c r="AC266" s="24">
        <v>9528387</v>
      </c>
      <c r="AD266" s="22">
        <f t="shared" si="54"/>
        <v>10000000</v>
      </c>
    </row>
    <row r="267" spans="1:30" ht="26.25" customHeight="1" x14ac:dyDescent="0.25">
      <c r="A267" s="13">
        <f t="shared" si="55"/>
        <v>260</v>
      </c>
      <c r="B267" s="14" t="s">
        <v>209</v>
      </c>
      <c r="C267" s="15" t="s">
        <v>210</v>
      </c>
      <c r="D267" s="16" t="s">
        <v>211</v>
      </c>
      <c r="E267" s="17">
        <v>42935</v>
      </c>
      <c r="F267" s="18" t="s">
        <v>212</v>
      </c>
      <c r="G267" s="14"/>
      <c r="H267" s="14"/>
      <c r="I267" s="14"/>
      <c r="J267" s="14"/>
      <c r="K267" s="19">
        <v>25000000</v>
      </c>
      <c r="L267" s="20">
        <f t="shared" si="48"/>
        <v>25000000</v>
      </c>
      <c r="M267" s="20">
        <f t="shared" si="49"/>
        <v>25000000</v>
      </c>
      <c r="N267" s="20">
        <v>0</v>
      </c>
      <c r="O267" s="21">
        <v>25000000</v>
      </c>
      <c r="P267" s="22">
        <v>0</v>
      </c>
      <c r="Q267" s="24">
        <v>0</v>
      </c>
      <c r="R267" s="23">
        <f t="shared" si="47"/>
        <v>25000000</v>
      </c>
      <c r="S267" s="13">
        <v>1</v>
      </c>
      <c r="T267" s="13">
        <v>1</v>
      </c>
      <c r="U267" s="24">
        <f t="shared" si="50"/>
        <v>25000000</v>
      </c>
      <c r="V267" s="25">
        <f t="shared" si="51"/>
        <v>25000000</v>
      </c>
      <c r="W267" s="25">
        <f t="shared" si="52"/>
        <v>25000000</v>
      </c>
      <c r="X267" s="26" t="s">
        <v>213</v>
      </c>
      <c r="Y267" s="26" t="s">
        <v>32</v>
      </c>
      <c r="Z267" s="24">
        <f t="shared" si="53"/>
        <v>0</v>
      </c>
      <c r="AA267" s="24">
        <v>2825806</v>
      </c>
      <c r="AB267" s="24">
        <v>175000</v>
      </c>
      <c r="AC267" s="24">
        <v>21999194</v>
      </c>
      <c r="AD267" s="22">
        <f t="shared" si="54"/>
        <v>25000000</v>
      </c>
    </row>
    <row r="268" spans="1:30" ht="26.25" customHeight="1" x14ac:dyDescent="0.25">
      <c r="A268" s="13">
        <f t="shared" si="55"/>
        <v>261</v>
      </c>
      <c r="B268" s="14" t="s">
        <v>1011</v>
      </c>
      <c r="C268" s="15" t="s">
        <v>1018</v>
      </c>
      <c r="D268" s="16" t="s">
        <v>1026</v>
      </c>
      <c r="E268" s="17">
        <v>43103</v>
      </c>
      <c r="F268" s="18" t="s">
        <v>1033</v>
      </c>
      <c r="G268" s="14"/>
      <c r="H268" s="14"/>
      <c r="I268" s="14"/>
      <c r="J268" s="14"/>
      <c r="K268" s="19">
        <v>10000000</v>
      </c>
      <c r="L268" s="20">
        <f t="shared" si="48"/>
        <v>10000000</v>
      </c>
      <c r="M268" s="20">
        <f t="shared" si="49"/>
        <v>10000000</v>
      </c>
      <c r="N268" s="20">
        <v>0</v>
      </c>
      <c r="O268" s="21">
        <v>10000000</v>
      </c>
      <c r="P268" s="22">
        <v>0</v>
      </c>
      <c r="Q268" s="24">
        <v>0</v>
      </c>
      <c r="R268" s="23">
        <f t="shared" si="47"/>
        <v>10000000</v>
      </c>
      <c r="S268" s="13">
        <v>1</v>
      </c>
      <c r="T268" s="13">
        <v>1</v>
      </c>
      <c r="U268" s="24">
        <f t="shared" si="50"/>
        <v>10000000</v>
      </c>
      <c r="V268" s="25">
        <f t="shared" si="51"/>
        <v>10000000</v>
      </c>
      <c r="W268" s="25">
        <f t="shared" si="52"/>
        <v>10000000</v>
      </c>
      <c r="X268" s="14" t="s">
        <v>121</v>
      </c>
      <c r="Y268" s="26" t="s">
        <v>32</v>
      </c>
      <c r="Z268" s="24">
        <f t="shared" si="53"/>
        <v>0</v>
      </c>
      <c r="AA268" s="24">
        <v>452258</v>
      </c>
      <c r="AB268" s="24">
        <v>25000</v>
      </c>
      <c r="AC268" s="24">
        <v>9522742</v>
      </c>
      <c r="AD268" s="22">
        <f t="shared" si="54"/>
        <v>10000000</v>
      </c>
    </row>
    <row r="269" spans="1:30" ht="26.25" customHeight="1" x14ac:dyDescent="0.25">
      <c r="A269" s="13">
        <f t="shared" si="55"/>
        <v>262</v>
      </c>
      <c r="B269" s="14" t="s">
        <v>47</v>
      </c>
      <c r="C269" s="29" t="s">
        <v>48</v>
      </c>
      <c r="D269" s="41" t="s">
        <v>49</v>
      </c>
      <c r="E269" s="30">
        <v>42804</v>
      </c>
      <c r="F269" s="29" t="s">
        <v>50</v>
      </c>
      <c r="G269" s="28"/>
      <c r="H269" s="30"/>
      <c r="I269" s="28"/>
      <c r="J269" s="28"/>
      <c r="K269" s="42">
        <v>2000000</v>
      </c>
      <c r="L269" s="33">
        <f t="shared" si="48"/>
        <v>2000000</v>
      </c>
      <c r="M269" s="33">
        <f t="shared" si="49"/>
        <v>2000000</v>
      </c>
      <c r="N269" s="33">
        <v>0</v>
      </c>
      <c r="O269" s="34">
        <v>2000000</v>
      </c>
      <c r="P269" s="35">
        <v>0</v>
      </c>
      <c r="Q269" s="36">
        <v>0</v>
      </c>
      <c r="R269" s="23">
        <f t="shared" si="47"/>
        <v>2000000</v>
      </c>
      <c r="S269" s="37">
        <v>1</v>
      </c>
      <c r="T269" s="37">
        <v>1</v>
      </c>
      <c r="U269" s="24">
        <f t="shared" si="50"/>
        <v>2000000</v>
      </c>
      <c r="V269" s="25">
        <f t="shared" si="51"/>
        <v>2000000</v>
      </c>
      <c r="W269" s="25">
        <f t="shared" si="52"/>
        <v>2000000</v>
      </c>
      <c r="X269" s="26" t="s">
        <v>40</v>
      </c>
      <c r="Y269" s="26" t="s">
        <v>46</v>
      </c>
      <c r="Z269" s="24">
        <f t="shared" si="53"/>
        <v>0</v>
      </c>
      <c r="AA269" s="43">
        <v>41032</v>
      </c>
      <c r="AB269" s="24"/>
      <c r="AC269" s="43">
        <v>1958968</v>
      </c>
      <c r="AD269" s="22">
        <f t="shared" si="54"/>
        <v>2000000</v>
      </c>
    </row>
    <row r="270" spans="1:30" ht="26.25" customHeight="1" x14ac:dyDescent="0.25">
      <c r="A270" s="13">
        <f t="shared" si="55"/>
        <v>263</v>
      </c>
      <c r="B270" s="14" t="s">
        <v>619</v>
      </c>
      <c r="C270" s="15" t="s">
        <v>620</v>
      </c>
      <c r="D270" s="16" t="s">
        <v>621</v>
      </c>
      <c r="E270" s="17">
        <v>43063</v>
      </c>
      <c r="F270" s="18" t="s">
        <v>622</v>
      </c>
      <c r="G270" s="18" t="s">
        <v>622</v>
      </c>
      <c r="H270" s="14"/>
      <c r="I270" s="14"/>
      <c r="J270" s="14"/>
      <c r="K270" s="19">
        <v>7500000</v>
      </c>
      <c r="L270" s="20">
        <f t="shared" si="48"/>
        <v>7500000</v>
      </c>
      <c r="M270" s="20">
        <f t="shared" si="49"/>
        <v>7500000</v>
      </c>
      <c r="N270" s="20">
        <v>0</v>
      </c>
      <c r="O270" s="21">
        <v>7500000</v>
      </c>
      <c r="P270" s="22">
        <v>0</v>
      </c>
      <c r="Q270" s="24">
        <v>0</v>
      </c>
      <c r="R270" s="23">
        <f t="shared" si="47"/>
        <v>7500000</v>
      </c>
      <c r="S270" s="13">
        <v>1</v>
      </c>
      <c r="T270" s="13">
        <v>1</v>
      </c>
      <c r="U270" s="24">
        <f t="shared" si="50"/>
        <v>7500000</v>
      </c>
      <c r="V270" s="25">
        <f t="shared" si="51"/>
        <v>7500000</v>
      </c>
      <c r="W270" s="25">
        <f t="shared" si="52"/>
        <v>7500000</v>
      </c>
      <c r="X270" s="14" t="s">
        <v>623</v>
      </c>
      <c r="Y270" s="26" t="s">
        <v>32</v>
      </c>
      <c r="Z270" s="24">
        <f t="shared" si="53"/>
        <v>0</v>
      </c>
      <c r="AA270" s="24">
        <v>456000</v>
      </c>
      <c r="AB270" s="24"/>
      <c r="AC270" s="24">
        <v>7044000</v>
      </c>
      <c r="AD270" s="22">
        <f t="shared" si="54"/>
        <v>7500000</v>
      </c>
    </row>
    <row r="271" spans="1:30" ht="26.25" customHeight="1" x14ac:dyDescent="0.25">
      <c r="A271" s="13">
        <f t="shared" si="55"/>
        <v>264</v>
      </c>
      <c r="B271" s="14" t="s">
        <v>987</v>
      </c>
      <c r="C271" s="15" t="s">
        <v>988</v>
      </c>
      <c r="D271" s="16" t="s">
        <v>989</v>
      </c>
      <c r="E271" s="17">
        <v>43104</v>
      </c>
      <c r="F271" s="18" t="s">
        <v>990</v>
      </c>
      <c r="G271" s="14"/>
      <c r="H271" s="14"/>
      <c r="I271" s="14"/>
      <c r="J271" s="14"/>
      <c r="K271" s="19">
        <v>5000000</v>
      </c>
      <c r="L271" s="20">
        <f t="shared" si="48"/>
        <v>5000000</v>
      </c>
      <c r="M271" s="20">
        <f t="shared" si="49"/>
        <v>5000000</v>
      </c>
      <c r="N271" s="20">
        <v>0</v>
      </c>
      <c r="O271" s="21">
        <v>5000000</v>
      </c>
      <c r="P271" s="22">
        <v>0</v>
      </c>
      <c r="Q271" s="24">
        <v>0</v>
      </c>
      <c r="R271" s="23">
        <f t="shared" ref="R271:R314" si="56">+O271-Q271</f>
        <v>5000000</v>
      </c>
      <c r="S271" s="13">
        <v>1</v>
      </c>
      <c r="T271" s="13">
        <v>1</v>
      </c>
      <c r="U271" s="24">
        <f t="shared" si="50"/>
        <v>5000000</v>
      </c>
      <c r="V271" s="25">
        <f t="shared" si="51"/>
        <v>5000000</v>
      </c>
      <c r="W271" s="25">
        <f t="shared" si="52"/>
        <v>5000000</v>
      </c>
      <c r="X271" s="14" t="s">
        <v>255</v>
      </c>
      <c r="Y271" s="26" t="s">
        <v>32</v>
      </c>
      <c r="Z271" s="24">
        <f t="shared" si="53"/>
        <v>0</v>
      </c>
      <c r="AA271" s="24">
        <v>224194</v>
      </c>
      <c r="AB271" s="24"/>
      <c r="AC271" s="24">
        <v>4775806</v>
      </c>
      <c r="AD271" s="22">
        <f t="shared" si="54"/>
        <v>5000000</v>
      </c>
    </row>
    <row r="272" spans="1:30" ht="26.25" customHeight="1" x14ac:dyDescent="0.25">
      <c r="A272" s="13">
        <f t="shared" si="55"/>
        <v>265</v>
      </c>
      <c r="B272" s="14" t="s">
        <v>792</v>
      </c>
      <c r="C272" s="15" t="s">
        <v>793</v>
      </c>
      <c r="D272" s="16" t="s">
        <v>794</v>
      </c>
      <c r="E272" s="17">
        <v>43088</v>
      </c>
      <c r="F272" s="18" t="s">
        <v>795</v>
      </c>
      <c r="G272" s="14"/>
      <c r="H272" s="14"/>
      <c r="I272" s="14"/>
      <c r="J272" s="14"/>
      <c r="K272" s="19">
        <v>5000000</v>
      </c>
      <c r="L272" s="20">
        <f t="shared" si="48"/>
        <v>5000000</v>
      </c>
      <c r="M272" s="20">
        <f t="shared" si="49"/>
        <v>5000000</v>
      </c>
      <c r="N272" s="20">
        <v>0</v>
      </c>
      <c r="O272" s="21">
        <v>5000000</v>
      </c>
      <c r="P272" s="22">
        <v>0</v>
      </c>
      <c r="Q272" s="24">
        <v>0</v>
      </c>
      <c r="R272" s="23">
        <f t="shared" si="56"/>
        <v>5000000</v>
      </c>
      <c r="S272" s="13">
        <v>1</v>
      </c>
      <c r="T272" s="13">
        <v>1</v>
      </c>
      <c r="U272" s="24">
        <f t="shared" si="50"/>
        <v>5000000</v>
      </c>
      <c r="V272" s="25">
        <f t="shared" si="51"/>
        <v>5000000</v>
      </c>
      <c r="W272" s="25">
        <f t="shared" si="52"/>
        <v>5000000</v>
      </c>
      <c r="X272" s="14" t="s">
        <v>255</v>
      </c>
      <c r="Y272" s="26" t="s">
        <v>32</v>
      </c>
      <c r="Z272" s="24">
        <f t="shared" si="53"/>
        <v>0</v>
      </c>
      <c r="AA272" s="24">
        <v>255161</v>
      </c>
      <c r="AB272" s="24">
        <v>0</v>
      </c>
      <c r="AC272" s="24">
        <v>4744839</v>
      </c>
      <c r="AD272" s="22">
        <f t="shared" si="54"/>
        <v>5000000</v>
      </c>
    </row>
    <row r="273" spans="1:30" ht="26.25" customHeight="1" x14ac:dyDescent="0.25">
      <c r="A273" s="13">
        <f t="shared" si="55"/>
        <v>266</v>
      </c>
      <c r="B273" s="14" t="s">
        <v>277</v>
      </c>
      <c r="C273" s="15" t="s">
        <v>278</v>
      </c>
      <c r="D273" s="16" t="s">
        <v>279</v>
      </c>
      <c r="E273" s="17">
        <v>42958</v>
      </c>
      <c r="F273" s="18" t="s">
        <v>280</v>
      </c>
      <c r="G273" s="14"/>
      <c r="H273" s="14"/>
      <c r="I273" s="14"/>
      <c r="J273" s="14"/>
      <c r="K273" s="19">
        <v>7000000</v>
      </c>
      <c r="L273" s="20">
        <f t="shared" si="48"/>
        <v>7000000</v>
      </c>
      <c r="M273" s="20">
        <f t="shared" si="49"/>
        <v>7000000</v>
      </c>
      <c r="N273" s="20">
        <v>0</v>
      </c>
      <c r="O273" s="21">
        <v>7000000</v>
      </c>
      <c r="P273" s="22">
        <v>0</v>
      </c>
      <c r="Q273" s="24">
        <v>0</v>
      </c>
      <c r="R273" s="23">
        <f t="shared" si="56"/>
        <v>7000000</v>
      </c>
      <c r="S273" s="13">
        <v>1</v>
      </c>
      <c r="T273" s="13">
        <v>1</v>
      </c>
      <c r="U273" s="24">
        <f t="shared" si="50"/>
        <v>7000000</v>
      </c>
      <c r="V273" s="25">
        <f t="shared" si="51"/>
        <v>7000000</v>
      </c>
      <c r="W273" s="25">
        <f t="shared" si="52"/>
        <v>7000000</v>
      </c>
      <c r="X273" s="26" t="s">
        <v>121</v>
      </c>
      <c r="Y273" s="26" t="s">
        <v>32</v>
      </c>
      <c r="Z273" s="24">
        <f t="shared" si="53"/>
        <v>0</v>
      </c>
      <c r="AA273" s="24">
        <v>728903</v>
      </c>
      <c r="AB273" s="24">
        <f>1500000+744750</f>
        <v>2244750</v>
      </c>
      <c r="AC273" s="24">
        <v>4026347</v>
      </c>
      <c r="AD273" s="22">
        <f t="shared" si="54"/>
        <v>7000000</v>
      </c>
    </row>
    <row r="274" spans="1:30" ht="26.25" customHeight="1" x14ac:dyDescent="0.25">
      <c r="A274" s="13">
        <f t="shared" si="55"/>
        <v>267</v>
      </c>
      <c r="B274" s="14" t="s">
        <v>1769</v>
      </c>
      <c r="C274" s="80" t="s">
        <v>1770</v>
      </c>
      <c r="D274" s="81" t="s">
        <v>1771</v>
      </c>
      <c r="E274" s="82">
        <v>43173</v>
      </c>
      <c r="F274" s="18" t="s">
        <v>1780</v>
      </c>
      <c r="G274" s="18" t="s">
        <v>1784</v>
      </c>
      <c r="H274" s="14"/>
      <c r="I274" s="14"/>
      <c r="J274" s="14"/>
      <c r="K274" s="19">
        <v>2000000</v>
      </c>
      <c r="L274" s="20">
        <f t="shared" si="48"/>
        <v>2000000</v>
      </c>
      <c r="M274" s="20">
        <f t="shared" si="49"/>
        <v>2000000</v>
      </c>
      <c r="N274" s="20">
        <v>0</v>
      </c>
      <c r="O274" s="21">
        <v>2000000</v>
      </c>
      <c r="P274" s="22">
        <v>0</v>
      </c>
      <c r="Q274" s="24">
        <v>0</v>
      </c>
      <c r="R274" s="23">
        <f t="shared" si="56"/>
        <v>2000000</v>
      </c>
      <c r="S274" s="13">
        <v>1</v>
      </c>
      <c r="T274" s="13">
        <v>1</v>
      </c>
      <c r="U274" s="24">
        <f t="shared" si="50"/>
        <v>2000000</v>
      </c>
      <c r="V274" s="25">
        <f t="shared" si="51"/>
        <v>2000000</v>
      </c>
      <c r="W274" s="25">
        <f t="shared" si="52"/>
        <v>2000000</v>
      </c>
      <c r="X274" s="14" t="s">
        <v>176</v>
      </c>
      <c r="Y274" s="26" t="s">
        <v>32</v>
      </c>
      <c r="Z274" s="24">
        <f t="shared" si="53"/>
        <v>0</v>
      </c>
      <c r="AA274" s="24">
        <v>33935</v>
      </c>
      <c r="AB274" s="24"/>
      <c r="AC274" s="24">
        <v>1966065</v>
      </c>
      <c r="AD274" s="22">
        <f t="shared" si="54"/>
        <v>2000000</v>
      </c>
    </row>
    <row r="275" spans="1:30" ht="26.25" customHeight="1" x14ac:dyDescent="0.25">
      <c r="A275" s="13">
        <f t="shared" si="55"/>
        <v>268</v>
      </c>
      <c r="B275" s="14" t="s">
        <v>1577</v>
      </c>
      <c r="C275" s="15" t="s">
        <v>1578</v>
      </c>
      <c r="D275" s="16" t="s">
        <v>1579</v>
      </c>
      <c r="E275" s="17">
        <v>43139</v>
      </c>
      <c r="F275" s="18" t="s">
        <v>1580</v>
      </c>
      <c r="G275" s="14"/>
      <c r="H275" s="14"/>
      <c r="I275" s="14"/>
      <c r="J275" s="14"/>
      <c r="K275" s="74">
        <v>10000000</v>
      </c>
      <c r="L275" s="20">
        <f t="shared" si="48"/>
        <v>10000000</v>
      </c>
      <c r="M275" s="20">
        <f t="shared" si="49"/>
        <v>10000000</v>
      </c>
      <c r="N275" s="20">
        <v>0</v>
      </c>
      <c r="O275" s="21">
        <v>10000000</v>
      </c>
      <c r="P275" s="22">
        <v>0</v>
      </c>
      <c r="Q275" s="24">
        <v>0</v>
      </c>
      <c r="R275" s="23">
        <f t="shared" si="56"/>
        <v>10000000</v>
      </c>
      <c r="S275" s="13">
        <v>1</v>
      </c>
      <c r="T275" s="13">
        <v>1</v>
      </c>
      <c r="U275" s="24">
        <f t="shared" si="50"/>
        <v>10000000</v>
      </c>
      <c r="V275" s="25">
        <f t="shared" si="51"/>
        <v>10000000</v>
      </c>
      <c r="W275" s="25">
        <f t="shared" si="52"/>
        <v>10000000</v>
      </c>
      <c r="X275" s="14" t="s">
        <v>553</v>
      </c>
      <c r="Y275" s="26" t="s">
        <v>32</v>
      </c>
      <c r="Z275" s="24">
        <f t="shared" si="53"/>
        <v>0</v>
      </c>
      <c r="AA275" s="24">
        <v>310000</v>
      </c>
      <c r="AB275" s="24">
        <f>5200000+520000</f>
        <v>5720000</v>
      </c>
      <c r="AC275" s="24">
        <v>3970000</v>
      </c>
      <c r="AD275" s="22">
        <f t="shared" si="54"/>
        <v>10000000</v>
      </c>
    </row>
    <row r="276" spans="1:30" ht="26.25" customHeight="1" x14ac:dyDescent="0.25">
      <c r="A276" s="13">
        <f t="shared" si="55"/>
        <v>269</v>
      </c>
      <c r="B276" s="14" t="s">
        <v>391</v>
      </c>
      <c r="C276" s="15" t="s">
        <v>392</v>
      </c>
      <c r="D276" s="16" t="s">
        <v>393</v>
      </c>
      <c r="E276" s="17">
        <v>42997</v>
      </c>
      <c r="F276" s="18" t="s">
        <v>394</v>
      </c>
      <c r="G276" s="14"/>
      <c r="H276" s="14"/>
      <c r="I276" s="14"/>
      <c r="J276" s="14"/>
      <c r="K276" s="19">
        <v>15000000</v>
      </c>
      <c r="L276" s="20">
        <f t="shared" si="48"/>
        <v>15000000</v>
      </c>
      <c r="M276" s="20">
        <f t="shared" si="49"/>
        <v>15000000</v>
      </c>
      <c r="N276" s="20">
        <v>0</v>
      </c>
      <c r="O276" s="21">
        <v>15000000</v>
      </c>
      <c r="P276" s="22">
        <v>0</v>
      </c>
      <c r="Q276" s="24">
        <v>0</v>
      </c>
      <c r="R276" s="23">
        <f t="shared" si="56"/>
        <v>15000000</v>
      </c>
      <c r="S276" s="13">
        <v>1</v>
      </c>
      <c r="T276" s="13">
        <v>1</v>
      </c>
      <c r="U276" s="24">
        <f t="shared" si="50"/>
        <v>15000000</v>
      </c>
      <c r="V276" s="25">
        <f t="shared" si="51"/>
        <v>15000000</v>
      </c>
      <c r="W276" s="25">
        <f t="shared" si="52"/>
        <v>15000000</v>
      </c>
      <c r="X276" s="26" t="s">
        <v>395</v>
      </c>
      <c r="Y276" s="26" t="s">
        <v>32</v>
      </c>
      <c r="Z276" s="24">
        <f t="shared" si="53"/>
        <v>0</v>
      </c>
      <c r="AA276" s="24">
        <v>1302000</v>
      </c>
      <c r="AB276" s="24">
        <v>50000</v>
      </c>
      <c r="AC276" s="24">
        <v>13648000</v>
      </c>
      <c r="AD276" s="22">
        <f t="shared" si="54"/>
        <v>15000000</v>
      </c>
    </row>
    <row r="277" spans="1:30" ht="26.25" customHeight="1" x14ac:dyDescent="0.25">
      <c r="A277" s="13">
        <f t="shared" si="55"/>
        <v>270</v>
      </c>
      <c r="B277" s="14" t="s">
        <v>339</v>
      </c>
      <c r="C277" s="15" t="s">
        <v>340</v>
      </c>
      <c r="D277" s="16" t="s">
        <v>341</v>
      </c>
      <c r="E277" s="17">
        <v>42989</v>
      </c>
      <c r="F277" s="18" t="s">
        <v>342</v>
      </c>
      <c r="G277" s="18" t="s">
        <v>342</v>
      </c>
      <c r="H277" s="14"/>
      <c r="I277" s="14"/>
      <c r="J277" s="14"/>
      <c r="K277" s="19">
        <v>7500000</v>
      </c>
      <c r="L277" s="20">
        <f t="shared" si="48"/>
        <v>7500000</v>
      </c>
      <c r="M277" s="20">
        <f t="shared" si="49"/>
        <v>7500000</v>
      </c>
      <c r="N277" s="20">
        <v>0</v>
      </c>
      <c r="O277" s="21">
        <v>7500000</v>
      </c>
      <c r="P277" s="22">
        <v>0</v>
      </c>
      <c r="Q277" s="24">
        <v>0</v>
      </c>
      <c r="R277" s="23">
        <f t="shared" si="56"/>
        <v>7500000</v>
      </c>
      <c r="S277" s="13">
        <v>1</v>
      </c>
      <c r="T277" s="13">
        <v>1</v>
      </c>
      <c r="U277" s="24">
        <f t="shared" si="50"/>
        <v>7500000</v>
      </c>
      <c r="V277" s="25">
        <f t="shared" si="51"/>
        <v>7500000</v>
      </c>
      <c r="W277" s="25">
        <f t="shared" si="52"/>
        <v>7500000</v>
      </c>
      <c r="X277" s="26" t="s">
        <v>255</v>
      </c>
      <c r="Y277" s="26" t="s">
        <v>32</v>
      </c>
      <c r="Z277" s="24">
        <f t="shared" si="53"/>
        <v>0</v>
      </c>
      <c r="AA277" s="24">
        <v>675000</v>
      </c>
      <c r="AB277" s="24"/>
      <c r="AC277" s="24">
        <v>6825000</v>
      </c>
      <c r="AD277" s="22">
        <f t="shared" si="54"/>
        <v>7500000</v>
      </c>
    </row>
    <row r="278" spans="1:30" ht="26.25" customHeight="1" x14ac:dyDescent="0.25">
      <c r="A278" s="13">
        <f t="shared" si="55"/>
        <v>271</v>
      </c>
      <c r="B278" s="14" t="s">
        <v>442</v>
      </c>
      <c r="C278" s="15" t="s">
        <v>443</v>
      </c>
      <c r="D278" s="16" t="s">
        <v>444</v>
      </c>
      <c r="E278" s="17">
        <v>43012</v>
      </c>
      <c r="F278" s="18" t="s">
        <v>445</v>
      </c>
      <c r="G278" s="18" t="s">
        <v>446</v>
      </c>
      <c r="H278" s="14"/>
      <c r="I278" s="14"/>
      <c r="J278" s="14"/>
      <c r="K278" s="19">
        <v>2500000</v>
      </c>
      <c r="L278" s="20">
        <f t="shared" si="48"/>
        <v>2500000</v>
      </c>
      <c r="M278" s="20">
        <f t="shared" si="49"/>
        <v>2500000</v>
      </c>
      <c r="N278" s="20">
        <v>0</v>
      </c>
      <c r="O278" s="21">
        <v>2500000</v>
      </c>
      <c r="P278" s="22">
        <v>0</v>
      </c>
      <c r="Q278" s="24">
        <v>0</v>
      </c>
      <c r="R278" s="23">
        <f t="shared" si="56"/>
        <v>2500000</v>
      </c>
      <c r="S278" s="13">
        <v>1</v>
      </c>
      <c r="T278" s="13">
        <v>1</v>
      </c>
      <c r="U278" s="24">
        <f t="shared" si="50"/>
        <v>2500000</v>
      </c>
      <c r="V278" s="25">
        <f t="shared" si="51"/>
        <v>2500000</v>
      </c>
      <c r="W278" s="25">
        <f t="shared" si="52"/>
        <v>2500000</v>
      </c>
      <c r="X278" s="26" t="s">
        <v>213</v>
      </c>
      <c r="Y278" s="26" t="s">
        <v>32</v>
      </c>
      <c r="Z278" s="24">
        <f t="shared" si="53"/>
        <v>0</v>
      </c>
      <c r="AA278" s="24">
        <v>226290</v>
      </c>
      <c r="AB278" s="24"/>
      <c r="AC278" s="24">
        <v>2273710</v>
      </c>
      <c r="AD278" s="22">
        <f t="shared" si="54"/>
        <v>2500000</v>
      </c>
    </row>
    <row r="279" spans="1:30" ht="26.25" customHeight="1" x14ac:dyDescent="0.25">
      <c r="A279" s="13">
        <f t="shared" si="55"/>
        <v>272</v>
      </c>
      <c r="B279" s="14" t="s">
        <v>442</v>
      </c>
      <c r="C279" s="15" t="s">
        <v>443</v>
      </c>
      <c r="D279" s="16" t="s">
        <v>859</v>
      </c>
      <c r="E279" s="17">
        <v>43087</v>
      </c>
      <c r="F279" s="18" t="s">
        <v>445</v>
      </c>
      <c r="G279" s="14"/>
      <c r="H279" s="14"/>
      <c r="I279" s="14"/>
      <c r="J279" s="14"/>
      <c r="K279" s="19">
        <v>3000000</v>
      </c>
      <c r="L279" s="20">
        <f t="shared" si="48"/>
        <v>3000000</v>
      </c>
      <c r="M279" s="20">
        <f t="shared" si="49"/>
        <v>3000000</v>
      </c>
      <c r="N279" s="20">
        <v>0</v>
      </c>
      <c r="O279" s="21">
        <v>3000000</v>
      </c>
      <c r="P279" s="22">
        <v>0</v>
      </c>
      <c r="Q279" s="24">
        <v>0</v>
      </c>
      <c r="R279" s="23">
        <f t="shared" si="56"/>
        <v>3000000</v>
      </c>
      <c r="S279" s="13">
        <v>1</v>
      </c>
      <c r="T279" s="13">
        <v>1</v>
      </c>
      <c r="U279" s="24">
        <f t="shared" si="50"/>
        <v>3000000</v>
      </c>
      <c r="V279" s="25">
        <f t="shared" si="51"/>
        <v>3000000</v>
      </c>
      <c r="W279" s="25">
        <f t="shared" si="52"/>
        <v>3000000</v>
      </c>
      <c r="X279" s="14" t="s">
        <v>860</v>
      </c>
      <c r="Y279" s="26" t="s">
        <v>32</v>
      </c>
      <c r="Z279" s="24">
        <f t="shared" si="53"/>
        <v>0</v>
      </c>
      <c r="AA279" s="24">
        <v>154258</v>
      </c>
      <c r="AB279" s="24"/>
      <c r="AC279" s="24">
        <v>2845742</v>
      </c>
      <c r="AD279" s="22">
        <f t="shared" si="54"/>
        <v>3000000</v>
      </c>
    </row>
    <row r="280" spans="1:30" ht="26.25" customHeight="1" x14ac:dyDescent="0.25">
      <c r="A280" s="13">
        <f t="shared" si="55"/>
        <v>273</v>
      </c>
      <c r="B280" s="14" t="s">
        <v>442</v>
      </c>
      <c r="C280" s="15" t="s">
        <v>443</v>
      </c>
      <c r="D280" s="48" t="s">
        <v>1280</v>
      </c>
      <c r="E280" s="17">
        <v>43117</v>
      </c>
      <c r="F280" s="15" t="s">
        <v>445</v>
      </c>
      <c r="G280" s="14"/>
      <c r="H280" s="14"/>
      <c r="I280" s="14"/>
      <c r="J280" s="14"/>
      <c r="K280" s="52">
        <v>1500000</v>
      </c>
      <c r="L280" s="20">
        <f t="shared" si="48"/>
        <v>1500000</v>
      </c>
      <c r="M280" s="20">
        <f t="shared" si="49"/>
        <v>1500000</v>
      </c>
      <c r="N280" s="20">
        <v>0</v>
      </c>
      <c r="O280" s="21">
        <v>1500000</v>
      </c>
      <c r="P280" s="22">
        <v>0</v>
      </c>
      <c r="Q280" s="24">
        <v>0</v>
      </c>
      <c r="R280" s="23">
        <f t="shared" si="56"/>
        <v>1500000</v>
      </c>
      <c r="S280" s="13">
        <v>1</v>
      </c>
      <c r="T280" s="13">
        <v>1</v>
      </c>
      <c r="U280" s="24">
        <f t="shared" si="50"/>
        <v>1500000</v>
      </c>
      <c r="V280" s="25">
        <f t="shared" si="51"/>
        <v>1500000</v>
      </c>
      <c r="W280" s="25">
        <f t="shared" si="52"/>
        <v>1500000</v>
      </c>
      <c r="X280" s="26" t="s">
        <v>1149</v>
      </c>
      <c r="Y280" s="26" t="s">
        <v>32</v>
      </c>
      <c r="Z280" s="24">
        <f t="shared" si="53"/>
        <v>0</v>
      </c>
      <c r="AA280" s="43">
        <v>59710</v>
      </c>
      <c r="AB280" s="43">
        <v>0</v>
      </c>
      <c r="AC280" s="43">
        <v>1440290</v>
      </c>
      <c r="AD280" s="22">
        <f t="shared" si="54"/>
        <v>1500000</v>
      </c>
    </row>
    <row r="281" spans="1:30" ht="26.25" customHeight="1" x14ac:dyDescent="0.25">
      <c r="A281" s="13">
        <f t="shared" si="55"/>
        <v>274</v>
      </c>
      <c r="B281" s="14" t="s">
        <v>324</v>
      </c>
      <c r="C281" s="15" t="s">
        <v>325</v>
      </c>
      <c r="D281" s="16" t="s">
        <v>326</v>
      </c>
      <c r="E281" s="17">
        <v>42983</v>
      </c>
      <c r="F281" s="18" t="s">
        <v>327</v>
      </c>
      <c r="G281" s="18" t="s">
        <v>327</v>
      </c>
      <c r="H281" s="14"/>
      <c r="I281" s="14"/>
      <c r="J281" s="14"/>
      <c r="K281" s="19">
        <v>7500000</v>
      </c>
      <c r="L281" s="20">
        <f t="shared" si="48"/>
        <v>7500000</v>
      </c>
      <c r="M281" s="20">
        <f t="shared" si="49"/>
        <v>7500000</v>
      </c>
      <c r="N281" s="20">
        <v>0</v>
      </c>
      <c r="O281" s="21">
        <v>7500000</v>
      </c>
      <c r="P281" s="22">
        <v>0</v>
      </c>
      <c r="Q281" s="24">
        <v>0</v>
      </c>
      <c r="R281" s="23">
        <f t="shared" si="56"/>
        <v>7500000</v>
      </c>
      <c r="S281" s="13">
        <v>1</v>
      </c>
      <c r="T281" s="13">
        <v>1</v>
      </c>
      <c r="U281" s="24">
        <f t="shared" si="50"/>
        <v>7500000</v>
      </c>
      <c r="V281" s="25">
        <f t="shared" si="51"/>
        <v>7500000</v>
      </c>
      <c r="W281" s="25">
        <f t="shared" si="52"/>
        <v>7500000</v>
      </c>
      <c r="X281" s="26" t="s">
        <v>322</v>
      </c>
      <c r="Y281" s="26" t="s">
        <v>32</v>
      </c>
      <c r="Z281" s="24">
        <f t="shared" si="53"/>
        <v>0</v>
      </c>
      <c r="AA281" s="24">
        <v>693000</v>
      </c>
      <c r="AB281" s="24"/>
      <c r="AC281" s="24">
        <v>6807000</v>
      </c>
      <c r="AD281" s="22">
        <f t="shared" si="54"/>
        <v>7500000</v>
      </c>
    </row>
    <row r="282" spans="1:30" ht="26.25" customHeight="1" x14ac:dyDescent="0.25">
      <c r="A282" s="13">
        <f t="shared" si="55"/>
        <v>275</v>
      </c>
      <c r="B282" s="14" t="s">
        <v>755</v>
      </c>
      <c r="C282" s="15" t="s">
        <v>756</v>
      </c>
      <c r="D282" s="16" t="s">
        <v>757</v>
      </c>
      <c r="E282" s="17">
        <v>43084</v>
      </c>
      <c r="F282" s="18" t="s">
        <v>758</v>
      </c>
      <c r="G282" s="18" t="s">
        <v>759</v>
      </c>
      <c r="H282" s="14"/>
      <c r="I282" s="14"/>
      <c r="J282" s="14"/>
      <c r="K282" s="19">
        <v>7500000</v>
      </c>
      <c r="L282" s="20">
        <f t="shared" si="48"/>
        <v>7500000</v>
      </c>
      <c r="M282" s="20">
        <f t="shared" si="49"/>
        <v>7500000</v>
      </c>
      <c r="N282" s="20">
        <v>0</v>
      </c>
      <c r="O282" s="21">
        <v>7500000</v>
      </c>
      <c r="P282" s="22">
        <v>0</v>
      </c>
      <c r="Q282" s="24">
        <v>0</v>
      </c>
      <c r="R282" s="23">
        <f t="shared" si="56"/>
        <v>7500000</v>
      </c>
      <c r="S282" s="13">
        <v>1</v>
      </c>
      <c r="T282" s="13">
        <v>1</v>
      </c>
      <c r="U282" s="24">
        <f t="shared" si="50"/>
        <v>7500000</v>
      </c>
      <c r="V282" s="25">
        <f t="shared" si="51"/>
        <v>7500000</v>
      </c>
      <c r="W282" s="25">
        <f t="shared" si="52"/>
        <v>7500000</v>
      </c>
      <c r="X282" s="14" t="s">
        <v>181</v>
      </c>
      <c r="Y282" s="26" t="s">
        <v>32</v>
      </c>
      <c r="Z282" s="24">
        <f t="shared" si="53"/>
        <v>0</v>
      </c>
      <c r="AA282" s="24">
        <v>394355</v>
      </c>
      <c r="AB282" s="24"/>
      <c r="AC282" s="24">
        <v>7105645</v>
      </c>
      <c r="AD282" s="22">
        <f t="shared" si="54"/>
        <v>7500000</v>
      </c>
    </row>
    <row r="283" spans="1:30" ht="26.25" customHeight="1" x14ac:dyDescent="0.25">
      <c r="A283" s="13">
        <f t="shared" si="55"/>
        <v>276</v>
      </c>
      <c r="B283" s="53" t="s">
        <v>1327</v>
      </c>
      <c r="C283" s="54" t="s">
        <v>1328</v>
      </c>
      <c r="D283" s="117" t="s">
        <v>1329</v>
      </c>
      <c r="E283" s="56">
        <v>43097</v>
      </c>
      <c r="F283" s="54" t="s">
        <v>1330</v>
      </c>
      <c r="G283" s="14"/>
      <c r="H283" s="14"/>
      <c r="I283" s="14"/>
      <c r="J283" s="14"/>
      <c r="K283" s="52">
        <v>10000000</v>
      </c>
      <c r="L283" s="20">
        <f t="shared" si="48"/>
        <v>10000000</v>
      </c>
      <c r="M283" s="20">
        <f t="shared" si="49"/>
        <v>10000000</v>
      </c>
      <c r="N283" s="20">
        <v>0</v>
      </c>
      <c r="O283" s="21">
        <v>10000000</v>
      </c>
      <c r="P283" s="22">
        <v>0</v>
      </c>
      <c r="Q283" s="24">
        <v>0</v>
      </c>
      <c r="R283" s="23">
        <f t="shared" si="56"/>
        <v>10000000</v>
      </c>
      <c r="S283" s="13">
        <v>1</v>
      </c>
      <c r="T283" s="13">
        <v>1</v>
      </c>
      <c r="U283" s="24">
        <f t="shared" si="50"/>
        <v>10000000</v>
      </c>
      <c r="V283" s="25">
        <f t="shared" si="51"/>
        <v>10000000</v>
      </c>
      <c r="W283" s="25">
        <f t="shared" si="52"/>
        <v>10000000</v>
      </c>
      <c r="X283" s="51" t="s">
        <v>1331</v>
      </c>
      <c r="Y283" s="26" t="s">
        <v>32</v>
      </c>
      <c r="Z283" s="24">
        <f t="shared" si="53"/>
        <v>0</v>
      </c>
      <c r="AA283" s="43">
        <v>475484</v>
      </c>
      <c r="AB283" s="43">
        <v>3003950</v>
      </c>
      <c r="AC283" s="43">
        <v>6520566</v>
      </c>
      <c r="AD283" s="22">
        <f t="shared" si="54"/>
        <v>10000000</v>
      </c>
    </row>
    <row r="284" spans="1:30" ht="26.25" customHeight="1" x14ac:dyDescent="0.25">
      <c r="A284" s="13">
        <f t="shared" si="55"/>
        <v>277</v>
      </c>
      <c r="B284" s="14" t="s">
        <v>1327</v>
      </c>
      <c r="C284" s="15" t="s">
        <v>1328</v>
      </c>
      <c r="D284" s="16" t="s">
        <v>1482</v>
      </c>
      <c r="E284" s="17">
        <v>43136</v>
      </c>
      <c r="F284" s="18" t="s">
        <v>1330</v>
      </c>
      <c r="G284" s="18" t="s">
        <v>1483</v>
      </c>
      <c r="H284" s="14"/>
      <c r="I284" s="14"/>
      <c r="J284" s="14"/>
      <c r="K284" s="74">
        <v>50000000</v>
      </c>
      <c r="L284" s="20">
        <f t="shared" si="48"/>
        <v>50000000</v>
      </c>
      <c r="M284" s="20">
        <f t="shared" si="49"/>
        <v>50000000</v>
      </c>
      <c r="N284" s="20">
        <v>0</v>
      </c>
      <c r="O284" s="21">
        <v>50000000</v>
      </c>
      <c r="P284" s="22">
        <v>0</v>
      </c>
      <c r="Q284" s="24">
        <v>0</v>
      </c>
      <c r="R284" s="23">
        <f t="shared" si="56"/>
        <v>50000000</v>
      </c>
      <c r="S284" s="13">
        <v>1</v>
      </c>
      <c r="T284" s="13">
        <v>1</v>
      </c>
      <c r="U284" s="24">
        <f t="shared" si="50"/>
        <v>50000000</v>
      </c>
      <c r="V284" s="25">
        <f t="shared" si="51"/>
        <v>50000000</v>
      </c>
      <c r="W284" s="25">
        <f t="shared" si="52"/>
        <v>50000000</v>
      </c>
      <c r="X284" s="14" t="s">
        <v>637</v>
      </c>
      <c r="Y284" s="26" t="s">
        <v>32</v>
      </c>
      <c r="Z284" s="24">
        <f t="shared" si="53"/>
        <v>0</v>
      </c>
      <c r="AA284" s="24">
        <v>1614286</v>
      </c>
      <c r="AB284" s="24">
        <v>500000</v>
      </c>
      <c r="AC284" s="24">
        <v>47885714</v>
      </c>
      <c r="AD284" s="22">
        <f t="shared" si="54"/>
        <v>50000000</v>
      </c>
    </row>
    <row r="285" spans="1:30" ht="26.25" customHeight="1" x14ac:dyDescent="0.25">
      <c r="A285" s="13">
        <f t="shared" si="55"/>
        <v>278</v>
      </c>
      <c r="B285" s="14" t="s">
        <v>1009</v>
      </c>
      <c r="C285" s="15" t="s">
        <v>1016</v>
      </c>
      <c r="D285" s="16" t="s">
        <v>1024</v>
      </c>
      <c r="E285" s="17">
        <v>43103</v>
      </c>
      <c r="F285" s="18" t="s">
        <v>1031</v>
      </c>
      <c r="G285" s="14"/>
      <c r="H285" s="14"/>
      <c r="I285" s="14"/>
      <c r="J285" s="14"/>
      <c r="K285" s="19">
        <v>6500000</v>
      </c>
      <c r="L285" s="20">
        <f t="shared" si="48"/>
        <v>6500000</v>
      </c>
      <c r="M285" s="20">
        <f t="shared" si="49"/>
        <v>6500000</v>
      </c>
      <c r="N285" s="20">
        <v>0</v>
      </c>
      <c r="O285" s="21">
        <v>6500000</v>
      </c>
      <c r="P285" s="22">
        <v>0</v>
      </c>
      <c r="Q285" s="24">
        <v>0</v>
      </c>
      <c r="R285" s="23">
        <f t="shared" si="56"/>
        <v>6500000</v>
      </c>
      <c r="S285" s="13">
        <v>1</v>
      </c>
      <c r="T285" s="13">
        <v>1</v>
      </c>
      <c r="U285" s="24">
        <f t="shared" si="50"/>
        <v>6500000</v>
      </c>
      <c r="V285" s="25">
        <f t="shared" si="51"/>
        <v>6500000</v>
      </c>
      <c r="W285" s="25">
        <f t="shared" si="52"/>
        <v>6500000</v>
      </c>
      <c r="X285" s="14" t="s">
        <v>45</v>
      </c>
      <c r="Y285" s="26" t="s">
        <v>32</v>
      </c>
      <c r="Z285" s="24">
        <f t="shared" si="53"/>
        <v>0</v>
      </c>
      <c r="AA285" s="24">
        <v>293968</v>
      </c>
      <c r="AB285" s="24"/>
      <c r="AC285" s="24">
        <v>6206032</v>
      </c>
      <c r="AD285" s="22">
        <f t="shared" si="54"/>
        <v>6500000</v>
      </c>
    </row>
    <row r="286" spans="1:30" ht="26.25" customHeight="1" x14ac:dyDescent="0.25">
      <c r="A286" s="13">
        <f t="shared" si="55"/>
        <v>279</v>
      </c>
      <c r="B286" s="14" t="s">
        <v>595</v>
      </c>
      <c r="C286" s="15" t="s">
        <v>596</v>
      </c>
      <c r="D286" s="16" t="s">
        <v>597</v>
      </c>
      <c r="E286" s="17">
        <v>43054</v>
      </c>
      <c r="F286" s="18" t="s">
        <v>598</v>
      </c>
      <c r="G286" s="14"/>
      <c r="H286" s="14"/>
      <c r="I286" s="14"/>
      <c r="J286" s="14"/>
      <c r="K286" s="19">
        <v>5000000</v>
      </c>
      <c r="L286" s="20">
        <f t="shared" si="48"/>
        <v>5000000</v>
      </c>
      <c r="M286" s="20">
        <f t="shared" si="49"/>
        <v>5000000</v>
      </c>
      <c r="N286" s="20">
        <v>0</v>
      </c>
      <c r="O286" s="21">
        <v>5000000</v>
      </c>
      <c r="P286" s="22">
        <v>0</v>
      </c>
      <c r="Q286" s="24">
        <v>0</v>
      </c>
      <c r="R286" s="23">
        <f t="shared" si="56"/>
        <v>5000000</v>
      </c>
      <c r="S286" s="13">
        <v>1</v>
      </c>
      <c r="T286" s="13">
        <v>1</v>
      </c>
      <c r="U286" s="24">
        <f t="shared" si="50"/>
        <v>5000000</v>
      </c>
      <c r="V286" s="25">
        <f t="shared" si="51"/>
        <v>5000000</v>
      </c>
      <c r="W286" s="25">
        <f t="shared" si="52"/>
        <v>5000000</v>
      </c>
      <c r="X286" s="14" t="s">
        <v>63</v>
      </c>
      <c r="Y286" s="26" t="s">
        <v>32</v>
      </c>
      <c r="Z286" s="24">
        <f t="shared" si="53"/>
        <v>0</v>
      </c>
      <c r="AA286" s="24">
        <v>322000</v>
      </c>
      <c r="AB286" s="24"/>
      <c r="AC286" s="24">
        <v>4678000</v>
      </c>
      <c r="AD286" s="22">
        <f t="shared" si="54"/>
        <v>5000000</v>
      </c>
    </row>
    <row r="287" spans="1:30" ht="26.25" customHeight="1" x14ac:dyDescent="0.25">
      <c r="A287" s="13">
        <f t="shared" si="55"/>
        <v>280</v>
      </c>
      <c r="B287" s="14" t="s">
        <v>1681</v>
      </c>
      <c r="C287" s="15" t="s">
        <v>1683</v>
      </c>
      <c r="D287" s="16" t="s">
        <v>1687</v>
      </c>
      <c r="E287" s="17">
        <v>43158</v>
      </c>
      <c r="F287" s="18" t="s">
        <v>1689</v>
      </c>
      <c r="G287" s="14"/>
      <c r="H287" s="14"/>
      <c r="I287" s="14"/>
      <c r="J287" s="14"/>
      <c r="K287" s="76">
        <v>7500000</v>
      </c>
      <c r="L287" s="20">
        <f t="shared" si="48"/>
        <v>7500000</v>
      </c>
      <c r="M287" s="20">
        <f t="shared" si="49"/>
        <v>7500000</v>
      </c>
      <c r="N287" s="20">
        <v>0</v>
      </c>
      <c r="O287" s="21">
        <v>7500000</v>
      </c>
      <c r="P287" s="22">
        <v>0</v>
      </c>
      <c r="Q287" s="24">
        <v>0</v>
      </c>
      <c r="R287" s="23">
        <f t="shared" si="56"/>
        <v>7500000</v>
      </c>
      <c r="S287" s="13">
        <v>1</v>
      </c>
      <c r="T287" s="13">
        <v>1</v>
      </c>
      <c r="U287" s="24">
        <f t="shared" si="50"/>
        <v>7500000</v>
      </c>
      <c r="V287" s="25">
        <f t="shared" si="51"/>
        <v>7500000</v>
      </c>
      <c r="W287" s="25">
        <f t="shared" si="52"/>
        <v>7500000</v>
      </c>
      <c r="X287" s="14" t="s">
        <v>121</v>
      </c>
      <c r="Y287" s="26" t="s">
        <v>32</v>
      </c>
      <c r="Z287" s="24">
        <f t="shared" si="53"/>
        <v>0</v>
      </c>
      <c r="AA287" s="24">
        <v>171429</v>
      </c>
      <c r="AB287" s="24"/>
      <c r="AC287" s="24">
        <v>7328571</v>
      </c>
      <c r="AD287" s="22">
        <f t="shared" si="54"/>
        <v>7500000</v>
      </c>
    </row>
    <row r="288" spans="1:30" ht="26.25" customHeight="1" x14ac:dyDescent="0.25">
      <c r="A288" s="13">
        <f t="shared" si="55"/>
        <v>281</v>
      </c>
      <c r="B288" s="14" t="s">
        <v>1568</v>
      </c>
      <c r="C288" s="15" t="s">
        <v>1570</v>
      </c>
      <c r="D288" s="16" t="s">
        <v>1572</v>
      </c>
      <c r="E288" s="17">
        <v>43139</v>
      </c>
      <c r="F288" s="18" t="s">
        <v>1574</v>
      </c>
      <c r="G288" s="14"/>
      <c r="H288" s="14"/>
      <c r="I288" s="14"/>
      <c r="J288" s="14"/>
      <c r="K288" s="74">
        <v>2000000</v>
      </c>
      <c r="L288" s="20">
        <f t="shared" si="48"/>
        <v>2000000</v>
      </c>
      <c r="M288" s="20">
        <f t="shared" si="49"/>
        <v>2000000</v>
      </c>
      <c r="N288" s="20">
        <v>0</v>
      </c>
      <c r="O288" s="21">
        <v>2000000</v>
      </c>
      <c r="P288" s="22">
        <v>0</v>
      </c>
      <c r="Q288" s="24">
        <v>0</v>
      </c>
      <c r="R288" s="23">
        <f t="shared" si="56"/>
        <v>2000000</v>
      </c>
      <c r="S288" s="13">
        <v>1</v>
      </c>
      <c r="T288" s="13">
        <v>1</v>
      </c>
      <c r="U288" s="24">
        <f t="shared" si="50"/>
        <v>2000000</v>
      </c>
      <c r="V288" s="25">
        <f t="shared" si="51"/>
        <v>2000000</v>
      </c>
      <c r="W288" s="25">
        <f t="shared" si="52"/>
        <v>2000000</v>
      </c>
      <c r="X288" s="14" t="s">
        <v>637</v>
      </c>
      <c r="Y288" s="26" t="s">
        <v>32</v>
      </c>
      <c r="Z288" s="24">
        <f t="shared" si="53"/>
        <v>0</v>
      </c>
      <c r="AA288" s="24">
        <v>62000</v>
      </c>
      <c r="AB288" s="24"/>
      <c r="AC288" s="24">
        <v>1938000</v>
      </c>
      <c r="AD288" s="22">
        <f t="shared" si="54"/>
        <v>2000000</v>
      </c>
    </row>
    <row r="289" spans="1:30" ht="26.25" customHeight="1" x14ac:dyDescent="0.25">
      <c r="A289" s="13">
        <f t="shared" si="55"/>
        <v>282</v>
      </c>
      <c r="B289" s="14" t="s">
        <v>1569</v>
      </c>
      <c r="C289" s="15" t="s">
        <v>1571</v>
      </c>
      <c r="D289" s="16" t="s">
        <v>1573</v>
      </c>
      <c r="E289" s="17">
        <v>43139</v>
      </c>
      <c r="F289" s="18" t="s">
        <v>1575</v>
      </c>
      <c r="G289" s="18" t="s">
        <v>1575</v>
      </c>
      <c r="H289" s="14"/>
      <c r="I289" s="14"/>
      <c r="J289" s="14"/>
      <c r="K289" s="74">
        <v>5000000</v>
      </c>
      <c r="L289" s="20">
        <f t="shared" si="48"/>
        <v>5000000</v>
      </c>
      <c r="M289" s="20">
        <f t="shared" si="49"/>
        <v>5000000</v>
      </c>
      <c r="N289" s="20">
        <v>0</v>
      </c>
      <c r="O289" s="21">
        <v>5000000</v>
      </c>
      <c r="P289" s="22">
        <v>0</v>
      </c>
      <c r="Q289" s="24">
        <v>0</v>
      </c>
      <c r="R289" s="23">
        <f t="shared" si="56"/>
        <v>5000000</v>
      </c>
      <c r="S289" s="13">
        <v>1</v>
      </c>
      <c r="T289" s="13">
        <v>1</v>
      </c>
      <c r="U289" s="24">
        <f t="shared" si="50"/>
        <v>5000000</v>
      </c>
      <c r="V289" s="25">
        <f t="shared" si="51"/>
        <v>5000000</v>
      </c>
      <c r="W289" s="25">
        <f t="shared" si="52"/>
        <v>5000000</v>
      </c>
      <c r="X289" s="14" t="s">
        <v>1576</v>
      </c>
      <c r="Y289" s="26" t="s">
        <v>32</v>
      </c>
      <c r="Z289" s="24">
        <f t="shared" si="53"/>
        <v>0</v>
      </c>
      <c r="AA289" s="24">
        <v>155000</v>
      </c>
      <c r="AB289" s="24"/>
      <c r="AC289" s="24">
        <v>4845000</v>
      </c>
      <c r="AD289" s="22">
        <f t="shared" si="54"/>
        <v>5000000</v>
      </c>
    </row>
    <row r="290" spans="1:30" ht="26.25" customHeight="1" x14ac:dyDescent="0.25">
      <c r="A290" s="13">
        <f t="shared" si="55"/>
        <v>283</v>
      </c>
      <c r="B290" s="14" t="s">
        <v>1705</v>
      </c>
      <c r="C290" s="15" t="s">
        <v>1706</v>
      </c>
      <c r="D290" s="16" t="s">
        <v>1707</v>
      </c>
      <c r="E290" s="17">
        <v>43160</v>
      </c>
      <c r="F290" s="18" t="s">
        <v>1709</v>
      </c>
      <c r="G290" s="18" t="s">
        <v>1709</v>
      </c>
      <c r="H290" s="14"/>
      <c r="I290" s="14"/>
      <c r="J290" s="14"/>
      <c r="K290" s="19">
        <v>10000000</v>
      </c>
      <c r="L290" s="20">
        <f t="shared" si="48"/>
        <v>10000000</v>
      </c>
      <c r="M290" s="20">
        <f t="shared" si="49"/>
        <v>10000000</v>
      </c>
      <c r="N290" s="20">
        <v>0</v>
      </c>
      <c r="O290" s="21">
        <v>10000000</v>
      </c>
      <c r="P290" s="22">
        <v>0</v>
      </c>
      <c r="Q290" s="24">
        <v>0</v>
      </c>
      <c r="R290" s="23">
        <f t="shared" si="56"/>
        <v>10000000</v>
      </c>
      <c r="S290" s="13">
        <v>1</v>
      </c>
      <c r="T290" s="13">
        <v>1</v>
      </c>
      <c r="U290" s="24">
        <f t="shared" si="50"/>
        <v>10000000</v>
      </c>
      <c r="V290" s="25">
        <f t="shared" si="51"/>
        <v>10000000</v>
      </c>
      <c r="W290" s="25">
        <f t="shared" si="52"/>
        <v>10000000</v>
      </c>
      <c r="X290" s="14" t="s">
        <v>1708</v>
      </c>
      <c r="Y290" s="26" t="s">
        <v>32</v>
      </c>
      <c r="Z290" s="24">
        <f t="shared" si="53"/>
        <v>0</v>
      </c>
      <c r="AA290" s="24">
        <v>220000</v>
      </c>
      <c r="AB290" s="24">
        <v>25000</v>
      </c>
      <c r="AC290" s="24">
        <v>9755000</v>
      </c>
      <c r="AD290" s="22">
        <f t="shared" si="54"/>
        <v>10000000</v>
      </c>
    </row>
    <row r="291" spans="1:30" ht="26.25" customHeight="1" x14ac:dyDescent="0.25">
      <c r="A291" s="13">
        <f t="shared" si="55"/>
        <v>284</v>
      </c>
      <c r="B291" s="112" t="s">
        <v>1401</v>
      </c>
      <c r="C291" s="15" t="s">
        <v>1402</v>
      </c>
      <c r="D291" s="113" t="s">
        <v>1403</v>
      </c>
      <c r="E291" s="83">
        <v>43130</v>
      </c>
      <c r="F291" s="15" t="s">
        <v>1404</v>
      </c>
      <c r="G291" s="14"/>
      <c r="H291" s="14"/>
      <c r="I291" s="14"/>
      <c r="J291" s="14"/>
      <c r="K291" s="46">
        <v>7500000</v>
      </c>
      <c r="L291" s="20">
        <f t="shared" si="48"/>
        <v>7500000</v>
      </c>
      <c r="M291" s="20">
        <f t="shared" si="49"/>
        <v>7500000</v>
      </c>
      <c r="N291" s="20">
        <v>0</v>
      </c>
      <c r="O291" s="21">
        <v>7500000</v>
      </c>
      <c r="P291" s="22">
        <v>0</v>
      </c>
      <c r="Q291" s="24">
        <v>0</v>
      </c>
      <c r="R291" s="23">
        <f t="shared" si="56"/>
        <v>7500000</v>
      </c>
      <c r="S291" s="13">
        <v>1</v>
      </c>
      <c r="T291" s="13">
        <v>1</v>
      </c>
      <c r="U291" s="24">
        <f t="shared" si="50"/>
        <v>7500000</v>
      </c>
      <c r="V291" s="25">
        <f t="shared" si="51"/>
        <v>7500000</v>
      </c>
      <c r="W291" s="25">
        <f t="shared" si="52"/>
        <v>7500000</v>
      </c>
      <c r="X291" s="49" t="s">
        <v>40</v>
      </c>
      <c r="Y291" s="26" t="s">
        <v>32</v>
      </c>
      <c r="Z291" s="24">
        <f t="shared" si="53"/>
        <v>0</v>
      </c>
      <c r="AA291" s="43">
        <v>260806</v>
      </c>
      <c r="AB291" s="43">
        <v>0</v>
      </c>
      <c r="AC291" s="43">
        <v>7239194</v>
      </c>
      <c r="AD291" s="22">
        <f t="shared" si="54"/>
        <v>7500000</v>
      </c>
    </row>
    <row r="292" spans="1:30" ht="26.25" customHeight="1" x14ac:dyDescent="0.25">
      <c r="A292" s="13">
        <f t="shared" si="55"/>
        <v>285</v>
      </c>
      <c r="B292" s="53" t="s">
        <v>1215</v>
      </c>
      <c r="C292" s="54" t="s">
        <v>1216</v>
      </c>
      <c r="D292" s="55" t="s">
        <v>1217</v>
      </c>
      <c r="E292" s="56">
        <v>42865</v>
      </c>
      <c r="F292" s="57" t="s">
        <v>1218</v>
      </c>
      <c r="G292" s="14"/>
      <c r="H292" s="14"/>
      <c r="I292" s="14"/>
      <c r="J292" s="14"/>
      <c r="K292" s="19">
        <v>30000000</v>
      </c>
      <c r="L292" s="20">
        <f t="shared" si="48"/>
        <v>30000000</v>
      </c>
      <c r="M292" s="20">
        <f t="shared" si="49"/>
        <v>30000000</v>
      </c>
      <c r="N292" s="20">
        <v>0</v>
      </c>
      <c r="O292" s="21">
        <v>30000000</v>
      </c>
      <c r="P292" s="22">
        <v>0</v>
      </c>
      <c r="Q292" s="24">
        <v>0</v>
      </c>
      <c r="R292" s="23">
        <f t="shared" si="56"/>
        <v>30000000</v>
      </c>
      <c r="S292" s="13">
        <v>1</v>
      </c>
      <c r="T292" s="13">
        <v>1</v>
      </c>
      <c r="U292" s="24">
        <f t="shared" si="50"/>
        <v>30000000</v>
      </c>
      <c r="V292" s="25">
        <f t="shared" si="51"/>
        <v>30000000</v>
      </c>
      <c r="W292" s="25">
        <f t="shared" si="52"/>
        <v>30000000</v>
      </c>
      <c r="X292" s="26" t="s">
        <v>1221</v>
      </c>
      <c r="Y292" s="26" t="s">
        <v>32</v>
      </c>
      <c r="Z292" s="24">
        <f t="shared" si="53"/>
        <v>0</v>
      </c>
      <c r="AA292" s="24">
        <v>4215484</v>
      </c>
      <c r="AB292" s="24">
        <v>225000</v>
      </c>
      <c r="AC292" s="24">
        <v>25559516</v>
      </c>
      <c r="AD292" s="22">
        <f t="shared" si="54"/>
        <v>30000000</v>
      </c>
    </row>
    <row r="293" spans="1:30" ht="26.25" customHeight="1" x14ac:dyDescent="0.25">
      <c r="A293" s="13">
        <f t="shared" si="55"/>
        <v>286</v>
      </c>
      <c r="B293" s="14" t="s">
        <v>1801</v>
      </c>
      <c r="C293" s="15" t="s">
        <v>1811</v>
      </c>
      <c r="D293" s="16" t="s">
        <v>1821</v>
      </c>
      <c r="E293" s="82">
        <v>43185</v>
      </c>
      <c r="F293" s="18" t="s">
        <v>1831</v>
      </c>
      <c r="G293" s="14"/>
      <c r="H293" s="14"/>
      <c r="I293" s="14"/>
      <c r="J293" s="14"/>
      <c r="K293" s="19">
        <v>30000000</v>
      </c>
      <c r="L293" s="20">
        <f t="shared" si="48"/>
        <v>30000000</v>
      </c>
      <c r="M293" s="20">
        <f t="shared" si="49"/>
        <v>30000000</v>
      </c>
      <c r="N293" s="20">
        <v>0</v>
      </c>
      <c r="O293" s="21">
        <v>30000000</v>
      </c>
      <c r="P293" s="22">
        <v>0</v>
      </c>
      <c r="Q293" s="24">
        <v>0</v>
      </c>
      <c r="R293" s="23">
        <f t="shared" si="56"/>
        <v>30000000</v>
      </c>
      <c r="S293" s="13">
        <v>1</v>
      </c>
      <c r="T293" s="13">
        <v>1</v>
      </c>
      <c r="U293" s="24">
        <f t="shared" si="50"/>
        <v>30000000</v>
      </c>
      <c r="V293" s="25">
        <f t="shared" si="51"/>
        <v>30000000</v>
      </c>
      <c r="W293" s="25">
        <f t="shared" si="52"/>
        <v>30000000</v>
      </c>
      <c r="X293" s="14" t="s">
        <v>777</v>
      </c>
      <c r="Y293" s="26" t="s">
        <v>32</v>
      </c>
      <c r="Z293" s="24">
        <f t="shared" si="53"/>
        <v>0</v>
      </c>
      <c r="AA293" s="24">
        <v>369677</v>
      </c>
      <c r="AB293" s="24">
        <v>200000</v>
      </c>
      <c r="AC293" s="24">
        <v>29430323</v>
      </c>
      <c r="AD293" s="22">
        <f t="shared" si="54"/>
        <v>30000000</v>
      </c>
    </row>
    <row r="294" spans="1:30" ht="26.25" customHeight="1" x14ac:dyDescent="0.25">
      <c r="A294" s="13">
        <f t="shared" si="55"/>
        <v>287</v>
      </c>
      <c r="B294" s="14" t="s">
        <v>384</v>
      </c>
      <c r="C294" s="15" t="s">
        <v>385</v>
      </c>
      <c r="D294" s="16" t="s">
        <v>386</v>
      </c>
      <c r="E294" s="17">
        <v>42996</v>
      </c>
      <c r="F294" s="18" t="s">
        <v>387</v>
      </c>
      <c r="G294" s="14"/>
      <c r="H294" s="14"/>
      <c r="I294" s="14"/>
      <c r="J294" s="14"/>
      <c r="K294" s="19">
        <v>20000000</v>
      </c>
      <c r="L294" s="20">
        <f t="shared" si="48"/>
        <v>20000000</v>
      </c>
      <c r="M294" s="20">
        <f t="shared" si="49"/>
        <v>20000000</v>
      </c>
      <c r="N294" s="20">
        <v>0</v>
      </c>
      <c r="O294" s="21">
        <v>20000000</v>
      </c>
      <c r="P294" s="22">
        <v>0</v>
      </c>
      <c r="Q294" s="24">
        <v>0</v>
      </c>
      <c r="R294" s="23">
        <f t="shared" si="56"/>
        <v>20000000</v>
      </c>
      <c r="S294" s="13">
        <v>1</v>
      </c>
      <c r="T294" s="13">
        <v>1</v>
      </c>
      <c r="U294" s="24">
        <f t="shared" si="50"/>
        <v>20000000</v>
      </c>
      <c r="V294" s="25">
        <f t="shared" si="51"/>
        <v>20000000</v>
      </c>
      <c r="W294" s="25">
        <f t="shared" si="52"/>
        <v>20000000</v>
      </c>
      <c r="X294" s="26" t="s">
        <v>388</v>
      </c>
      <c r="Y294" s="26" t="s">
        <v>32</v>
      </c>
      <c r="Z294" s="24">
        <f t="shared" si="53"/>
        <v>0</v>
      </c>
      <c r="AA294" s="24">
        <v>1744000</v>
      </c>
      <c r="AB294" s="24">
        <v>100000</v>
      </c>
      <c r="AC294" s="24">
        <v>18156000</v>
      </c>
      <c r="AD294" s="22">
        <f t="shared" si="54"/>
        <v>20000000</v>
      </c>
    </row>
    <row r="295" spans="1:30" ht="26.25" customHeight="1" x14ac:dyDescent="0.25">
      <c r="A295" s="13">
        <f t="shared" si="55"/>
        <v>288</v>
      </c>
      <c r="B295" s="14" t="s">
        <v>384</v>
      </c>
      <c r="C295" s="15" t="s">
        <v>385</v>
      </c>
      <c r="D295" s="16" t="s">
        <v>576</v>
      </c>
      <c r="E295" s="17">
        <v>43040</v>
      </c>
      <c r="F295" s="18" t="s">
        <v>577</v>
      </c>
      <c r="G295" s="18" t="s">
        <v>577</v>
      </c>
      <c r="H295" s="14"/>
      <c r="I295" s="14"/>
      <c r="J295" s="14"/>
      <c r="K295" s="19">
        <v>15000000</v>
      </c>
      <c r="L295" s="20">
        <f t="shared" si="48"/>
        <v>15000000</v>
      </c>
      <c r="M295" s="20">
        <f t="shared" si="49"/>
        <v>15000000</v>
      </c>
      <c r="N295" s="20">
        <v>0</v>
      </c>
      <c r="O295" s="21">
        <v>15000000</v>
      </c>
      <c r="P295" s="22">
        <v>0</v>
      </c>
      <c r="Q295" s="24">
        <v>0</v>
      </c>
      <c r="R295" s="23">
        <f t="shared" si="56"/>
        <v>15000000</v>
      </c>
      <c r="S295" s="13">
        <v>1</v>
      </c>
      <c r="T295" s="13">
        <v>1</v>
      </c>
      <c r="U295" s="24">
        <f t="shared" si="50"/>
        <v>15000000</v>
      </c>
      <c r="V295" s="25">
        <f t="shared" si="51"/>
        <v>15000000</v>
      </c>
      <c r="W295" s="25">
        <f t="shared" si="52"/>
        <v>15000000</v>
      </c>
      <c r="X295" s="14" t="s">
        <v>388</v>
      </c>
      <c r="Y295" s="26" t="s">
        <v>32</v>
      </c>
      <c r="Z295" s="24">
        <f t="shared" si="53"/>
        <v>0</v>
      </c>
      <c r="AA295" s="24">
        <v>1050000</v>
      </c>
      <c r="AB295" s="24">
        <v>150000</v>
      </c>
      <c r="AC295" s="24">
        <v>13800000</v>
      </c>
      <c r="AD295" s="22">
        <f t="shared" si="54"/>
        <v>15000000</v>
      </c>
    </row>
    <row r="296" spans="1:30" ht="26.25" customHeight="1" x14ac:dyDescent="0.25">
      <c r="A296" s="13">
        <f t="shared" si="55"/>
        <v>289</v>
      </c>
      <c r="B296" s="58" t="s">
        <v>1312</v>
      </c>
      <c r="C296" s="59" t="s">
        <v>1311</v>
      </c>
      <c r="D296" s="124" t="s">
        <v>1310</v>
      </c>
      <c r="E296" s="61">
        <v>43119</v>
      </c>
      <c r="F296" s="125" t="s">
        <v>1313</v>
      </c>
      <c r="G296" s="18" t="s">
        <v>1313</v>
      </c>
      <c r="H296" s="14"/>
      <c r="I296" s="14"/>
      <c r="J296" s="14"/>
      <c r="K296" s="19">
        <v>7500000</v>
      </c>
      <c r="L296" s="20">
        <f t="shared" si="48"/>
        <v>7500000</v>
      </c>
      <c r="M296" s="20">
        <f t="shared" si="49"/>
        <v>7500000</v>
      </c>
      <c r="N296" s="20">
        <v>0</v>
      </c>
      <c r="O296" s="21">
        <v>7500000</v>
      </c>
      <c r="P296" s="22">
        <v>0</v>
      </c>
      <c r="Q296" s="24">
        <v>0</v>
      </c>
      <c r="R296" s="23">
        <f t="shared" si="56"/>
        <v>7500000</v>
      </c>
      <c r="S296" s="13">
        <v>1</v>
      </c>
      <c r="T296" s="13">
        <v>1</v>
      </c>
      <c r="U296" s="24">
        <f t="shared" si="50"/>
        <v>7500000</v>
      </c>
      <c r="V296" s="25">
        <f t="shared" si="51"/>
        <v>7500000</v>
      </c>
      <c r="W296" s="25">
        <f t="shared" si="52"/>
        <v>7500000</v>
      </c>
      <c r="X296" s="58" t="s">
        <v>208</v>
      </c>
      <c r="Y296" s="26" t="s">
        <v>32</v>
      </c>
      <c r="Z296" s="24">
        <f t="shared" si="53"/>
        <v>0</v>
      </c>
      <c r="AA296" s="24">
        <v>292742</v>
      </c>
      <c r="AB296" s="24"/>
      <c r="AC296" s="24">
        <v>7207258</v>
      </c>
      <c r="AD296" s="22">
        <f t="shared" si="54"/>
        <v>7500000</v>
      </c>
    </row>
    <row r="297" spans="1:30" ht="26.25" customHeight="1" x14ac:dyDescent="0.25">
      <c r="A297" s="13">
        <f t="shared" si="55"/>
        <v>290</v>
      </c>
      <c r="B297" s="126" t="s">
        <v>1507</v>
      </c>
      <c r="C297" s="59" t="s">
        <v>1508</v>
      </c>
      <c r="D297" s="127" t="s">
        <v>1509</v>
      </c>
      <c r="E297" s="73">
        <v>43130</v>
      </c>
      <c r="F297" s="59" t="s">
        <v>1510</v>
      </c>
      <c r="G297" s="14"/>
      <c r="H297" s="14"/>
      <c r="I297" s="14"/>
      <c r="J297" s="14"/>
      <c r="K297" s="52">
        <v>10000000</v>
      </c>
      <c r="L297" s="20">
        <f t="shared" si="48"/>
        <v>10000000</v>
      </c>
      <c r="M297" s="20">
        <f t="shared" si="49"/>
        <v>10000000</v>
      </c>
      <c r="N297" s="20">
        <v>0</v>
      </c>
      <c r="O297" s="21">
        <v>10000000</v>
      </c>
      <c r="P297" s="22">
        <v>0</v>
      </c>
      <c r="Q297" s="24">
        <v>0</v>
      </c>
      <c r="R297" s="23">
        <f t="shared" si="56"/>
        <v>10000000</v>
      </c>
      <c r="S297" s="13">
        <v>1</v>
      </c>
      <c r="T297" s="13">
        <v>1</v>
      </c>
      <c r="U297" s="24">
        <f t="shared" si="50"/>
        <v>10000000</v>
      </c>
      <c r="V297" s="25">
        <f t="shared" si="51"/>
        <v>10000000</v>
      </c>
      <c r="W297" s="25">
        <f t="shared" si="52"/>
        <v>10000000</v>
      </c>
      <c r="X297" s="64" t="s">
        <v>1535</v>
      </c>
      <c r="Y297" s="26" t="s">
        <v>32</v>
      </c>
      <c r="Z297" s="24">
        <f t="shared" si="53"/>
        <v>0</v>
      </c>
      <c r="AA297" s="43">
        <v>347742</v>
      </c>
      <c r="AB297" s="43">
        <v>25000</v>
      </c>
      <c r="AC297" s="43">
        <v>9627258</v>
      </c>
      <c r="AD297" s="22">
        <f t="shared" si="54"/>
        <v>10000000</v>
      </c>
    </row>
    <row r="298" spans="1:30" ht="26.25" customHeight="1" x14ac:dyDescent="0.25">
      <c r="A298" s="13">
        <f t="shared" si="55"/>
        <v>291</v>
      </c>
      <c r="B298" s="66" t="s">
        <v>1318</v>
      </c>
      <c r="C298" s="67" t="s">
        <v>1319</v>
      </c>
      <c r="D298" s="68" t="s">
        <v>1320</v>
      </c>
      <c r="E298" s="69">
        <v>43097</v>
      </c>
      <c r="F298" s="67" t="s">
        <v>1321</v>
      </c>
      <c r="G298" s="14"/>
      <c r="H298" s="14"/>
      <c r="I298" s="14"/>
      <c r="J298" s="14"/>
      <c r="K298" s="52">
        <v>5000000</v>
      </c>
      <c r="L298" s="20">
        <f t="shared" si="48"/>
        <v>5000000</v>
      </c>
      <c r="M298" s="20">
        <f t="shared" si="49"/>
        <v>5000000</v>
      </c>
      <c r="N298" s="20">
        <v>0</v>
      </c>
      <c r="O298" s="21">
        <v>5000000</v>
      </c>
      <c r="P298" s="22">
        <v>0</v>
      </c>
      <c r="Q298" s="24">
        <v>0</v>
      </c>
      <c r="R298" s="23">
        <f t="shared" si="56"/>
        <v>5000000</v>
      </c>
      <c r="S298" s="13">
        <v>1</v>
      </c>
      <c r="T298" s="13">
        <v>1</v>
      </c>
      <c r="U298" s="24">
        <f t="shared" si="50"/>
        <v>5000000</v>
      </c>
      <c r="V298" s="25">
        <f t="shared" si="51"/>
        <v>5000000</v>
      </c>
      <c r="W298" s="25">
        <f t="shared" si="52"/>
        <v>5000000</v>
      </c>
      <c r="X298" s="65" t="s">
        <v>1144</v>
      </c>
      <c r="Y298" s="26" t="s">
        <v>32</v>
      </c>
      <c r="Z298" s="24">
        <f t="shared" si="53"/>
        <v>0</v>
      </c>
      <c r="AA298" s="43">
        <v>237742</v>
      </c>
      <c r="AB298" s="43">
        <v>749032</v>
      </c>
      <c r="AC298" s="43">
        <v>4013226</v>
      </c>
      <c r="AD298" s="22">
        <f t="shared" si="54"/>
        <v>5000000</v>
      </c>
    </row>
    <row r="299" spans="1:30" ht="26.25" customHeight="1" x14ac:dyDescent="0.25">
      <c r="A299" s="13">
        <f t="shared" si="55"/>
        <v>292</v>
      </c>
      <c r="B299" s="58" t="s">
        <v>532</v>
      </c>
      <c r="C299" s="59" t="s">
        <v>533</v>
      </c>
      <c r="D299" s="124" t="s">
        <v>534</v>
      </c>
      <c r="E299" s="61">
        <v>43032</v>
      </c>
      <c r="F299" s="125" t="s">
        <v>535</v>
      </c>
      <c r="G299" s="14"/>
      <c r="H299" s="14"/>
      <c r="I299" s="14"/>
      <c r="J299" s="14"/>
      <c r="K299" s="19">
        <v>27002419</v>
      </c>
      <c r="L299" s="20">
        <f t="shared" si="48"/>
        <v>27002419</v>
      </c>
      <c r="M299" s="20">
        <f t="shared" si="49"/>
        <v>27002419</v>
      </c>
      <c r="N299" s="20">
        <v>0</v>
      </c>
      <c r="O299" s="21">
        <v>27002419</v>
      </c>
      <c r="P299" s="22">
        <v>0</v>
      </c>
      <c r="Q299" s="24">
        <v>0</v>
      </c>
      <c r="R299" s="23">
        <f t="shared" si="56"/>
        <v>27002419</v>
      </c>
      <c r="S299" s="13">
        <v>1</v>
      </c>
      <c r="T299" s="13">
        <v>1</v>
      </c>
      <c r="U299" s="24">
        <f t="shared" si="50"/>
        <v>27002419</v>
      </c>
      <c r="V299" s="25">
        <f t="shared" si="51"/>
        <v>27002419</v>
      </c>
      <c r="W299" s="25">
        <f t="shared" si="52"/>
        <v>27002419</v>
      </c>
      <c r="X299" s="63" t="s">
        <v>294</v>
      </c>
      <c r="Y299" s="26" t="s">
        <v>32</v>
      </c>
      <c r="Z299" s="24">
        <f t="shared" si="53"/>
        <v>0</v>
      </c>
      <c r="AA299" s="24">
        <v>1827419</v>
      </c>
      <c r="AB299" s="24">
        <v>175000</v>
      </c>
      <c r="AC299" s="24">
        <v>25000000</v>
      </c>
      <c r="AD299" s="22">
        <f t="shared" si="54"/>
        <v>27002419</v>
      </c>
    </row>
    <row r="300" spans="1:30" ht="26.25" customHeight="1" x14ac:dyDescent="0.25">
      <c r="A300" s="13">
        <f t="shared" si="55"/>
        <v>293</v>
      </c>
      <c r="B300" s="58" t="s">
        <v>1012</v>
      </c>
      <c r="C300" s="59" t="s">
        <v>1019</v>
      </c>
      <c r="D300" s="124" t="s">
        <v>1027</v>
      </c>
      <c r="E300" s="61">
        <v>43103</v>
      </c>
      <c r="F300" s="125" t="s">
        <v>1034</v>
      </c>
      <c r="G300" s="18" t="s">
        <v>1034</v>
      </c>
      <c r="H300" s="14"/>
      <c r="I300" s="14"/>
      <c r="J300" s="14"/>
      <c r="K300" s="19">
        <v>10000000</v>
      </c>
      <c r="L300" s="20">
        <f t="shared" si="48"/>
        <v>10000000</v>
      </c>
      <c r="M300" s="20">
        <f t="shared" si="49"/>
        <v>10000000</v>
      </c>
      <c r="N300" s="20">
        <v>0</v>
      </c>
      <c r="O300" s="21">
        <v>10000000</v>
      </c>
      <c r="P300" s="22">
        <v>0</v>
      </c>
      <c r="Q300" s="24">
        <v>0</v>
      </c>
      <c r="R300" s="23">
        <f t="shared" si="56"/>
        <v>10000000</v>
      </c>
      <c r="S300" s="13">
        <v>1</v>
      </c>
      <c r="T300" s="13">
        <v>1</v>
      </c>
      <c r="U300" s="24">
        <f t="shared" si="50"/>
        <v>10000000</v>
      </c>
      <c r="V300" s="25">
        <f t="shared" si="51"/>
        <v>10000000</v>
      </c>
      <c r="W300" s="25">
        <f t="shared" si="52"/>
        <v>10000000</v>
      </c>
      <c r="X300" s="58" t="s">
        <v>829</v>
      </c>
      <c r="Y300" s="26" t="s">
        <v>32</v>
      </c>
      <c r="Z300" s="24">
        <f t="shared" si="53"/>
        <v>0</v>
      </c>
      <c r="AA300" s="24">
        <v>452258</v>
      </c>
      <c r="AB300" s="24">
        <v>25000</v>
      </c>
      <c r="AC300" s="24">
        <v>9522742</v>
      </c>
      <c r="AD300" s="22">
        <f t="shared" si="54"/>
        <v>10000000</v>
      </c>
    </row>
    <row r="301" spans="1:30" ht="26.25" customHeight="1" x14ac:dyDescent="0.25">
      <c r="A301" s="13">
        <f t="shared" si="55"/>
        <v>294</v>
      </c>
      <c r="B301" s="58" t="s">
        <v>724</v>
      </c>
      <c r="C301" s="59" t="s">
        <v>725</v>
      </c>
      <c r="D301" s="124" t="s">
        <v>726</v>
      </c>
      <c r="E301" s="61">
        <v>43074</v>
      </c>
      <c r="F301" s="125" t="s">
        <v>727</v>
      </c>
      <c r="G301" s="18" t="s">
        <v>728</v>
      </c>
      <c r="H301" s="14"/>
      <c r="I301" s="14"/>
      <c r="J301" s="14"/>
      <c r="K301" s="19">
        <v>7500000</v>
      </c>
      <c r="L301" s="20">
        <f t="shared" si="48"/>
        <v>7500000</v>
      </c>
      <c r="M301" s="20">
        <f t="shared" si="49"/>
        <v>7500000</v>
      </c>
      <c r="N301" s="20">
        <v>0</v>
      </c>
      <c r="O301" s="21">
        <v>7500000</v>
      </c>
      <c r="P301" s="22">
        <v>0</v>
      </c>
      <c r="Q301" s="24">
        <v>0</v>
      </c>
      <c r="R301" s="23">
        <f t="shared" si="56"/>
        <v>7500000</v>
      </c>
      <c r="S301" s="13">
        <v>1</v>
      </c>
      <c r="T301" s="13">
        <v>1</v>
      </c>
      <c r="U301" s="24">
        <f t="shared" si="50"/>
        <v>7500000</v>
      </c>
      <c r="V301" s="25">
        <f t="shared" si="51"/>
        <v>7500000</v>
      </c>
      <c r="W301" s="25">
        <f t="shared" si="52"/>
        <v>7500000</v>
      </c>
      <c r="X301" s="58" t="s">
        <v>729</v>
      </c>
      <c r="Y301" s="26" t="s">
        <v>32</v>
      </c>
      <c r="Z301" s="24">
        <f t="shared" si="53"/>
        <v>0</v>
      </c>
      <c r="AA301" s="24">
        <v>423387</v>
      </c>
      <c r="AB301" s="24"/>
      <c r="AC301" s="24">
        <v>7076613</v>
      </c>
      <c r="AD301" s="22">
        <f t="shared" si="54"/>
        <v>7500000</v>
      </c>
    </row>
    <row r="302" spans="1:30" ht="26.25" customHeight="1" x14ac:dyDescent="0.25">
      <c r="A302" s="13">
        <f t="shared" si="55"/>
        <v>295</v>
      </c>
      <c r="B302" s="58" t="s">
        <v>489</v>
      </c>
      <c r="C302" s="128" t="s">
        <v>490</v>
      </c>
      <c r="D302" s="124" t="s">
        <v>491</v>
      </c>
      <c r="E302" s="61">
        <v>43021</v>
      </c>
      <c r="F302" s="125" t="s">
        <v>492</v>
      </c>
      <c r="G302" s="14"/>
      <c r="H302" s="14"/>
      <c r="I302" s="14"/>
      <c r="J302" s="14"/>
      <c r="K302" s="19">
        <v>3000000</v>
      </c>
      <c r="L302" s="20">
        <f t="shared" si="48"/>
        <v>3000000</v>
      </c>
      <c r="M302" s="20">
        <f t="shared" si="49"/>
        <v>3000000</v>
      </c>
      <c r="N302" s="20">
        <v>0</v>
      </c>
      <c r="O302" s="21">
        <v>3000000</v>
      </c>
      <c r="P302" s="22">
        <v>0</v>
      </c>
      <c r="Q302" s="24">
        <v>0</v>
      </c>
      <c r="R302" s="23">
        <f t="shared" si="56"/>
        <v>3000000</v>
      </c>
      <c r="S302" s="13">
        <v>1</v>
      </c>
      <c r="T302" s="13">
        <v>1</v>
      </c>
      <c r="U302" s="24">
        <f t="shared" si="50"/>
        <v>3000000</v>
      </c>
      <c r="V302" s="25">
        <f t="shared" si="51"/>
        <v>3000000</v>
      </c>
      <c r="W302" s="25">
        <f t="shared" si="52"/>
        <v>3000000</v>
      </c>
      <c r="X302" s="63" t="s">
        <v>493</v>
      </c>
      <c r="Y302" s="26" t="s">
        <v>32</v>
      </c>
      <c r="Z302" s="24">
        <f t="shared" si="53"/>
        <v>0</v>
      </c>
      <c r="AA302" s="24">
        <v>232065</v>
      </c>
      <c r="AB302" s="24"/>
      <c r="AC302" s="24">
        <v>2767935</v>
      </c>
      <c r="AD302" s="22">
        <f t="shared" si="54"/>
        <v>3000000</v>
      </c>
    </row>
    <row r="303" spans="1:30" ht="26.25" customHeight="1" x14ac:dyDescent="0.25">
      <c r="A303" s="13">
        <f t="shared" si="55"/>
        <v>296</v>
      </c>
      <c r="B303" s="126" t="s">
        <v>489</v>
      </c>
      <c r="C303" s="59" t="s">
        <v>490</v>
      </c>
      <c r="D303" s="127" t="s">
        <v>1519</v>
      </c>
      <c r="E303" s="73">
        <v>43130</v>
      </c>
      <c r="F303" s="59" t="s">
        <v>1520</v>
      </c>
      <c r="G303" s="58"/>
      <c r="H303" s="14"/>
      <c r="I303" s="14"/>
      <c r="J303" s="14"/>
      <c r="K303" s="52">
        <v>22000000</v>
      </c>
      <c r="L303" s="20">
        <f t="shared" si="48"/>
        <v>22000000</v>
      </c>
      <c r="M303" s="20">
        <f t="shared" si="49"/>
        <v>22000000</v>
      </c>
      <c r="N303" s="20">
        <v>0</v>
      </c>
      <c r="O303" s="21">
        <v>22000000</v>
      </c>
      <c r="P303" s="22">
        <v>0</v>
      </c>
      <c r="Q303" s="24">
        <v>0</v>
      </c>
      <c r="R303" s="23">
        <f t="shared" si="56"/>
        <v>22000000</v>
      </c>
      <c r="S303" s="13">
        <v>1</v>
      </c>
      <c r="T303" s="13">
        <v>1</v>
      </c>
      <c r="U303" s="24">
        <f t="shared" si="50"/>
        <v>22000000</v>
      </c>
      <c r="V303" s="25">
        <f t="shared" si="51"/>
        <v>22000000</v>
      </c>
      <c r="W303" s="25">
        <f t="shared" si="52"/>
        <v>22000000</v>
      </c>
      <c r="X303" s="64" t="s">
        <v>1536</v>
      </c>
      <c r="Y303" s="26" t="s">
        <v>32</v>
      </c>
      <c r="Z303" s="24">
        <f t="shared" si="53"/>
        <v>0</v>
      </c>
      <c r="AA303" s="43">
        <v>765032</v>
      </c>
      <c r="AB303" s="43">
        <v>175000</v>
      </c>
      <c r="AC303" s="43">
        <v>21059968</v>
      </c>
      <c r="AD303" s="22">
        <f t="shared" si="54"/>
        <v>22000000</v>
      </c>
    </row>
    <row r="304" spans="1:30" ht="26.25" customHeight="1" x14ac:dyDescent="0.25">
      <c r="A304" s="13">
        <f t="shared" si="55"/>
        <v>297</v>
      </c>
      <c r="B304" s="58" t="s">
        <v>122</v>
      </c>
      <c r="C304" s="59" t="s">
        <v>123</v>
      </c>
      <c r="D304" s="124" t="s">
        <v>124</v>
      </c>
      <c r="E304" s="61">
        <v>42901</v>
      </c>
      <c r="F304" s="125" t="s">
        <v>125</v>
      </c>
      <c r="G304" s="58"/>
      <c r="H304" s="14"/>
      <c r="I304" s="14"/>
      <c r="J304" s="14"/>
      <c r="K304" s="19">
        <v>95000000</v>
      </c>
      <c r="L304" s="20">
        <f t="shared" si="48"/>
        <v>95000000</v>
      </c>
      <c r="M304" s="20">
        <f t="shared" si="49"/>
        <v>95000000</v>
      </c>
      <c r="N304" s="20">
        <v>0</v>
      </c>
      <c r="O304" s="21">
        <v>95000000</v>
      </c>
      <c r="P304" s="22">
        <v>0</v>
      </c>
      <c r="Q304" s="24">
        <v>0</v>
      </c>
      <c r="R304" s="23">
        <f t="shared" si="56"/>
        <v>95000000</v>
      </c>
      <c r="S304" s="13">
        <v>1</v>
      </c>
      <c r="T304" s="13">
        <v>1</v>
      </c>
      <c r="U304" s="24">
        <f t="shared" si="50"/>
        <v>95000000</v>
      </c>
      <c r="V304" s="25">
        <f t="shared" si="51"/>
        <v>95000000</v>
      </c>
      <c r="W304" s="25">
        <f t="shared" si="52"/>
        <v>95000000</v>
      </c>
      <c r="X304" s="63" t="s">
        <v>45</v>
      </c>
      <c r="Y304" s="26" t="s">
        <v>32</v>
      </c>
      <c r="Z304" s="24">
        <f t="shared" si="53"/>
        <v>0</v>
      </c>
      <c r="AA304" s="24">
        <f>12008000</f>
        <v>12008000</v>
      </c>
      <c r="AB304" s="24">
        <v>875000</v>
      </c>
      <c r="AC304" s="24">
        <v>82117000</v>
      </c>
      <c r="AD304" s="22">
        <f t="shared" si="54"/>
        <v>95000000</v>
      </c>
    </row>
    <row r="305" spans="1:30" ht="26.25" customHeight="1" x14ac:dyDescent="0.25">
      <c r="A305" s="13">
        <f t="shared" si="55"/>
        <v>298</v>
      </c>
      <c r="B305" s="58" t="s">
        <v>797</v>
      </c>
      <c r="C305" s="129" t="s">
        <v>2077</v>
      </c>
      <c r="D305" s="124" t="s">
        <v>798</v>
      </c>
      <c r="E305" s="61">
        <v>43088</v>
      </c>
      <c r="F305" s="125" t="s">
        <v>799</v>
      </c>
      <c r="G305" s="14"/>
      <c r="H305" s="14"/>
      <c r="I305" s="14"/>
      <c r="J305" s="14"/>
      <c r="K305" s="19">
        <v>10000000</v>
      </c>
      <c r="L305" s="20">
        <f t="shared" si="48"/>
        <v>10000000</v>
      </c>
      <c r="M305" s="20">
        <f t="shared" si="49"/>
        <v>10000000</v>
      </c>
      <c r="N305" s="20">
        <v>0</v>
      </c>
      <c r="O305" s="21">
        <v>10000000</v>
      </c>
      <c r="P305" s="22">
        <v>0</v>
      </c>
      <c r="Q305" s="24">
        <v>0</v>
      </c>
      <c r="R305" s="23">
        <f t="shared" si="56"/>
        <v>10000000</v>
      </c>
      <c r="S305" s="13">
        <v>1</v>
      </c>
      <c r="T305" s="13">
        <v>1</v>
      </c>
      <c r="U305" s="24">
        <f t="shared" si="50"/>
        <v>10000000</v>
      </c>
      <c r="V305" s="25">
        <f t="shared" si="51"/>
        <v>10000000</v>
      </c>
      <c r="W305" s="25">
        <f t="shared" si="52"/>
        <v>10000000</v>
      </c>
      <c r="X305" s="58" t="s">
        <v>208</v>
      </c>
      <c r="Y305" s="26" t="s">
        <v>32</v>
      </c>
      <c r="Z305" s="24">
        <f t="shared" si="53"/>
        <v>0</v>
      </c>
      <c r="AA305" s="24">
        <v>510323</v>
      </c>
      <c r="AB305" s="24">
        <v>25000</v>
      </c>
      <c r="AC305" s="24">
        <v>9464677</v>
      </c>
      <c r="AD305" s="22">
        <f t="shared" si="54"/>
        <v>10000000</v>
      </c>
    </row>
    <row r="306" spans="1:30" ht="26.25" customHeight="1" x14ac:dyDescent="0.25">
      <c r="A306" s="13">
        <f t="shared" si="55"/>
        <v>299</v>
      </c>
      <c r="B306" s="58" t="s">
        <v>427</v>
      </c>
      <c r="C306" s="59" t="s">
        <v>428</v>
      </c>
      <c r="D306" s="124" t="s">
        <v>504</v>
      </c>
      <c r="E306" s="61">
        <v>43033</v>
      </c>
      <c r="F306" s="125" t="s">
        <v>429</v>
      </c>
      <c r="G306" s="14"/>
      <c r="H306" s="14"/>
      <c r="I306" s="14"/>
      <c r="J306" s="14"/>
      <c r="K306" s="19">
        <v>5000000</v>
      </c>
      <c r="L306" s="20">
        <f t="shared" si="48"/>
        <v>5000000</v>
      </c>
      <c r="M306" s="20">
        <f t="shared" si="49"/>
        <v>5000000</v>
      </c>
      <c r="N306" s="20">
        <v>0</v>
      </c>
      <c r="O306" s="21">
        <v>5000000</v>
      </c>
      <c r="P306" s="22">
        <v>0</v>
      </c>
      <c r="Q306" s="24">
        <v>0</v>
      </c>
      <c r="R306" s="23">
        <f t="shared" si="56"/>
        <v>5000000</v>
      </c>
      <c r="S306" s="13">
        <v>1</v>
      </c>
      <c r="T306" s="13">
        <v>1</v>
      </c>
      <c r="U306" s="24">
        <f t="shared" si="50"/>
        <v>5000000</v>
      </c>
      <c r="V306" s="25">
        <f t="shared" si="51"/>
        <v>5000000</v>
      </c>
      <c r="W306" s="25">
        <f t="shared" si="52"/>
        <v>5000000</v>
      </c>
      <c r="X306" s="26" t="s">
        <v>31</v>
      </c>
      <c r="Y306" s="26" t="s">
        <v>32</v>
      </c>
      <c r="Z306" s="24">
        <f t="shared" si="53"/>
        <v>0</v>
      </c>
      <c r="AA306" s="24">
        <v>363548</v>
      </c>
      <c r="AB306" s="24"/>
      <c r="AC306" s="24">
        <v>4636452</v>
      </c>
      <c r="AD306" s="22">
        <f t="shared" si="54"/>
        <v>5000000</v>
      </c>
    </row>
    <row r="307" spans="1:30" ht="26.25" customHeight="1" x14ac:dyDescent="0.25">
      <c r="A307" s="13">
        <f t="shared" si="55"/>
        <v>300</v>
      </c>
      <c r="B307" s="58" t="s">
        <v>730</v>
      </c>
      <c r="C307" s="59" t="s">
        <v>731</v>
      </c>
      <c r="D307" s="124" t="s">
        <v>732</v>
      </c>
      <c r="E307" s="61">
        <v>43084</v>
      </c>
      <c r="F307" s="125" t="s">
        <v>733</v>
      </c>
      <c r="G307" s="18" t="s">
        <v>733</v>
      </c>
      <c r="H307" s="14"/>
      <c r="I307" s="14"/>
      <c r="J307" s="14"/>
      <c r="K307" s="19">
        <v>7500000</v>
      </c>
      <c r="L307" s="20">
        <f t="shared" si="48"/>
        <v>7500000</v>
      </c>
      <c r="M307" s="20">
        <f t="shared" si="49"/>
        <v>7500000</v>
      </c>
      <c r="N307" s="20">
        <v>0</v>
      </c>
      <c r="O307" s="21">
        <v>7500000</v>
      </c>
      <c r="P307" s="22">
        <v>0</v>
      </c>
      <c r="Q307" s="24">
        <v>0</v>
      </c>
      <c r="R307" s="23">
        <f t="shared" si="56"/>
        <v>7500000</v>
      </c>
      <c r="S307" s="13">
        <v>1</v>
      </c>
      <c r="T307" s="13">
        <v>1</v>
      </c>
      <c r="U307" s="24">
        <f t="shared" si="50"/>
        <v>7500000</v>
      </c>
      <c r="V307" s="25">
        <f t="shared" si="51"/>
        <v>7500000</v>
      </c>
      <c r="W307" s="25">
        <f t="shared" si="52"/>
        <v>7500000</v>
      </c>
      <c r="X307" s="14" t="s">
        <v>734</v>
      </c>
      <c r="Y307" s="26" t="s">
        <v>32</v>
      </c>
      <c r="Z307" s="24">
        <f t="shared" si="53"/>
        <v>0</v>
      </c>
      <c r="AA307" s="24">
        <v>394355</v>
      </c>
      <c r="AB307" s="24"/>
      <c r="AC307" s="24">
        <v>7105645</v>
      </c>
      <c r="AD307" s="22">
        <f t="shared" si="54"/>
        <v>7500000</v>
      </c>
    </row>
    <row r="308" spans="1:30" ht="26.25" customHeight="1" x14ac:dyDescent="0.25">
      <c r="A308" s="13">
        <f t="shared" si="55"/>
        <v>301</v>
      </c>
      <c r="B308" s="58" t="s">
        <v>730</v>
      </c>
      <c r="C308" s="59" t="s">
        <v>731</v>
      </c>
      <c r="D308" s="124" t="s">
        <v>1622</v>
      </c>
      <c r="E308" s="61">
        <v>43144</v>
      </c>
      <c r="F308" s="125" t="s">
        <v>733</v>
      </c>
      <c r="G308" s="125" t="s">
        <v>733</v>
      </c>
      <c r="H308" s="14"/>
      <c r="I308" s="14"/>
      <c r="J308" s="14"/>
      <c r="K308" s="74">
        <v>5000000</v>
      </c>
      <c r="L308" s="20">
        <f t="shared" si="48"/>
        <v>5000000</v>
      </c>
      <c r="M308" s="20">
        <f t="shared" si="49"/>
        <v>5000000</v>
      </c>
      <c r="N308" s="20">
        <v>0</v>
      </c>
      <c r="O308" s="21">
        <v>5000000</v>
      </c>
      <c r="P308" s="22">
        <v>0</v>
      </c>
      <c r="Q308" s="24">
        <v>0</v>
      </c>
      <c r="R308" s="23">
        <f t="shared" si="56"/>
        <v>5000000</v>
      </c>
      <c r="S308" s="13">
        <v>1</v>
      </c>
      <c r="T308" s="13">
        <v>1</v>
      </c>
      <c r="U308" s="24">
        <f t="shared" si="50"/>
        <v>5000000</v>
      </c>
      <c r="V308" s="25">
        <f t="shared" si="51"/>
        <v>5000000</v>
      </c>
      <c r="W308" s="25">
        <f t="shared" si="52"/>
        <v>5000000</v>
      </c>
      <c r="X308" s="14" t="s">
        <v>734</v>
      </c>
      <c r="Y308" s="26" t="s">
        <v>32</v>
      </c>
      <c r="Z308" s="24">
        <f t="shared" si="53"/>
        <v>0</v>
      </c>
      <c r="AA308" s="24">
        <v>144286</v>
      </c>
      <c r="AB308" s="24">
        <v>50000</v>
      </c>
      <c r="AC308" s="24">
        <v>4805714</v>
      </c>
      <c r="AD308" s="22">
        <f t="shared" si="54"/>
        <v>5000000</v>
      </c>
    </row>
    <row r="309" spans="1:30" ht="26.25" customHeight="1" x14ac:dyDescent="0.25">
      <c r="A309" s="13">
        <f t="shared" si="55"/>
        <v>302</v>
      </c>
      <c r="B309" s="58" t="s">
        <v>1795</v>
      </c>
      <c r="C309" s="59" t="s">
        <v>1805</v>
      </c>
      <c r="D309" s="124" t="s">
        <v>1815</v>
      </c>
      <c r="E309" s="130">
        <v>43185</v>
      </c>
      <c r="F309" s="125" t="s">
        <v>1825</v>
      </c>
      <c r="G309" s="14"/>
      <c r="H309" s="14"/>
      <c r="I309" s="14"/>
      <c r="J309" s="14"/>
      <c r="K309" s="19">
        <v>10000000</v>
      </c>
      <c r="L309" s="20">
        <f t="shared" si="48"/>
        <v>10000000</v>
      </c>
      <c r="M309" s="20">
        <f t="shared" si="49"/>
        <v>10000000</v>
      </c>
      <c r="N309" s="20">
        <v>0</v>
      </c>
      <c r="O309" s="21">
        <v>10000000</v>
      </c>
      <c r="P309" s="22">
        <v>0</v>
      </c>
      <c r="Q309" s="24">
        <v>0</v>
      </c>
      <c r="R309" s="23">
        <f t="shared" si="56"/>
        <v>10000000</v>
      </c>
      <c r="S309" s="13">
        <v>1</v>
      </c>
      <c r="T309" s="13">
        <v>1</v>
      </c>
      <c r="U309" s="24">
        <f t="shared" si="50"/>
        <v>10000000</v>
      </c>
      <c r="V309" s="25">
        <f t="shared" si="51"/>
        <v>10000000</v>
      </c>
      <c r="W309" s="25">
        <f t="shared" si="52"/>
        <v>10000000</v>
      </c>
      <c r="X309" s="58" t="s">
        <v>1832</v>
      </c>
      <c r="Y309" s="26" t="s">
        <v>32</v>
      </c>
      <c r="Z309" s="24">
        <f t="shared" si="53"/>
        <v>0</v>
      </c>
      <c r="AA309" s="24">
        <v>123226</v>
      </c>
      <c r="AB309" s="24"/>
      <c r="AC309" s="24">
        <v>9876774</v>
      </c>
      <c r="AD309" s="22">
        <f t="shared" si="54"/>
        <v>10000000</v>
      </c>
    </row>
    <row r="310" spans="1:30" ht="26.25" customHeight="1" x14ac:dyDescent="0.25">
      <c r="A310" s="13">
        <f t="shared" si="55"/>
        <v>303</v>
      </c>
      <c r="B310" s="58" t="s">
        <v>1370</v>
      </c>
      <c r="C310" s="59" t="s">
        <v>1376</v>
      </c>
      <c r="D310" s="124" t="s">
        <v>1383</v>
      </c>
      <c r="E310" s="61">
        <v>43126</v>
      </c>
      <c r="F310" s="125" t="s">
        <v>1389</v>
      </c>
      <c r="G310" s="14"/>
      <c r="H310" s="14"/>
      <c r="I310" s="14"/>
      <c r="J310" s="14"/>
      <c r="K310" s="19">
        <v>10000000</v>
      </c>
      <c r="L310" s="20">
        <f t="shared" si="48"/>
        <v>10000000</v>
      </c>
      <c r="M310" s="20">
        <f t="shared" si="49"/>
        <v>10000000</v>
      </c>
      <c r="N310" s="20">
        <v>0</v>
      </c>
      <c r="O310" s="21">
        <v>10000000</v>
      </c>
      <c r="P310" s="22">
        <v>0</v>
      </c>
      <c r="Q310" s="24">
        <v>0</v>
      </c>
      <c r="R310" s="23">
        <f t="shared" si="56"/>
        <v>10000000</v>
      </c>
      <c r="S310" s="13">
        <v>1</v>
      </c>
      <c r="T310" s="13">
        <v>1</v>
      </c>
      <c r="U310" s="24">
        <f t="shared" si="50"/>
        <v>10000000</v>
      </c>
      <c r="V310" s="25">
        <f t="shared" si="51"/>
        <v>10000000</v>
      </c>
      <c r="W310" s="25">
        <f t="shared" si="52"/>
        <v>10000000</v>
      </c>
      <c r="X310" s="58" t="s">
        <v>45</v>
      </c>
      <c r="Y310" s="26" t="s">
        <v>32</v>
      </c>
      <c r="Z310" s="24">
        <f t="shared" si="53"/>
        <v>0</v>
      </c>
      <c r="AA310" s="24">
        <v>363226</v>
      </c>
      <c r="AB310" s="24">
        <v>0</v>
      </c>
      <c r="AC310" s="24">
        <v>9636774</v>
      </c>
      <c r="AD310" s="22">
        <f t="shared" si="54"/>
        <v>10000000</v>
      </c>
    </row>
    <row r="311" spans="1:30" ht="26.25" customHeight="1" x14ac:dyDescent="0.25">
      <c r="A311" s="13">
        <f t="shared" si="55"/>
        <v>304</v>
      </c>
      <c r="B311" s="58" t="s">
        <v>38</v>
      </c>
      <c r="C311" s="59" t="s">
        <v>39</v>
      </c>
      <c r="D311" s="124" t="s">
        <v>1677</v>
      </c>
      <c r="E311" s="61">
        <v>43159</v>
      </c>
      <c r="F311" s="125"/>
      <c r="G311" s="58"/>
      <c r="H311" s="14"/>
      <c r="I311" s="14"/>
      <c r="J311" s="14"/>
      <c r="K311" s="76">
        <v>18422555</v>
      </c>
      <c r="L311" s="20">
        <f t="shared" si="48"/>
        <v>18422555</v>
      </c>
      <c r="M311" s="20">
        <f t="shared" si="49"/>
        <v>18422555</v>
      </c>
      <c r="N311" s="20">
        <v>0</v>
      </c>
      <c r="O311" s="21">
        <v>18422555</v>
      </c>
      <c r="P311" s="22">
        <v>0</v>
      </c>
      <c r="Q311" s="24">
        <v>0</v>
      </c>
      <c r="R311" s="23">
        <f t="shared" si="56"/>
        <v>18422555</v>
      </c>
      <c r="S311" s="13">
        <v>1</v>
      </c>
      <c r="T311" s="13">
        <v>1</v>
      </c>
      <c r="U311" s="24">
        <f t="shared" si="50"/>
        <v>18422555</v>
      </c>
      <c r="V311" s="25">
        <f t="shared" si="51"/>
        <v>18422555</v>
      </c>
      <c r="W311" s="25">
        <f t="shared" si="52"/>
        <v>18422555</v>
      </c>
      <c r="X311" s="58" t="s">
        <v>121</v>
      </c>
      <c r="Y311" s="26" t="s">
        <v>32</v>
      </c>
      <c r="Z311" s="24">
        <f t="shared" si="53"/>
        <v>0</v>
      </c>
      <c r="AA311" s="24">
        <v>402386</v>
      </c>
      <c r="AB311" s="24">
        <f>1492100+9927661+4000000+2521000+79408</f>
        <v>18020169</v>
      </c>
      <c r="AC311" s="24">
        <v>0</v>
      </c>
      <c r="AD311" s="22">
        <f t="shared" si="54"/>
        <v>18422555</v>
      </c>
    </row>
    <row r="312" spans="1:30" ht="26.25" customHeight="1" x14ac:dyDescent="0.25">
      <c r="A312" s="13">
        <f t="shared" si="55"/>
        <v>305</v>
      </c>
      <c r="B312" s="58" t="s">
        <v>1647</v>
      </c>
      <c r="C312" s="59" t="s">
        <v>1648</v>
      </c>
      <c r="D312" s="124" t="s">
        <v>1649</v>
      </c>
      <c r="E312" s="61">
        <v>43154</v>
      </c>
      <c r="F312" s="125" t="s">
        <v>1650</v>
      </c>
      <c r="G312" s="18" t="s">
        <v>1650</v>
      </c>
      <c r="H312" s="14"/>
      <c r="I312" s="14"/>
      <c r="J312" s="14"/>
      <c r="K312" s="76">
        <v>30000000</v>
      </c>
      <c r="L312" s="20">
        <f t="shared" si="48"/>
        <v>30000000</v>
      </c>
      <c r="M312" s="20">
        <f t="shared" si="49"/>
        <v>30000000</v>
      </c>
      <c r="N312" s="20">
        <v>0</v>
      </c>
      <c r="O312" s="21">
        <v>30000000</v>
      </c>
      <c r="P312" s="22">
        <v>0</v>
      </c>
      <c r="Q312" s="24">
        <v>0</v>
      </c>
      <c r="R312" s="23">
        <f t="shared" si="56"/>
        <v>30000000</v>
      </c>
      <c r="S312" s="13">
        <v>1</v>
      </c>
      <c r="T312" s="13">
        <v>1</v>
      </c>
      <c r="U312" s="24">
        <f t="shared" si="50"/>
        <v>30000000</v>
      </c>
      <c r="V312" s="25">
        <f t="shared" si="51"/>
        <v>30000000</v>
      </c>
      <c r="W312" s="25">
        <f t="shared" si="52"/>
        <v>30000000</v>
      </c>
      <c r="X312" s="58" t="s">
        <v>1651</v>
      </c>
      <c r="Y312" s="26" t="s">
        <v>32</v>
      </c>
      <c r="Z312" s="24">
        <f t="shared" si="53"/>
        <v>0</v>
      </c>
      <c r="AA312" s="24">
        <v>737143</v>
      </c>
      <c r="AB312" s="24">
        <v>200000</v>
      </c>
      <c r="AC312" s="24">
        <v>29062857</v>
      </c>
      <c r="AD312" s="22">
        <f t="shared" si="54"/>
        <v>30000000</v>
      </c>
    </row>
    <row r="313" spans="1:30" ht="26.25" customHeight="1" x14ac:dyDescent="0.25">
      <c r="A313" s="13">
        <f t="shared" si="55"/>
        <v>306</v>
      </c>
      <c r="B313" s="58" t="s">
        <v>438</v>
      </c>
      <c r="C313" s="59" t="s">
        <v>439</v>
      </c>
      <c r="D313" s="124" t="s">
        <v>440</v>
      </c>
      <c r="E313" s="61">
        <v>43006</v>
      </c>
      <c r="F313" s="125" t="s">
        <v>441</v>
      </c>
      <c r="G313" s="58"/>
      <c r="H313" s="14"/>
      <c r="I313" s="14"/>
      <c r="J313" s="14"/>
      <c r="K313" s="19">
        <v>7500000</v>
      </c>
      <c r="L313" s="20">
        <f t="shared" si="48"/>
        <v>7500000</v>
      </c>
      <c r="M313" s="20">
        <f t="shared" si="49"/>
        <v>7500000</v>
      </c>
      <c r="N313" s="20">
        <v>0</v>
      </c>
      <c r="O313" s="21">
        <v>7500000</v>
      </c>
      <c r="P313" s="22">
        <v>0</v>
      </c>
      <c r="Q313" s="24">
        <v>0</v>
      </c>
      <c r="R313" s="23">
        <f t="shared" si="56"/>
        <v>7500000</v>
      </c>
      <c r="S313" s="13">
        <v>1</v>
      </c>
      <c r="T313" s="13">
        <v>1</v>
      </c>
      <c r="U313" s="24">
        <f t="shared" si="50"/>
        <v>7500000</v>
      </c>
      <c r="V313" s="25">
        <f t="shared" si="51"/>
        <v>7500000</v>
      </c>
      <c r="W313" s="25">
        <f t="shared" si="52"/>
        <v>7500000</v>
      </c>
      <c r="X313" s="63" t="s">
        <v>255</v>
      </c>
      <c r="Y313" s="26" t="s">
        <v>32</v>
      </c>
      <c r="Z313" s="24">
        <f t="shared" si="53"/>
        <v>0</v>
      </c>
      <c r="AA313" s="24">
        <v>624000</v>
      </c>
      <c r="AB313" s="24"/>
      <c r="AC313" s="24">
        <v>6876000</v>
      </c>
      <c r="AD313" s="22">
        <f t="shared" si="54"/>
        <v>7500000</v>
      </c>
    </row>
    <row r="314" spans="1:30" ht="26.25" customHeight="1" x14ac:dyDescent="0.25">
      <c r="A314" s="13">
        <f t="shared" si="55"/>
        <v>307</v>
      </c>
      <c r="B314" s="58" t="s">
        <v>545</v>
      </c>
      <c r="C314" s="59" t="s">
        <v>546</v>
      </c>
      <c r="D314" s="124" t="s">
        <v>547</v>
      </c>
      <c r="E314" s="61">
        <v>43039</v>
      </c>
      <c r="F314" s="125" t="s">
        <v>548</v>
      </c>
      <c r="G314" s="18" t="s">
        <v>548</v>
      </c>
      <c r="H314" s="14"/>
      <c r="I314" s="14"/>
      <c r="J314" s="14"/>
      <c r="K314" s="19">
        <v>7500000</v>
      </c>
      <c r="L314" s="20">
        <f t="shared" si="48"/>
        <v>7500000</v>
      </c>
      <c r="M314" s="20">
        <f t="shared" si="49"/>
        <v>7500000</v>
      </c>
      <c r="N314" s="20">
        <v>0</v>
      </c>
      <c r="O314" s="21">
        <v>7500000</v>
      </c>
      <c r="P314" s="22">
        <v>0</v>
      </c>
      <c r="Q314" s="24">
        <v>0</v>
      </c>
      <c r="R314" s="23">
        <f t="shared" si="56"/>
        <v>7500000</v>
      </c>
      <c r="S314" s="13">
        <v>1</v>
      </c>
      <c r="T314" s="13">
        <v>1</v>
      </c>
      <c r="U314" s="24">
        <f t="shared" si="50"/>
        <v>7500000</v>
      </c>
      <c r="V314" s="25">
        <f t="shared" si="51"/>
        <v>7500000</v>
      </c>
      <c r="W314" s="25">
        <f t="shared" si="52"/>
        <v>7500000</v>
      </c>
      <c r="X314" s="63" t="s">
        <v>68</v>
      </c>
      <c r="Y314" s="26" t="s">
        <v>32</v>
      </c>
      <c r="Z314" s="24">
        <f t="shared" si="53"/>
        <v>0</v>
      </c>
      <c r="AA314" s="24">
        <v>527903</v>
      </c>
      <c r="AB314" s="24"/>
      <c r="AC314" s="24">
        <v>6972097</v>
      </c>
      <c r="AD314" s="22">
        <f t="shared" si="54"/>
        <v>7500000</v>
      </c>
    </row>
    <row r="315" spans="1:30" ht="26.25" customHeight="1" x14ac:dyDescent="0.25">
      <c r="A315" s="13">
        <f t="shared" si="55"/>
        <v>308</v>
      </c>
      <c r="B315" s="58" t="s">
        <v>1848</v>
      </c>
      <c r="C315" s="59" t="s">
        <v>1850</v>
      </c>
      <c r="D315" s="124" t="s">
        <v>1852</v>
      </c>
      <c r="E315" s="130">
        <v>43200</v>
      </c>
      <c r="F315" s="125" t="s">
        <v>1854</v>
      </c>
      <c r="G315" s="18" t="s">
        <v>1854</v>
      </c>
      <c r="H315" s="14"/>
      <c r="I315" s="14"/>
      <c r="J315" s="14"/>
      <c r="K315" s="19">
        <f>20000000</f>
        <v>20000000</v>
      </c>
      <c r="L315" s="20">
        <f t="shared" si="48"/>
        <v>20000000</v>
      </c>
      <c r="M315" s="20">
        <f t="shared" si="49"/>
        <v>20000000</v>
      </c>
      <c r="N315" s="20">
        <v>0</v>
      </c>
      <c r="O315" s="21">
        <v>0</v>
      </c>
      <c r="P315" s="22">
        <v>0</v>
      </c>
      <c r="Q315" s="24">
        <v>0</v>
      </c>
      <c r="R315" s="23">
        <f>+K315-Q315</f>
        <v>20000000</v>
      </c>
      <c r="S315" s="13">
        <v>1</v>
      </c>
      <c r="T315" s="13">
        <v>1</v>
      </c>
      <c r="U315" s="24">
        <f t="shared" si="50"/>
        <v>20000000</v>
      </c>
      <c r="V315" s="25">
        <f t="shared" si="51"/>
        <v>20000000</v>
      </c>
      <c r="W315" s="25">
        <f t="shared" si="52"/>
        <v>20000000</v>
      </c>
      <c r="X315" s="58" t="s">
        <v>255</v>
      </c>
      <c r="Y315" s="26" t="s">
        <v>32</v>
      </c>
      <c r="Z315" s="24">
        <f t="shared" si="53"/>
        <v>0</v>
      </c>
      <c r="AA315" s="24">
        <v>138667</v>
      </c>
      <c r="AB315" s="24">
        <v>100000</v>
      </c>
      <c r="AC315" s="24">
        <v>19761333</v>
      </c>
      <c r="AD315" s="22">
        <f t="shared" si="54"/>
        <v>20000000</v>
      </c>
    </row>
    <row r="316" spans="1:30" ht="26.25" customHeight="1" x14ac:dyDescent="0.25">
      <c r="A316" s="13">
        <f t="shared" si="55"/>
        <v>309</v>
      </c>
      <c r="B316" s="58" t="s">
        <v>695</v>
      </c>
      <c r="C316" s="59" t="s">
        <v>696</v>
      </c>
      <c r="D316" s="124" t="s">
        <v>697</v>
      </c>
      <c r="E316" s="61">
        <v>43075</v>
      </c>
      <c r="F316" s="125" t="s">
        <v>698</v>
      </c>
      <c r="G316" s="14"/>
      <c r="H316" s="14"/>
      <c r="I316" s="14"/>
      <c r="J316" s="14"/>
      <c r="K316" s="19">
        <v>30000000</v>
      </c>
      <c r="L316" s="20">
        <f t="shared" si="48"/>
        <v>30000000</v>
      </c>
      <c r="M316" s="20">
        <f t="shared" si="49"/>
        <v>30000000</v>
      </c>
      <c r="N316" s="20">
        <v>0</v>
      </c>
      <c r="O316" s="21">
        <v>30000000</v>
      </c>
      <c r="P316" s="22">
        <v>0</v>
      </c>
      <c r="Q316" s="24">
        <v>0</v>
      </c>
      <c r="R316" s="23">
        <f t="shared" ref="R316:R375" si="57">+O316-Q316</f>
        <v>30000000</v>
      </c>
      <c r="S316" s="13">
        <v>1</v>
      </c>
      <c r="T316" s="13">
        <v>1</v>
      </c>
      <c r="U316" s="24">
        <f t="shared" si="50"/>
        <v>30000000</v>
      </c>
      <c r="V316" s="25">
        <f t="shared" si="51"/>
        <v>30000000</v>
      </c>
      <c r="W316" s="25">
        <f t="shared" si="52"/>
        <v>30000000</v>
      </c>
      <c r="X316" s="58" t="s">
        <v>699</v>
      </c>
      <c r="Y316" s="26" t="s">
        <v>32</v>
      </c>
      <c r="Z316" s="24">
        <f t="shared" si="53"/>
        <v>0</v>
      </c>
      <c r="AA316" s="24">
        <v>1681935</v>
      </c>
      <c r="AB316" s="24">
        <f>200000</f>
        <v>200000</v>
      </c>
      <c r="AC316" s="24">
        <v>28118065</v>
      </c>
      <c r="AD316" s="22">
        <f t="shared" si="54"/>
        <v>30000000</v>
      </c>
    </row>
    <row r="317" spans="1:30" ht="26.25" customHeight="1" x14ac:dyDescent="0.25">
      <c r="A317" s="13">
        <f t="shared" si="55"/>
        <v>310</v>
      </c>
      <c r="B317" s="14" t="s">
        <v>1040</v>
      </c>
      <c r="C317" s="15" t="s">
        <v>1042</v>
      </c>
      <c r="D317" s="16" t="s">
        <v>1044</v>
      </c>
      <c r="E317" s="61">
        <v>43105</v>
      </c>
      <c r="F317" s="18" t="s">
        <v>1046</v>
      </c>
      <c r="G317" s="14"/>
      <c r="H317" s="14"/>
      <c r="I317" s="14"/>
      <c r="J317" s="14"/>
      <c r="K317" s="19">
        <v>10000000</v>
      </c>
      <c r="L317" s="20">
        <f t="shared" si="48"/>
        <v>10000000</v>
      </c>
      <c r="M317" s="20">
        <f t="shared" si="49"/>
        <v>10000000</v>
      </c>
      <c r="N317" s="20">
        <v>0</v>
      </c>
      <c r="O317" s="21">
        <v>10000000</v>
      </c>
      <c r="P317" s="22">
        <v>0</v>
      </c>
      <c r="Q317" s="24">
        <v>0</v>
      </c>
      <c r="R317" s="23">
        <f t="shared" si="57"/>
        <v>10000000</v>
      </c>
      <c r="S317" s="13">
        <v>1</v>
      </c>
      <c r="T317" s="13">
        <v>1</v>
      </c>
      <c r="U317" s="24">
        <f t="shared" si="50"/>
        <v>10000000</v>
      </c>
      <c r="V317" s="25">
        <f t="shared" si="51"/>
        <v>10000000</v>
      </c>
      <c r="W317" s="25">
        <f t="shared" si="52"/>
        <v>10000000</v>
      </c>
      <c r="X317" s="14" t="s">
        <v>680</v>
      </c>
      <c r="Y317" s="26" t="s">
        <v>32</v>
      </c>
      <c r="Z317" s="24">
        <f t="shared" si="53"/>
        <v>0</v>
      </c>
      <c r="AA317" s="24">
        <v>444516</v>
      </c>
      <c r="AB317" s="24"/>
      <c r="AC317" s="24">
        <v>9555484</v>
      </c>
      <c r="AD317" s="22">
        <f t="shared" si="54"/>
        <v>10000000</v>
      </c>
    </row>
    <row r="318" spans="1:30" ht="26.25" customHeight="1" x14ac:dyDescent="0.25">
      <c r="A318" s="13">
        <f t="shared" si="55"/>
        <v>311</v>
      </c>
      <c r="B318" s="14" t="s">
        <v>1768</v>
      </c>
      <c r="C318" s="80" t="s">
        <v>1042</v>
      </c>
      <c r="D318" s="81" t="s">
        <v>1773</v>
      </c>
      <c r="E318" s="130">
        <v>43173</v>
      </c>
      <c r="F318" s="18" t="s">
        <v>1046</v>
      </c>
      <c r="G318" s="18" t="s">
        <v>1046</v>
      </c>
      <c r="H318" s="14"/>
      <c r="I318" s="14"/>
      <c r="J318" s="14"/>
      <c r="K318" s="19">
        <v>7000000</v>
      </c>
      <c r="L318" s="20">
        <f t="shared" si="48"/>
        <v>7000000</v>
      </c>
      <c r="M318" s="20">
        <f t="shared" si="49"/>
        <v>7000000</v>
      </c>
      <c r="N318" s="20">
        <v>0</v>
      </c>
      <c r="O318" s="21">
        <v>7000000</v>
      </c>
      <c r="P318" s="22">
        <v>0</v>
      </c>
      <c r="Q318" s="24">
        <v>0</v>
      </c>
      <c r="R318" s="23">
        <f t="shared" si="57"/>
        <v>7000000</v>
      </c>
      <c r="S318" s="13">
        <v>1</v>
      </c>
      <c r="T318" s="13">
        <v>1</v>
      </c>
      <c r="U318" s="24">
        <f t="shared" si="50"/>
        <v>7000000</v>
      </c>
      <c r="V318" s="25">
        <f t="shared" si="51"/>
        <v>7000000</v>
      </c>
      <c r="W318" s="25">
        <f t="shared" si="52"/>
        <v>7000000</v>
      </c>
      <c r="X318" s="14" t="s">
        <v>680</v>
      </c>
      <c r="Y318" s="26" t="s">
        <v>32</v>
      </c>
      <c r="Z318" s="24">
        <f t="shared" si="53"/>
        <v>0</v>
      </c>
      <c r="AA318" s="24">
        <v>118774</v>
      </c>
      <c r="AB318" s="24">
        <v>70000</v>
      </c>
      <c r="AC318" s="24">
        <v>6811226</v>
      </c>
      <c r="AD318" s="22">
        <f t="shared" si="54"/>
        <v>7000000</v>
      </c>
    </row>
    <row r="319" spans="1:30" ht="26.25" customHeight="1" x14ac:dyDescent="0.25">
      <c r="A319" s="13">
        <f t="shared" si="55"/>
        <v>312</v>
      </c>
      <c r="B319" s="14" t="s">
        <v>410</v>
      </c>
      <c r="C319" s="15" t="s">
        <v>411</v>
      </c>
      <c r="D319" s="16" t="s">
        <v>412</v>
      </c>
      <c r="E319" s="61">
        <v>43004</v>
      </c>
      <c r="F319" s="18" t="s">
        <v>413</v>
      </c>
      <c r="G319" s="14"/>
      <c r="H319" s="14"/>
      <c r="I319" s="14"/>
      <c r="J319" s="14"/>
      <c r="K319" s="19">
        <v>5000000</v>
      </c>
      <c r="L319" s="20">
        <f t="shared" si="48"/>
        <v>5000000</v>
      </c>
      <c r="M319" s="20">
        <f t="shared" si="49"/>
        <v>5000000</v>
      </c>
      <c r="N319" s="20">
        <v>0</v>
      </c>
      <c r="O319" s="21">
        <v>5000000</v>
      </c>
      <c r="P319" s="22">
        <v>0</v>
      </c>
      <c r="Q319" s="24">
        <v>0</v>
      </c>
      <c r="R319" s="23">
        <f t="shared" si="57"/>
        <v>5000000</v>
      </c>
      <c r="S319" s="13">
        <v>1</v>
      </c>
      <c r="T319" s="13">
        <v>1</v>
      </c>
      <c r="U319" s="24">
        <f t="shared" si="50"/>
        <v>5000000</v>
      </c>
      <c r="V319" s="25">
        <f t="shared" si="51"/>
        <v>5000000</v>
      </c>
      <c r="W319" s="25">
        <f t="shared" si="52"/>
        <v>5000000</v>
      </c>
      <c r="X319" s="26" t="s">
        <v>63</v>
      </c>
      <c r="Y319" s="26" t="s">
        <v>32</v>
      </c>
      <c r="Z319" s="24">
        <f t="shared" si="53"/>
        <v>0</v>
      </c>
      <c r="AA319" s="24">
        <v>420000</v>
      </c>
      <c r="AB319" s="24"/>
      <c r="AC319" s="24">
        <v>4580000</v>
      </c>
      <c r="AD319" s="22">
        <f t="shared" si="54"/>
        <v>5000000</v>
      </c>
    </row>
    <row r="320" spans="1:30" ht="26.25" customHeight="1" x14ac:dyDescent="0.25">
      <c r="A320" s="13">
        <f t="shared" si="55"/>
        <v>313</v>
      </c>
      <c r="B320" s="14" t="s">
        <v>1132</v>
      </c>
      <c r="C320" s="15" t="s">
        <v>1133</v>
      </c>
      <c r="D320" s="48" t="s">
        <v>1134</v>
      </c>
      <c r="E320" s="61">
        <v>43109</v>
      </c>
      <c r="F320" s="15" t="s">
        <v>1135</v>
      </c>
      <c r="G320" s="14"/>
      <c r="H320" s="14"/>
      <c r="I320" s="14"/>
      <c r="J320" s="14"/>
      <c r="K320" s="46">
        <v>15500000</v>
      </c>
      <c r="L320" s="20">
        <f t="shared" si="48"/>
        <v>15500000</v>
      </c>
      <c r="M320" s="20">
        <f t="shared" si="49"/>
        <v>15500000</v>
      </c>
      <c r="N320" s="20">
        <v>0</v>
      </c>
      <c r="O320" s="21">
        <v>15500000</v>
      </c>
      <c r="P320" s="22">
        <v>0</v>
      </c>
      <c r="Q320" s="24">
        <v>0</v>
      </c>
      <c r="R320" s="23">
        <f t="shared" si="57"/>
        <v>15500000</v>
      </c>
      <c r="S320" s="13">
        <v>1</v>
      </c>
      <c r="T320" s="13">
        <v>1</v>
      </c>
      <c r="U320" s="24">
        <f t="shared" si="50"/>
        <v>15500000</v>
      </c>
      <c r="V320" s="25">
        <f t="shared" si="51"/>
        <v>15500000</v>
      </c>
      <c r="W320" s="25">
        <f t="shared" si="52"/>
        <v>15500000</v>
      </c>
      <c r="X320" s="51" t="s">
        <v>1157</v>
      </c>
      <c r="Y320" s="26" t="s">
        <v>32</v>
      </c>
      <c r="Z320" s="24">
        <f t="shared" si="53"/>
        <v>0</v>
      </c>
      <c r="AA320" s="47">
        <v>665000</v>
      </c>
      <c r="AB320" s="43">
        <v>80000</v>
      </c>
      <c r="AC320" s="43">
        <v>14755000</v>
      </c>
      <c r="AD320" s="22">
        <f t="shared" si="54"/>
        <v>15500000</v>
      </c>
    </row>
    <row r="321" spans="1:30" ht="26.25" customHeight="1" x14ac:dyDescent="0.25">
      <c r="A321" s="13">
        <f t="shared" si="55"/>
        <v>314</v>
      </c>
      <c r="B321" s="14" t="s">
        <v>187</v>
      </c>
      <c r="C321" s="15" t="s">
        <v>188</v>
      </c>
      <c r="D321" s="16" t="s">
        <v>189</v>
      </c>
      <c r="E321" s="61">
        <v>42929</v>
      </c>
      <c r="F321" s="18" t="s">
        <v>190</v>
      </c>
      <c r="G321" s="14"/>
      <c r="H321" s="14"/>
      <c r="I321" s="14"/>
      <c r="J321" s="14"/>
      <c r="K321" s="19">
        <v>7000000</v>
      </c>
      <c r="L321" s="20">
        <f t="shared" si="48"/>
        <v>7000000</v>
      </c>
      <c r="M321" s="20">
        <f t="shared" si="49"/>
        <v>7000000</v>
      </c>
      <c r="N321" s="20">
        <v>0</v>
      </c>
      <c r="O321" s="21">
        <v>7000000</v>
      </c>
      <c r="P321" s="22">
        <v>0</v>
      </c>
      <c r="Q321" s="24">
        <v>0</v>
      </c>
      <c r="R321" s="23">
        <f t="shared" si="57"/>
        <v>7000000</v>
      </c>
      <c r="S321" s="13">
        <v>1</v>
      </c>
      <c r="T321" s="13">
        <v>1</v>
      </c>
      <c r="U321" s="24">
        <f t="shared" si="50"/>
        <v>7000000</v>
      </c>
      <c r="V321" s="25">
        <f t="shared" si="51"/>
        <v>7000000</v>
      </c>
      <c r="W321" s="25">
        <f t="shared" si="52"/>
        <v>7000000</v>
      </c>
      <c r="X321" s="26" t="s">
        <v>31</v>
      </c>
      <c r="Y321" s="26" t="s">
        <v>32</v>
      </c>
      <c r="Z321" s="24">
        <f t="shared" si="53"/>
        <v>0</v>
      </c>
      <c r="AA321" s="24">
        <v>807484</v>
      </c>
      <c r="AB321" s="24"/>
      <c r="AC321" s="24">
        <v>6192516</v>
      </c>
      <c r="AD321" s="22">
        <f t="shared" si="54"/>
        <v>7000000</v>
      </c>
    </row>
    <row r="322" spans="1:30" ht="26.25" customHeight="1" x14ac:dyDescent="0.25">
      <c r="A322" s="13">
        <f t="shared" si="55"/>
        <v>315</v>
      </c>
      <c r="B322" s="14" t="s">
        <v>233</v>
      </c>
      <c r="C322" s="15" t="s">
        <v>234</v>
      </c>
      <c r="D322" s="16" t="s">
        <v>235</v>
      </c>
      <c r="E322" s="61">
        <v>42949</v>
      </c>
      <c r="F322" s="18" t="s">
        <v>236</v>
      </c>
      <c r="G322" s="14"/>
      <c r="H322" s="14"/>
      <c r="I322" s="14"/>
      <c r="J322" s="14"/>
      <c r="K322" s="19">
        <v>7500000</v>
      </c>
      <c r="L322" s="20">
        <f t="shared" si="48"/>
        <v>7500000</v>
      </c>
      <c r="M322" s="20">
        <f t="shared" si="49"/>
        <v>7500000</v>
      </c>
      <c r="N322" s="20">
        <v>0</v>
      </c>
      <c r="O322" s="21">
        <v>7500000</v>
      </c>
      <c r="P322" s="22">
        <v>0</v>
      </c>
      <c r="Q322" s="24">
        <v>0</v>
      </c>
      <c r="R322" s="23">
        <f t="shared" si="57"/>
        <v>7500000</v>
      </c>
      <c r="S322" s="13">
        <v>1</v>
      </c>
      <c r="T322" s="13">
        <v>1</v>
      </c>
      <c r="U322" s="24">
        <f t="shared" si="50"/>
        <v>7500000</v>
      </c>
      <c r="V322" s="25">
        <f t="shared" si="51"/>
        <v>7500000</v>
      </c>
      <c r="W322" s="25">
        <f t="shared" si="52"/>
        <v>7500000</v>
      </c>
      <c r="X322" s="26" t="s">
        <v>237</v>
      </c>
      <c r="Y322" s="26" t="s">
        <v>32</v>
      </c>
      <c r="Z322" s="24">
        <f t="shared" si="53"/>
        <v>0</v>
      </c>
      <c r="AA322" s="24">
        <v>807097</v>
      </c>
      <c r="AB322" s="24"/>
      <c r="AC322" s="24">
        <v>6692903</v>
      </c>
      <c r="AD322" s="22">
        <f t="shared" si="54"/>
        <v>7500000</v>
      </c>
    </row>
    <row r="323" spans="1:30" ht="26.25" customHeight="1" x14ac:dyDescent="0.25">
      <c r="A323" s="13">
        <f t="shared" si="55"/>
        <v>316</v>
      </c>
      <c r="B323" s="112" t="s">
        <v>1413</v>
      </c>
      <c r="C323" s="15" t="s">
        <v>1414</v>
      </c>
      <c r="D323" s="113" t="s">
        <v>1415</v>
      </c>
      <c r="E323" s="73">
        <v>43130</v>
      </c>
      <c r="F323" s="15" t="s">
        <v>1416</v>
      </c>
      <c r="G323" s="14"/>
      <c r="H323" s="14"/>
      <c r="I323" s="14"/>
      <c r="J323" s="14"/>
      <c r="K323" s="46">
        <v>10000000</v>
      </c>
      <c r="L323" s="20">
        <f t="shared" si="48"/>
        <v>10000000</v>
      </c>
      <c r="M323" s="20">
        <f t="shared" si="49"/>
        <v>10000000</v>
      </c>
      <c r="N323" s="20">
        <v>0</v>
      </c>
      <c r="O323" s="21">
        <v>10000000</v>
      </c>
      <c r="P323" s="22">
        <v>0</v>
      </c>
      <c r="Q323" s="24">
        <v>0</v>
      </c>
      <c r="R323" s="23">
        <f t="shared" si="57"/>
        <v>10000000</v>
      </c>
      <c r="S323" s="13">
        <v>1</v>
      </c>
      <c r="T323" s="13">
        <v>1</v>
      </c>
      <c r="U323" s="24">
        <f t="shared" si="50"/>
        <v>10000000</v>
      </c>
      <c r="V323" s="25">
        <f t="shared" si="51"/>
        <v>10000000</v>
      </c>
      <c r="W323" s="25">
        <f t="shared" si="52"/>
        <v>10000000</v>
      </c>
      <c r="X323" s="49" t="s">
        <v>1426</v>
      </c>
      <c r="Y323" s="26" t="s">
        <v>32</v>
      </c>
      <c r="Z323" s="24">
        <f t="shared" si="53"/>
        <v>0</v>
      </c>
      <c r="AA323" s="43">
        <v>347742</v>
      </c>
      <c r="AB323" s="43">
        <v>0</v>
      </c>
      <c r="AC323" s="43">
        <v>9652258</v>
      </c>
      <c r="AD323" s="22">
        <f t="shared" si="54"/>
        <v>10000000</v>
      </c>
    </row>
    <row r="324" spans="1:30" ht="26.25" customHeight="1" x14ac:dyDescent="0.25">
      <c r="A324" s="13">
        <f t="shared" si="55"/>
        <v>317</v>
      </c>
      <c r="B324" s="14" t="s">
        <v>1755</v>
      </c>
      <c r="C324" s="15" t="s">
        <v>1757</v>
      </c>
      <c r="D324" s="16" t="s">
        <v>1759</v>
      </c>
      <c r="E324" s="61">
        <v>43172</v>
      </c>
      <c r="F324" s="18" t="s">
        <v>1761</v>
      </c>
      <c r="G324" s="14"/>
      <c r="H324" s="14"/>
      <c r="I324" s="14"/>
      <c r="J324" s="14"/>
      <c r="K324" s="19">
        <v>5000000</v>
      </c>
      <c r="L324" s="20">
        <f t="shared" si="48"/>
        <v>5000000</v>
      </c>
      <c r="M324" s="20">
        <f t="shared" si="49"/>
        <v>5000000</v>
      </c>
      <c r="N324" s="20">
        <v>0</v>
      </c>
      <c r="O324" s="21">
        <v>5000000</v>
      </c>
      <c r="P324" s="22">
        <v>0</v>
      </c>
      <c r="Q324" s="24">
        <v>0</v>
      </c>
      <c r="R324" s="23">
        <f t="shared" si="57"/>
        <v>5000000</v>
      </c>
      <c r="S324" s="13">
        <v>1</v>
      </c>
      <c r="T324" s="13">
        <v>1</v>
      </c>
      <c r="U324" s="24">
        <f t="shared" si="50"/>
        <v>5000000</v>
      </c>
      <c r="V324" s="25">
        <f t="shared" si="51"/>
        <v>5000000</v>
      </c>
      <c r="W324" s="25">
        <f t="shared" si="52"/>
        <v>5000000</v>
      </c>
      <c r="X324" s="14" t="s">
        <v>1763</v>
      </c>
      <c r="Y324" s="26" t="s">
        <v>32</v>
      </c>
      <c r="Z324" s="24">
        <f t="shared" si="53"/>
        <v>0</v>
      </c>
      <c r="AA324" s="24">
        <v>86774</v>
      </c>
      <c r="AB324" s="24">
        <v>0</v>
      </c>
      <c r="AC324" s="24">
        <v>4913226</v>
      </c>
      <c r="AD324" s="22">
        <f t="shared" si="54"/>
        <v>5000000</v>
      </c>
    </row>
    <row r="325" spans="1:30" ht="26.25" customHeight="1" x14ac:dyDescent="0.25">
      <c r="A325" s="13">
        <f t="shared" si="55"/>
        <v>318</v>
      </c>
      <c r="B325" s="14" t="s">
        <v>117</v>
      </c>
      <c r="C325" s="15" t="s">
        <v>118</v>
      </c>
      <c r="D325" s="16" t="s">
        <v>119</v>
      </c>
      <c r="E325" s="61">
        <v>42901</v>
      </c>
      <c r="F325" s="18" t="s">
        <v>120</v>
      </c>
      <c r="G325" s="14"/>
      <c r="H325" s="14"/>
      <c r="I325" s="14"/>
      <c r="J325" s="14"/>
      <c r="K325" s="19">
        <v>3000000</v>
      </c>
      <c r="L325" s="20">
        <f t="shared" si="48"/>
        <v>3000000</v>
      </c>
      <c r="M325" s="20">
        <f t="shared" si="49"/>
        <v>3000000</v>
      </c>
      <c r="N325" s="20">
        <v>0</v>
      </c>
      <c r="O325" s="21">
        <v>3000000</v>
      </c>
      <c r="P325" s="22">
        <v>0</v>
      </c>
      <c r="Q325" s="24">
        <v>0</v>
      </c>
      <c r="R325" s="23">
        <f t="shared" si="57"/>
        <v>3000000</v>
      </c>
      <c r="S325" s="13">
        <v>1</v>
      </c>
      <c r="T325" s="13">
        <v>1</v>
      </c>
      <c r="U325" s="24">
        <f t="shared" si="50"/>
        <v>3000000</v>
      </c>
      <c r="V325" s="25">
        <f t="shared" si="51"/>
        <v>3000000</v>
      </c>
      <c r="W325" s="25">
        <f t="shared" si="52"/>
        <v>3000000</v>
      </c>
      <c r="X325" s="26" t="s">
        <v>121</v>
      </c>
      <c r="Y325" s="26" t="s">
        <v>32</v>
      </c>
      <c r="Z325" s="24">
        <f t="shared" si="53"/>
        <v>0</v>
      </c>
      <c r="AA325" s="24">
        <v>379200</v>
      </c>
      <c r="AB325" s="24"/>
      <c r="AC325" s="24">
        <v>2620800</v>
      </c>
      <c r="AD325" s="22">
        <f t="shared" si="54"/>
        <v>3000000</v>
      </c>
    </row>
    <row r="326" spans="1:30" ht="26.25" customHeight="1" x14ac:dyDescent="0.25">
      <c r="A326" s="13">
        <f t="shared" si="55"/>
        <v>319</v>
      </c>
      <c r="B326" s="14" t="s">
        <v>375</v>
      </c>
      <c r="C326" s="15" t="s">
        <v>376</v>
      </c>
      <c r="D326" s="16" t="s">
        <v>377</v>
      </c>
      <c r="E326" s="61">
        <v>42996</v>
      </c>
      <c r="F326" s="18" t="s">
        <v>378</v>
      </c>
      <c r="G326" s="18" t="s">
        <v>378</v>
      </c>
      <c r="H326" s="14"/>
      <c r="I326" s="14"/>
      <c r="J326" s="14"/>
      <c r="K326" s="19">
        <v>10000000</v>
      </c>
      <c r="L326" s="20">
        <f t="shared" si="48"/>
        <v>10000000</v>
      </c>
      <c r="M326" s="20">
        <f t="shared" si="49"/>
        <v>10000000</v>
      </c>
      <c r="N326" s="20">
        <v>0</v>
      </c>
      <c r="O326" s="21">
        <v>10000000</v>
      </c>
      <c r="P326" s="22">
        <v>0</v>
      </c>
      <c r="Q326" s="24">
        <v>0</v>
      </c>
      <c r="R326" s="23">
        <f t="shared" si="57"/>
        <v>10000000</v>
      </c>
      <c r="S326" s="13">
        <v>1</v>
      </c>
      <c r="T326" s="13">
        <v>1</v>
      </c>
      <c r="U326" s="24">
        <f t="shared" si="50"/>
        <v>10000000</v>
      </c>
      <c r="V326" s="25">
        <f t="shared" si="51"/>
        <v>10000000</v>
      </c>
      <c r="W326" s="25">
        <f t="shared" si="52"/>
        <v>10000000</v>
      </c>
      <c r="X326" s="26" t="s">
        <v>379</v>
      </c>
      <c r="Y326" s="26" t="s">
        <v>32</v>
      </c>
      <c r="Z326" s="24">
        <f t="shared" si="53"/>
        <v>0</v>
      </c>
      <c r="AA326" s="24">
        <v>872000</v>
      </c>
      <c r="AB326" s="24"/>
      <c r="AC326" s="24">
        <v>9128000</v>
      </c>
      <c r="AD326" s="22">
        <f t="shared" si="54"/>
        <v>10000000</v>
      </c>
    </row>
    <row r="327" spans="1:30" ht="26.25" customHeight="1" x14ac:dyDescent="0.25">
      <c r="A327" s="13">
        <f t="shared" si="55"/>
        <v>320</v>
      </c>
      <c r="B327" s="14" t="s">
        <v>1449</v>
      </c>
      <c r="C327" s="15" t="s">
        <v>1450</v>
      </c>
      <c r="D327" s="113" t="s">
        <v>1451</v>
      </c>
      <c r="E327" s="73">
        <v>43132</v>
      </c>
      <c r="F327" s="122" t="s">
        <v>1452</v>
      </c>
      <c r="G327" s="14"/>
      <c r="H327" s="14"/>
      <c r="I327" s="14"/>
      <c r="J327" s="14"/>
      <c r="K327" s="75">
        <v>7500000</v>
      </c>
      <c r="L327" s="20">
        <f t="shared" si="48"/>
        <v>7500000</v>
      </c>
      <c r="M327" s="20">
        <f t="shared" si="49"/>
        <v>7500000</v>
      </c>
      <c r="N327" s="20">
        <v>0</v>
      </c>
      <c r="O327" s="21">
        <v>7500000</v>
      </c>
      <c r="P327" s="22">
        <v>0</v>
      </c>
      <c r="Q327" s="24">
        <v>0</v>
      </c>
      <c r="R327" s="23">
        <f t="shared" si="57"/>
        <v>7500000</v>
      </c>
      <c r="S327" s="13">
        <v>1</v>
      </c>
      <c r="T327" s="13">
        <v>1</v>
      </c>
      <c r="U327" s="24">
        <f t="shared" si="50"/>
        <v>7500000</v>
      </c>
      <c r="V327" s="25">
        <f t="shared" si="51"/>
        <v>7500000</v>
      </c>
      <c r="W327" s="25">
        <f t="shared" si="52"/>
        <v>7500000</v>
      </c>
      <c r="X327" s="50" t="s">
        <v>40</v>
      </c>
      <c r="Y327" s="26" t="s">
        <v>32</v>
      </c>
      <c r="Z327" s="24">
        <f t="shared" si="53"/>
        <v>0</v>
      </c>
      <c r="AA327" s="43">
        <v>255000</v>
      </c>
      <c r="AB327" s="43">
        <v>0</v>
      </c>
      <c r="AC327" s="43">
        <v>7245000</v>
      </c>
      <c r="AD327" s="22">
        <f t="shared" si="54"/>
        <v>7500000</v>
      </c>
    </row>
    <row r="328" spans="1:30" ht="26.25" customHeight="1" x14ac:dyDescent="0.25">
      <c r="A328" s="13">
        <f t="shared" si="55"/>
        <v>321</v>
      </c>
      <c r="B328" s="14" t="s">
        <v>769</v>
      </c>
      <c r="C328" s="15" t="s">
        <v>770</v>
      </c>
      <c r="D328" s="16" t="s">
        <v>771</v>
      </c>
      <c r="E328" s="61">
        <v>43084</v>
      </c>
      <c r="F328" s="18" t="s">
        <v>772</v>
      </c>
      <c r="G328" s="18" t="s">
        <v>772</v>
      </c>
      <c r="H328" s="14"/>
      <c r="I328" s="14"/>
      <c r="J328" s="14"/>
      <c r="K328" s="19">
        <v>10000000</v>
      </c>
      <c r="L328" s="20">
        <f t="shared" ref="L328:L391" si="58">+T328*V328</f>
        <v>10000000</v>
      </c>
      <c r="M328" s="20">
        <f t="shared" ref="M328:M391" si="59">K328/S328</f>
        <v>10000000</v>
      </c>
      <c r="N328" s="20">
        <v>0</v>
      </c>
      <c r="O328" s="21">
        <v>10000000</v>
      </c>
      <c r="P328" s="22">
        <v>0</v>
      </c>
      <c r="Q328" s="24">
        <v>0</v>
      </c>
      <c r="R328" s="23">
        <f t="shared" si="57"/>
        <v>10000000</v>
      </c>
      <c r="S328" s="13">
        <v>1</v>
      </c>
      <c r="T328" s="13">
        <v>1</v>
      </c>
      <c r="U328" s="24">
        <f t="shared" ref="U328:U391" si="60">+M328+N328</f>
        <v>10000000</v>
      </c>
      <c r="V328" s="25">
        <f t="shared" ref="V328:V391" si="61">+T328*U328</f>
        <v>10000000</v>
      </c>
      <c r="W328" s="25">
        <f t="shared" ref="W328:W391" si="62">+M328*T328</f>
        <v>10000000</v>
      </c>
      <c r="X328" s="14" t="s">
        <v>121</v>
      </c>
      <c r="Y328" s="26" t="s">
        <v>32</v>
      </c>
      <c r="Z328" s="24">
        <f t="shared" ref="Z328:Z391" si="63">+K328-W328</f>
        <v>0</v>
      </c>
      <c r="AA328" s="24">
        <v>525806</v>
      </c>
      <c r="AB328" s="24">
        <v>25000</v>
      </c>
      <c r="AC328" s="24">
        <v>9449194</v>
      </c>
      <c r="AD328" s="22">
        <f t="shared" ref="AD328:AD391" si="64">Z328+AA328+AB328+AC328</f>
        <v>10000000</v>
      </c>
    </row>
    <row r="329" spans="1:30" ht="26.25" customHeight="1" x14ac:dyDescent="0.25">
      <c r="A329" s="13">
        <f t="shared" si="55"/>
        <v>322</v>
      </c>
      <c r="B329" s="14" t="s">
        <v>1585</v>
      </c>
      <c r="C329" s="15" t="s">
        <v>1586</v>
      </c>
      <c r="D329" s="123" t="s">
        <v>1587</v>
      </c>
      <c r="E329" s="61">
        <v>43143</v>
      </c>
      <c r="F329" s="15" t="s">
        <v>1588</v>
      </c>
      <c r="G329" s="14"/>
      <c r="H329" s="14"/>
      <c r="I329" s="14"/>
      <c r="J329" s="14"/>
      <c r="K329" s="75">
        <v>5000000</v>
      </c>
      <c r="L329" s="20">
        <f t="shared" si="58"/>
        <v>5000000</v>
      </c>
      <c r="M329" s="20">
        <f t="shared" si="59"/>
        <v>5000000</v>
      </c>
      <c r="N329" s="20">
        <v>0</v>
      </c>
      <c r="O329" s="21">
        <v>5000000</v>
      </c>
      <c r="P329" s="22">
        <v>0</v>
      </c>
      <c r="Q329" s="24">
        <v>0</v>
      </c>
      <c r="R329" s="23">
        <f t="shared" si="57"/>
        <v>5000000</v>
      </c>
      <c r="S329" s="13">
        <v>1</v>
      </c>
      <c r="T329" s="13">
        <v>1</v>
      </c>
      <c r="U329" s="24">
        <f t="shared" si="60"/>
        <v>5000000</v>
      </c>
      <c r="V329" s="25">
        <f t="shared" si="61"/>
        <v>5000000</v>
      </c>
      <c r="W329" s="25">
        <f t="shared" si="62"/>
        <v>5000000</v>
      </c>
      <c r="X329" s="26" t="s">
        <v>1533</v>
      </c>
      <c r="Y329" s="26" t="s">
        <v>32</v>
      </c>
      <c r="Z329" s="24">
        <f t="shared" si="63"/>
        <v>0</v>
      </c>
      <c r="AA329" s="43">
        <v>146429</v>
      </c>
      <c r="AB329" s="43">
        <v>0</v>
      </c>
      <c r="AC329" s="43">
        <v>4853571</v>
      </c>
      <c r="AD329" s="22">
        <f t="shared" si="64"/>
        <v>5000000</v>
      </c>
    </row>
    <row r="330" spans="1:30" ht="26.25" customHeight="1" x14ac:dyDescent="0.25">
      <c r="A330" s="13">
        <f t="shared" ref="A330:A393" si="65">+A329+1</f>
        <v>323</v>
      </c>
      <c r="B330" s="14" t="s">
        <v>268</v>
      </c>
      <c r="C330" s="15" t="s">
        <v>269</v>
      </c>
      <c r="D330" s="15" t="s">
        <v>270</v>
      </c>
      <c r="E330" s="61">
        <v>42961</v>
      </c>
      <c r="F330" s="18" t="s">
        <v>271</v>
      </c>
      <c r="G330" s="14"/>
      <c r="H330" s="14"/>
      <c r="I330" s="14"/>
      <c r="J330" s="14"/>
      <c r="K330" s="19">
        <v>7500000</v>
      </c>
      <c r="L330" s="20">
        <f t="shared" si="58"/>
        <v>7500000</v>
      </c>
      <c r="M330" s="20">
        <f t="shared" si="59"/>
        <v>7500000</v>
      </c>
      <c r="N330" s="20">
        <v>0</v>
      </c>
      <c r="O330" s="21">
        <v>7500000</v>
      </c>
      <c r="P330" s="22">
        <v>0</v>
      </c>
      <c r="Q330" s="24">
        <v>0</v>
      </c>
      <c r="R330" s="23">
        <f t="shared" si="57"/>
        <v>7500000</v>
      </c>
      <c r="S330" s="13">
        <v>1</v>
      </c>
      <c r="T330" s="13">
        <v>1</v>
      </c>
      <c r="U330" s="24">
        <f t="shared" si="60"/>
        <v>7500000</v>
      </c>
      <c r="V330" s="25">
        <f t="shared" si="61"/>
        <v>7500000</v>
      </c>
      <c r="W330" s="25">
        <f t="shared" si="62"/>
        <v>7500000</v>
      </c>
      <c r="X330" s="26" t="s">
        <v>171</v>
      </c>
      <c r="Y330" s="26" t="s">
        <v>32</v>
      </c>
      <c r="Z330" s="24">
        <f t="shared" si="63"/>
        <v>0</v>
      </c>
      <c r="AA330" s="24">
        <v>772258</v>
      </c>
      <c r="AB330" s="24"/>
      <c r="AC330" s="24">
        <v>6727742</v>
      </c>
      <c r="AD330" s="22">
        <f t="shared" si="64"/>
        <v>7500000</v>
      </c>
    </row>
    <row r="331" spans="1:30" ht="26.25" customHeight="1" x14ac:dyDescent="0.25">
      <c r="A331" s="13">
        <f t="shared" si="65"/>
        <v>324</v>
      </c>
      <c r="B331" s="14" t="s">
        <v>1840</v>
      </c>
      <c r="C331" s="15" t="s">
        <v>1842</v>
      </c>
      <c r="D331" s="16" t="s">
        <v>1844</v>
      </c>
      <c r="E331" s="130">
        <v>43187</v>
      </c>
      <c r="F331" s="18" t="s">
        <v>1846</v>
      </c>
      <c r="G331" s="14"/>
      <c r="H331" s="14"/>
      <c r="I331" s="14"/>
      <c r="J331" s="14"/>
      <c r="K331" s="19">
        <v>7500000</v>
      </c>
      <c r="L331" s="20">
        <f t="shared" si="58"/>
        <v>7500000</v>
      </c>
      <c r="M331" s="20">
        <f t="shared" si="59"/>
        <v>7500000</v>
      </c>
      <c r="N331" s="20">
        <v>0</v>
      </c>
      <c r="O331" s="21">
        <v>7500000</v>
      </c>
      <c r="P331" s="22">
        <v>0</v>
      </c>
      <c r="Q331" s="24">
        <v>0</v>
      </c>
      <c r="R331" s="23">
        <f t="shared" si="57"/>
        <v>7500000</v>
      </c>
      <c r="S331" s="13">
        <v>1</v>
      </c>
      <c r="T331" s="13">
        <v>1</v>
      </c>
      <c r="U331" s="24">
        <f t="shared" si="60"/>
        <v>7500000</v>
      </c>
      <c r="V331" s="25">
        <f t="shared" si="61"/>
        <v>7500000</v>
      </c>
      <c r="W331" s="25">
        <f t="shared" si="62"/>
        <v>7500000</v>
      </c>
      <c r="X331" s="14" t="s">
        <v>121</v>
      </c>
      <c r="Y331" s="26" t="s">
        <v>32</v>
      </c>
      <c r="Z331" s="24">
        <f t="shared" si="63"/>
        <v>0</v>
      </c>
      <c r="AA331" s="24">
        <v>86613</v>
      </c>
      <c r="AB331" s="24">
        <v>0</v>
      </c>
      <c r="AC331" s="24">
        <v>7413387</v>
      </c>
      <c r="AD331" s="22">
        <f t="shared" si="64"/>
        <v>7500000</v>
      </c>
    </row>
    <row r="332" spans="1:30" ht="26.25" customHeight="1" x14ac:dyDescent="0.25">
      <c r="A332" s="13">
        <f t="shared" si="65"/>
        <v>325</v>
      </c>
      <c r="B332" s="14" t="s">
        <v>704</v>
      </c>
      <c r="C332" s="15" t="s">
        <v>705</v>
      </c>
      <c r="D332" s="16" t="s">
        <v>706</v>
      </c>
      <c r="E332" s="61">
        <v>43084</v>
      </c>
      <c r="F332" s="18" t="s">
        <v>707</v>
      </c>
      <c r="G332" s="14"/>
      <c r="H332" s="14"/>
      <c r="I332" s="14"/>
      <c r="J332" s="14"/>
      <c r="K332" s="19">
        <v>5000000</v>
      </c>
      <c r="L332" s="20">
        <f t="shared" si="58"/>
        <v>5000000</v>
      </c>
      <c r="M332" s="20">
        <f t="shared" si="59"/>
        <v>5000000</v>
      </c>
      <c r="N332" s="20">
        <v>0</v>
      </c>
      <c r="O332" s="21">
        <v>5000000</v>
      </c>
      <c r="P332" s="22">
        <v>0</v>
      </c>
      <c r="Q332" s="24">
        <v>0</v>
      </c>
      <c r="R332" s="23">
        <f t="shared" si="57"/>
        <v>5000000</v>
      </c>
      <c r="S332" s="13">
        <v>1</v>
      </c>
      <c r="T332" s="13">
        <v>1</v>
      </c>
      <c r="U332" s="24">
        <f t="shared" si="60"/>
        <v>5000000</v>
      </c>
      <c r="V332" s="25">
        <f t="shared" si="61"/>
        <v>5000000</v>
      </c>
      <c r="W332" s="25">
        <f t="shared" si="62"/>
        <v>5000000</v>
      </c>
      <c r="X332" s="14"/>
      <c r="Y332" s="26" t="s">
        <v>32</v>
      </c>
      <c r="Z332" s="24">
        <f t="shared" si="63"/>
        <v>0</v>
      </c>
      <c r="AA332" s="24"/>
      <c r="AB332" s="24"/>
      <c r="AC332" s="24"/>
      <c r="AD332" s="22">
        <f t="shared" si="64"/>
        <v>0</v>
      </c>
    </row>
    <row r="333" spans="1:30" ht="26.25" customHeight="1" x14ac:dyDescent="0.25">
      <c r="A333" s="13">
        <f t="shared" si="65"/>
        <v>326</v>
      </c>
      <c r="B333" s="2" t="s">
        <v>909</v>
      </c>
      <c r="C333" s="59" t="s">
        <v>910</v>
      </c>
      <c r="D333" s="131" t="s">
        <v>911</v>
      </c>
      <c r="E333" s="61">
        <v>43084</v>
      </c>
      <c r="F333" s="125" t="s">
        <v>912</v>
      </c>
      <c r="G333" s="18" t="s">
        <v>912</v>
      </c>
      <c r="H333" s="14"/>
      <c r="I333" s="14"/>
      <c r="J333" s="14"/>
      <c r="K333" s="19">
        <v>7500000</v>
      </c>
      <c r="L333" s="20">
        <f t="shared" si="58"/>
        <v>7500000</v>
      </c>
      <c r="M333" s="20">
        <f t="shared" si="59"/>
        <v>7500000</v>
      </c>
      <c r="N333" s="20">
        <v>0</v>
      </c>
      <c r="O333" s="21">
        <v>7500000</v>
      </c>
      <c r="P333" s="22">
        <v>0</v>
      </c>
      <c r="Q333" s="24">
        <v>0</v>
      </c>
      <c r="R333" s="23">
        <f t="shared" si="57"/>
        <v>7500000</v>
      </c>
      <c r="S333" s="13">
        <v>1</v>
      </c>
      <c r="T333" s="13">
        <v>1</v>
      </c>
      <c r="U333" s="24">
        <f t="shared" si="60"/>
        <v>7500000</v>
      </c>
      <c r="V333" s="25">
        <f t="shared" si="61"/>
        <v>7500000</v>
      </c>
      <c r="W333" s="25">
        <f t="shared" si="62"/>
        <v>7500000</v>
      </c>
      <c r="X333" s="58" t="s">
        <v>913</v>
      </c>
      <c r="Y333" s="26" t="s">
        <v>32</v>
      </c>
      <c r="Z333" s="24">
        <f t="shared" si="63"/>
        <v>0</v>
      </c>
      <c r="AA333" s="24">
        <v>394355</v>
      </c>
      <c r="AB333" s="24"/>
      <c r="AC333" s="24">
        <v>7105645</v>
      </c>
      <c r="AD333" s="22">
        <f t="shared" si="64"/>
        <v>7500000</v>
      </c>
    </row>
    <row r="334" spans="1:30" ht="26.25" customHeight="1" x14ac:dyDescent="0.25">
      <c r="A334" s="13">
        <f t="shared" si="65"/>
        <v>327</v>
      </c>
      <c r="B334" s="2" t="s">
        <v>1102</v>
      </c>
      <c r="C334" s="59" t="s">
        <v>910</v>
      </c>
      <c r="D334" s="132" t="s">
        <v>1103</v>
      </c>
      <c r="E334" s="61">
        <v>43109</v>
      </c>
      <c r="F334" s="59" t="s">
        <v>912</v>
      </c>
      <c r="G334" s="14"/>
      <c r="H334" s="14"/>
      <c r="I334" s="14"/>
      <c r="J334" s="14"/>
      <c r="K334" s="46">
        <v>7500000</v>
      </c>
      <c r="L334" s="20">
        <f t="shared" si="58"/>
        <v>7500000</v>
      </c>
      <c r="M334" s="20">
        <f t="shared" si="59"/>
        <v>7500000</v>
      </c>
      <c r="N334" s="20">
        <v>0</v>
      </c>
      <c r="O334" s="21">
        <v>7500000</v>
      </c>
      <c r="P334" s="22">
        <v>0</v>
      </c>
      <c r="Q334" s="24">
        <v>0</v>
      </c>
      <c r="R334" s="23">
        <f t="shared" si="57"/>
        <v>7500000</v>
      </c>
      <c r="S334" s="13">
        <v>1</v>
      </c>
      <c r="T334" s="13">
        <v>1</v>
      </c>
      <c r="U334" s="24">
        <f t="shared" si="60"/>
        <v>7500000</v>
      </c>
      <c r="V334" s="25">
        <f t="shared" si="61"/>
        <v>7500000</v>
      </c>
      <c r="W334" s="25">
        <f t="shared" si="62"/>
        <v>7500000</v>
      </c>
      <c r="X334" s="65" t="s">
        <v>1150</v>
      </c>
      <c r="Y334" s="26" t="s">
        <v>32</v>
      </c>
      <c r="Z334" s="24">
        <f t="shared" si="63"/>
        <v>0</v>
      </c>
      <c r="AA334" s="47">
        <v>321774</v>
      </c>
      <c r="AB334" s="43">
        <v>75000</v>
      </c>
      <c r="AC334" s="43">
        <v>7103226</v>
      </c>
      <c r="AD334" s="22">
        <f t="shared" si="64"/>
        <v>7500000</v>
      </c>
    </row>
    <row r="335" spans="1:30" ht="26.25" customHeight="1" x14ac:dyDescent="0.25">
      <c r="A335" s="13">
        <f t="shared" si="65"/>
        <v>328</v>
      </c>
      <c r="B335" s="2" t="s">
        <v>1625</v>
      </c>
      <c r="C335" s="59" t="s">
        <v>910</v>
      </c>
      <c r="D335" s="131" t="s">
        <v>1626</v>
      </c>
      <c r="E335" s="61">
        <v>43146</v>
      </c>
      <c r="F335" s="125" t="s">
        <v>912</v>
      </c>
      <c r="G335" s="18" t="s">
        <v>912</v>
      </c>
      <c r="H335" s="14"/>
      <c r="I335" s="14"/>
      <c r="J335" s="14"/>
      <c r="K335" s="74">
        <v>5000000</v>
      </c>
      <c r="L335" s="20">
        <f t="shared" si="58"/>
        <v>5000000</v>
      </c>
      <c r="M335" s="20">
        <f t="shared" si="59"/>
        <v>5000000</v>
      </c>
      <c r="N335" s="20">
        <v>0</v>
      </c>
      <c r="O335" s="21">
        <v>5000000</v>
      </c>
      <c r="P335" s="22">
        <v>0</v>
      </c>
      <c r="Q335" s="24">
        <v>0</v>
      </c>
      <c r="R335" s="23">
        <f t="shared" si="57"/>
        <v>5000000</v>
      </c>
      <c r="S335" s="13">
        <v>1</v>
      </c>
      <c r="T335" s="13">
        <v>1</v>
      </c>
      <c r="U335" s="24">
        <f t="shared" si="60"/>
        <v>5000000</v>
      </c>
      <c r="V335" s="25">
        <f t="shared" si="61"/>
        <v>5000000</v>
      </c>
      <c r="W335" s="25">
        <f t="shared" si="62"/>
        <v>5000000</v>
      </c>
      <c r="X335" s="58" t="s">
        <v>913</v>
      </c>
      <c r="Y335" s="26" t="s">
        <v>32</v>
      </c>
      <c r="Z335" s="24">
        <f t="shared" si="63"/>
        <v>0</v>
      </c>
      <c r="AA335" s="24">
        <v>140000</v>
      </c>
      <c r="AB335" s="24">
        <v>50000</v>
      </c>
      <c r="AC335" s="24">
        <v>4810000</v>
      </c>
      <c r="AD335" s="22">
        <f t="shared" si="64"/>
        <v>5000000</v>
      </c>
    </row>
    <row r="336" spans="1:30" ht="26.25" customHeight="1" x14ac:dyDescent="0.25">
      <c r="A336" s="13">
        <f t="shared" si="65"/>
        <v>329</v>
      </c>
      <c r="B336" s="2" t="s">
        <v>991</v>
      </c>
      <c r="C336" s="59" t="s">
        <v>995</v>
      </c>
      <c r="D336" s="131" t="s">
        <v>1000</v>
      </c>
      <c r="E336" s="61">
        <v>43104</v>
      </c>
      <c r="F336" s="125" t="s">
        <v>1004</v>
      </c>
      <c r="G336" s="18" t="s">
        <v>1004</v>
      </c>
      <c r="H336" s="14"/>
      <c r="I336" s="14"/>
      <c r="J336" s="14"/>
      <c r="K336" s="19">
        <v>7000000</v>
      </c>
      <c r="L336" s="20">
        <f t="shared" si="58"/>
        <v>7000000</v>
      </c>
      <c r="M336" s="20">
        <f t="shared" si="59"/>
        <v>7000000</v>
      </c>
      <c r="N336" s="20">
        <v>0</v>
      </c>
      <c r="O336" s="21">
        <v>7000000</v>
      </c>
      <c r="P336" s="22">
        <v>0</v>
      </c>
      <c r="Q336" s="24">
        <v>0</v>
      </c>
      <c r="R336" s="23">
        <f t="shared" si="57"/>
        <v>7000000</v>
      </c>
      <c r="S336" s="13">
        <v>1</v>
      </c>
      <c r="T336" s="13">
        <v>1</v>
      </c>
      <c r="U336" s="24">
        <f t="shared" si="60"/>
        <v>7000000</v>
      </c>
      <c r="V336" s="25">
        <f t="shared" si="61"/>
        <v>7000000</v>
      </c>
      <c r="W336" s="25">
        <f t="shared" si="62"/>
        <v>7000000</v>
      </c>
      <c r="X336" s="58" t="s">
        <v>148</v>
      </c>
      <c r="Y336" s="26" t="s">
        <v>32</v>
      </c>
      <c r="Z336" s="24">
        <f t="shared" si="63"/>
        <v>0</v>
      </c>
      <c r="AA336" s="24">
        <v>313871</v>
      </c>
      <c r="AB336" s="24"/>
      <c r="AC336" s="24">
        <v>6686129</v>
      </c>
      <c r="AD336" s="22">
        <f t="shared" si="64"/>
        <v>7000000</v>
      </c>
    </row>
    <row r="337" spans="1:30" ht="26.25" customHeight="1" x14ac:dyDescent="0.25">
      <c r="A337" s="13">
        <f t="shared" si="65"/>
        <v>330</v>
      </c>
      <c r="B337" s="2" t="s">
        <v>963</v>
      </c>
      <c r="C337" s="59" t="s">
        <v>965</v>
      </c>
      <c r="D337" s="131" t="s">
        <v>967</v>
      </c>
      <c r="E337" s="61">
        <v>43102</v>
      </c>
      <c r="F337" s="125" t="s">
        <v>970</v>
      </c>
      <c r="G337" s="125" t="s">
        <v>970</v>
      </c>
      <c r="H337" s="14"/>
      <c r="I337" s="14"/>
      <c r="J337" s="14"/>
      <c r="K337" s="19">
        <v>7500000</v>
      </c>
      <c r="L337" s="20">
        <f t="shared" si="58"/>
        <v>7500000</v>
      </c>
      <c r="M337" s="20">
        <f t="shared" si="59"/>
        <v>7500000</v>
      </c>
      <c r="N337" s="20">
        <v>0</v>
      </c>
      <c r="O337" s="21">
        <v>7000000</v>
      </c>
      <c r="P337" s="22">
        <v>0</v>
      </c>
      <c r="Q337" s="24">
        <v>0</v>
      </c>
      <c r="R337" s="23">
        <f t="shared" si="57"/>
        <v>7000000</v>
      </c>
      <c r="S337" s="13">
        <v>1</v>
      </c>
      <c r="T337" s="13">
        <v>1</v>
      </c>
      <c r="U337" s="24">
        <f t="shared" si="60"/>
        <v>7500000</v>
      </c>
      <c r="V337" s="25">
        <f t="shared" si="61"/>
        <v>7500000</v>
      </c>
      <c r="W337" s="25">
        <f t="shared" si="62"/>
        <v>7500000</v>
      </c>
      <c r="X337" s="58" t="s">
        <v>972</v>
      </c>
      <c r="Y337" s="26" t="s">
        <v>32</v>
      </c>
      <c r="Z337" s="24">
        <f t="shared" si="63"/>
        <v>0</v>
      </c>
      <c r="AA337" s="24">
        <v>342097</v>
      </c>
      <c r="AB337" s="24"/>
      <c r="AC337" s="24">
        <v>7157903</v>
      </c>
      <c r="AD337" s="22">
        <f t="shared" si="64"/>
        <v>7500000</v>
      </c>
    </row>
    <row r="338" spans="1:30" ht="26.25" customHeight="1" x14ac:dyDescent="0.25">
      <c r="A338" s="13">
        <f t="shared" si="65"/>
        <v>331</v>
      </c>
      <c r="B338" s="2" t="s">
        <v>1090</v>
      </c>
      <c r="C338" s="59" t="s">
        <v>1091</v>
      </c>
      <c r="D338" s="132" t="s">
        <v>1092</v>
      </c>
      <c r="E338" s="61">
        <v>43109</v>
      </c>
      <c r="F338" s="59" t="s">
        <v>1093</v>
      </c>
      <c r="G338" s="18" t="s">
        <v>1160</v>
      </c>
      <c r="H338" s="14"/>
      <c r="I338" s="14"/>
      <c r="J338" s="14"/>
      <c r="K338" s="46">
        <v>7000000</v>
      </c>
      <c r="L338" s="20">
        <f t="shared" si="58"/>
        <v>7000000</v>
      </c>
      <c r="M338" s="20">
        <f t="shared" si="59"/>
        <v>7000000</v>
      </c>
      <c r="N338" s="20">
        <v>0</v>
      </c>
      <c r="O338" s="21">
        <v>7000000</v>
      </c>
      <c r="P338" s="22">
        <v>0</v>
      </c>
      <c r="Q338" s="24">
        <v>0</v>
      </c>
      <c r="R338" s="23">
        <f t="shared" si="57"/>
        <v>7000000</v>
      </c>
      <c r="S338" s="13">
        <v>1</v>
      </c>
      <c r="T338" s="13">
        <v>1</v>
      </c>
      <c r="U338" s="24">
        <f t="shared" si="60"/>
        <v>7000000</v>
      </c>
      <c r="V338" s="25">
        <f t="shared" si="61"/>
        <v>7000000</v>
      </c>
      <c r="W338" s="25">
        <f t="shared" si="62"/>
        <v>7000000</v>
      </c>
      <c r="X338" s="65" t="s">
        <v>1147</v>
      </c>
      <c r="Y338" s="26" t="s">
        <v>32</v>
      </c>
      <c r="Z338" s="24">
        <f t="shared" si="63"/>
        <v>0</v>
      </c>
      <c r="AA338" s="47">
        <v>300323</v>
      </c>
      <c r="AB338" s="43">
        <v>0</v>
      </c>
      <c r="AC338" s="43">
        <v>6699677</v>
      </c>
      <c r="AD338" s="22">
        <f t="shared" si="64"/>
        <v>7000000</v>
      </c>
    </row>
    <row r="339" spans="1:30" ht="26.25" customHeight="1" x14ac:dyDescent="0.25">
      <c r="A339" s="13">
        <f t="shared" si="65"/>
        <v>332</v>
      </c>
      <c r="B339" s="2" t="s">
        <v>834</v>
      </c>
      <c r="C339" s="59" t="s">
        <v>835</v>
      </c>
      <c r="D339" s="131" t="s">
        <v>836</v>
      </c>
      <c r="E339" s="61">
        <v>43091</v>
      </c>
      <c r="F339" s="125" t="s">
        <v>837</v>
      </c>
      <c r="G339" s="18" t="s">
        <v>838</v>
      </c>
      <c r="H339" s="14"/>
      <c r="I339" s="14"/>
      <c r="J339" s="14"/>
      <c r="K339" s="19">
        <v>5000000</v>
      </c>
      <c r="L339" s="20">
        <f t="shared" si="58"/>
        <v>5000000</v>
      </c>
      <c r="M339" s="20">
        <f t="shared" si="59"/>
        <v>5000000</v>
      </c>
      <c r="N339" s="20">
        <v>0</v>
      </c>
      <c r="O339" s="21">
        <v>5000000</v>
      </c>
      <c r="P339" s="22">
        <v>0</v>
      </c>
      <c r="Q339" s="24">
        <v>0</v>
      </c>
      <c r="R339" s="23">
        <f t="shared" si="57"/>
        <v>5000000</v>
      </c>
      <c r="S339" s="13">
        <v>1</v>
      </c>
      <c r="T339" s="13">
        <v>1</v>
      </c>
      <c r="U339" s="24">
        <f t="shared" si="60"/>
        <v>5000000</v>
      </c>
      <c r="V339" s="25">
        <f t="shared" si="61"/>
        <v>5000000</v>
      </c>
      <c r="W339" s="25">
        <f t="shared" si="62"/>
        <v>5000000</v>
      </c>
      <c r="X339" s="58" t="s">
        <v>232</v>
      </c>
      <c r="Y339" s="26" t="s">
        <v>32</v>
      </c>
      <c r="Z339" s="24">
        <f t="shared" si="63"/>
        <v>0</v>
      </c>
      <c r="AA339" s="24">
        <v>249355</v>
      </c>
      <c r="AB339" s="24"/>
      <c r="AC339" s="24">
        <v>4750645</v>
      </c>
      <c r="AD339" s="22">
        <f t="shared" si="64"/>
        <v>5000000</v>
      </c>
    </row>
    <row r="340" spans="1:30" ht="26.25" customHeight="1" x14ac:dyDescent="0.25">
      <c r="A340" s="13">
        <f t="shared" si="65"/>
        <v>333</v>
      </c>
      <c r="B340" s="71" t="s">
        <v>1515</v>
      </c>
      <c r="C340" s="59" t="s">
        <v>1516</v>
      </c>
      <c r="D340" s="72" t="s">
        <v>1517</v>
      </c>
      <c r="E340" s="73">
        <v>43130</v>
      </c>
      <c r="F340" s="59" t="s">
        <v>1518</v>
      </c>
      <c r="G340" s="18" t="s">
        <v>1537</v>
      </c>
      <c r="H340" s="14"/>
      <c r="I340" s="14"/>
      <c r="J340" s="14"/>
      <c r="K340" s="52">
        <v>20000000</v>
      </c>
      <c r="L340" s="20">
        <f t="shared" si="58"/>
        <v>20000000</v>
      </c>
      <c r="M340" s="20">
        <f t="shared" si="59"/>
        <v>20000000</v>
      </c>
      <c r="N340" s="20">
        <v>0</v>
      </c>
      <c r="O340" s="21">
        <v>20000000</v>
      </c>
      <c r="P340" s="22">
        <v>0</v>
      </c>
      <c r="Q340" s="24">
        <v>0</v>
      </c>
      <c r="R340" s="23">
        <f t="shared" si="57"/>
        <v>20000000</v>
      </c>
      <c r="S340" s="13">
        <v>1</v>
      </c>
      <c r="T340" s="13">
        <v>1</v>
      </c>
      <c r="U340" s="24">
        <f t="shared" si="60"/>
        <v>20000000</v>
      </c>
      <c r="V340" s="25">
        <f t="shared" si="61"/>
        <v>20000000</v>
      </c>
      <c r="W340" s="25">
        <f t="shared" si="62"/>
        <v>20000000</v>
      </c>
      <c r="X340" s="64" t="s">
        <v>1292</v>
      </c>
      <c r="Y340" s="26" t="s">
        <v>32</v>
      </c>
      <c r="Z340" s="24">
        <f t="shared" si="63"/>
        <v>0</v>
      </c>
      <c r="AA340" s="43">
        <v>695484</v>
      </c>
      <c r="AB340" s="43">
        <v>125000</v>
      </c>
      <c r="AC340" s="43">
        <v>19179516</v>
      </c>
      <c r="AD340" s="22">
        <f t="shared" si="64"/>
        <v>20000000</v>
      </c>
    </row>
    <row r="341" spans="1:30" ht="26.25" customHeight="1" x14ac:dyDescent="0.25">
      <c r="A341" s="13">
        <f t="shared" si="65"/>
        <v>334</v>
      </c>
      <c r="B341" s="2" t="s">
        <v>686</v>
      </c>
      <c r="C341" s="59" t="s">
        <v>687</v>
      </c>
      <c r="D341" s="131" t="s">
        <v>688</v>
      </c>
      <c r="E341" s="61">
        <v>43068</v>
      </c>
      <c r="F341" s="125" t="s">
        <v>689</v>
      </c>
      <c r="G341" s="125" t="s">
        <v>689</v>
      </c>
      <c r="H341" s="14"/>
      <c r="I341" s="14"/>
      <c r="J341" s="14"/>
      <c r="K341" s="19">
        <v>15000000</v>
      </c>
      <c r="L341" s="20">
        <f t="shared" si="58"/>
        <v>15000000</v>
      </c>
      <c r="M341" s="20">
        <f t="shared" si="59"/>
        <v>15000000</v>
      </c>
      <c r="N341" s="20">
        <v>0</v>
      </c>
      <c r="O341" s="21">
        <v>15000000</v>
      </c>
      <c r="P341" s="22">
        <v>0</v>
      </c>
      <c r="Q341" s="24">
        <v>0</v>
      </c>
      <c r="R341" s="23">
        <f t="shared" si="57"/>
        <v>15000000</v>
      </c>
      <c r="S341" s="13">
        <v>1</v>
      </c>
      <c r="T341" s="13">
        <v>1</v>
      </c>
      <c r="U341" s="24">
        <f t="shared" si="60"/>
        <v>15000000</v>
      </c>
      <c r="V341" s="25">
        <f t="shared" si="61"/>
        <v>15000000</v>
      </c>
      <c r="W341" s="25">
        <f t="shared" si="62"/>
        <v>15000000</v>
      </c>
      <c r="X341" s="63" t="s">
        <v>53</v>
      </c>
      <c r="Y341" s="26" t="s">
        <v>32</v>
      </c>
      <c r="Z341" s="24">
        <f t="shared" si="63"/>
        <v>0</v>
      </c>
      <c r="AA341" s="24">
        <v>882000</v>
      </c>
      <c r="AB341" s="24"/>
      <c r="AC341" s="24">
        <v>14118000</v>
      </c>
      <c r="AD341" s="22">
        <f t="shared" si="64"/>
        <v>15000000</v>
      </c>
    </row>
    <row r="342" spans="1:30" ht="26.25" customHeight="1" x14ac:dyDescent="0.25">
      <c r="A342" s="13">
        <f t="shared" si="65"/>
        <v>335</v>
      </c>
      <c r="B342" s="2" t="s">
        <v>1128</v>
      </c>
      <c r="C342" s="59" t="s">
        <v>1129</v>
      </c>
      <c r="D342" s="132" t="s">
        <v>1130</v>
      </c>
      <c r="E342" s="61">
        <v>43109</v>
      </c>
      <c r="F342" s="59" t="s">
        <v>1131</v>
      </c>
      <c r="G342" s="14"/>
      <c r="H342" s="14"/>
      <c r="I342" s="14"/>
      <c r="J342" s="14"/>
      <c r="K342" s="46">
        <v>15000000</v>
      </c>
      <c r="L342" s="20">
        <f t="shared" si="58"/>
        <v>15000000</v>
      </c>
      <c r="M342" s="20">
        <f t="shared" si="59"/>
        <v>15000000</v>
      </c>
      <c r="N342" s="20">
        <v>0</v>
      </c>
      <c r="O342" s="21">
        <v>15000000</v>
      </c>
      <c r="P342" s="22">
        <v>0</v>
      </c>
      <c r="Q342" s="24">
        <v>0</v>
      </c>
      <c r="R342" s="23">
        <f t="shared" si="57"/>
        <v>15000000</v>
      </c>
      <c r="S342" s="13">
        <v>1</v>
      </c>
      <c r="T342" s="13">
        <v>1</v>
      </c>
      <c r="U342" s="24">
        <f t="shared" si="60"/>
        <v>15000000</v>
      </c>
      <c r="V342" s="25">
        <f t="shared" si="61"/>
        <v>15000000</v>
      </c>
      <c r="W342" s="25">
        <f t="shared" si="62"/>
        <v>15000000</v>
      </c>
      <c r="X342" s="65" t="s">
        <v>1156</v>
      </c>
      <c r="Y342" s="26" t="s">
        <v>32</v>
      </c>
      <c r="Z342" s="24">
        <f t="shared" si="63"/>
        <v>0</v>
      </c>
      <c r="AA342" s="47">
        <v>643548</v>
      </c>
      <c r="AB342" s="43">
        <v>50000</v>
      </c>
      <c r="AC342" s="43">
        <v>14306452</v>
      </c>
      <c r="AD342" s="22">
        <f t="shared" si="64"/>
        <v>15000000</v>
      </c>
    </row>
    <row r="343" spans="1:30" ht="26.25" customHeight="1" x14ac:dyDescent="0.25">
      <c r="A343" s="13">
        <f t="shared" si="65"/>
        <v>336</v>
      </c>
      <c r="B343" s="2" t="s">
        <v>242</v>
      </c>
      <c r="C343" s="59" t="s">
        <v>243</v>
      </c>
      <c r="D343" s="131" t="s">
        <v>244</v>
      </c>
      <c r="E343" s="61">
        <v>42949</v>
      </c>
      <c r="F343" s="125" t="s">
        <v>245</v>
      </c>
      <c r="G343" s="18" t="s">
        <v>245</v>
      </c>
      <c r="H343" s="14"/>
      <c r="I343" s="14"/>
      <c r="J343" s="14"/>
      <c r="K343" s="19">
        <v>20000000</v>
      </c>
      <c r="L343" s="20">
        <f t="shared" si="58"/>
        <v>20000000</v>
      </c>
      <c r="M343" s="20">
        <f t="shared" si="59"/>
        <v>20000000</v>
      </c>
      <c r="N343" s="20">
        <v>0</v>
      </c>
      <c r="O343" s="21">
        <v>20000000</v>
      </c>
      <c r="P343" s="22">
        <v>0</v>
      </c>
      <c r="Q343" s="24">
        <v>0</v>
      </c>
      <c r="R343" s="23">
        <f t="shared" si="57"/>
        <v>20000000</v>
      </c>
      <c r="S343" s="13">
        <v>1</v>
      </c>
      <c r="T343" s="13">
        <v>1</v>
      </c>
      <c r="U343" s="24">
        <f t="shared" si="60"/>
        <v>20000000</v>
      </c>
      <c r="V343" s="25">
        <f t="shared" si="61"/>
        <v>20000000</v>
      </c>
      <c r="W343" s="25">
        <f t="shared" si="62"/>
        <v>20000000</v>
      </c>
      <c r="X343" s="63" t="s">
        <v>246</v>
      </c>
      <c r="Y343" s="26" t="s">
        <v>32</v>
      </c>
      <c r="Z343" s="24">
        <f t="shared" si="63"/>
        <v>0</v>
      </c>
      <c r="AA343" s="24">
        <v>2152258</v>
      </c>
      <c r="AB343" s="24">
        <v>125000</v>
      </c>
      <c r="AC343" s="24">
        <v>17722742</v>
      </c>
      <c r="AD343" s="22">
        <f t="shared" si="64"/>
        <v>20000000</v>
      </c>
    </row>
    <row r="344" spans="1:30" ht="26.25" customHeight="1" x14ac:dyDescent="0.25">
      <c r="A344" s="13">
        <f t="shared" si="65"/>
        <v>337</v>
      </c>
      <c r="B344" s="2" t="s">
        <v>889</v>
      </c>
      <c r="C344" s="59" t="s">
        <v>890</v>
      </c>
      <c r="D344" s="131" t="s">
        <v>891</v>
      </c>
      <c r="E344" s="61">
        <v>43089</v>
      </c>
      <c r="F344" s="125" t="s">
        <v>892</v>
      </c>
      <c r="G344" s="18" t="s">
        <v>892</v>
      </c>
      <c r="H344" s="14"/>
      <c r="I344" s="14"/>
      <c r="J344" s="14"/>
      <c r="K344" s="19">
        <v>7500000</v>
      </c>
      <c r="L344" s="20">
        <f t="shared" si="58"/>
        <v>7500000</v>
      </c>
      <c r="M344" s="20">
        <f t="shared" si="59"/>
        <v>7500000</v>
      </c>
      <c r="N344" s="20">
        <v>0</v>
      </c>
      <c r="O344" s="21">
        <v>7500000</v>
      </c>
      <c r="P344" s="22">
        <v>0</v>
      </c>
      <c r="Q344" s="24">
        <v>0</v>
      </c>
      <c r="R344" s="23">
        <f t="shared" si="57"/>
        <v>7500000</v>
      </c>
      <c r="S344" s="13">
        <v>1</v>
      </c>
      <c r="T344" s="13">
        <v>1</v>
      </c>
      <c r="U344" s="24">
        <f t="shared" si="60"/>
        <v>7500000</v>
      </c>
      <c r="V344" s="25">
        <f t="shared" si="61"/>
        <v>7500000</v>
      </c>
      <c r="W344" s="25">
        <f t="shared" si="62"/>
        <v>7500000</v>
      </c>
      <c r="X344" s="58" t="s">
        <v>808</v>
      </c>
      <c r="Y344" s="26" t="s">
        <v>32</v>
      </c>
      <c r="Z344" s="24">
        <f t="shared" si="63"/>
        <v>0</v>
      </c>
      <c r="AA344" s="24">
        <v>379839</v>
      </c>
      <c r="AB344" s="24"/>
      <c r="AC344" s="24">
        <v>7120161</v>
      </c>
      <c r="AD344" s="22">
        <f t="shared" si="64"/>
        <v>7500000</v>
      </c>
    </row>
    <row r="345" spans="1:30" ht="26.25" customHeight="1" x14ac:dyDescent="0.25">
      <c r="A345" s="13">
        <f t="shared" si="65"/>
        <v>338</v>
      </c>
      <c r="B345" s="133" t="s">
        <v>1240</v>
      </c>
      <c r="C345" s="67" t="s">
        <v>1244</v>
      </c>
      <c r="D345" s="134" t="s">
        <v>1248</v>
      </c>
      <c r="E345" s="69">
        <v>43020</v>
      </c>
      <c r="F345" s="135" t="s">
        <v>1252</v>
      </c>
      <c r="G345" s="14"/>
      <c r="H345" s="14"/>
      <c r="I345" s="14"/>
      <c r="J345" s="14"/>
      <c r="K345" s="19">
        <v>7500000</v>
      </c>
      <c r="L345" s="20">
        <f t="shared" si="58"/>
        <v>7500000</v>
      </c>
      <c r="M345" s="20">
        <f t="shared" si="59"/>
        <v>7500000</v>
      </c>
      <c r="N345" s="20">
        <v>0</v>
      </c>
      <c r="O345" s="21">
        <v>7500000</v>
      </c>
      <c r="P345" s="22">
        <v>0</v>
      </c>
      <c r="Q345" s="24">
        <v>0</v>
      </c>
      <c r="R345" s="23">
        <f t="shared" si="57"/>
        <v>7500000</v>
      </c>
      <c r="S345" s="13">
        <v>1</v>
      </c>
      <c r="T345" s="13">
        <v>1</v>
      </c>
      <c r="U345" s="24">
        <f t="shared" si="60"/>
        <v>7500000</v>
      </c>
      <c r="V345" s="25">
        <f t="shared" si="61"/>
        <v>7500000</v>
      </c>
      <c r="W345" s="25">
        <f t="shared" si="62"/>
        <v>7500000</v>
      </c>
      <c r="X345" s="58" t="s">
        <v>1055</v>
      </c>
      <c r="Y345" s="26" t="s">
        <v>32</v>
      </c>
      <c r="Z345" s="24">
        <f t="shared" si="63"/>
        <v>0</v>
      </c>
      <c r="AA345" s="24">
        <v>583065</v>
      </c>
      <c r="AB345" s="24"/>
      <c r="AC345" s="24">
        <v>6916935</v>
      </c>
      <c r="AD345" s="22">
        <f t="shared" si="64"/>
        <v>7500000</v>
      </c>
    </row>
    <row r="346" spans="1:30" ht="26.25" customHeight="1" x14ac:dyDescent="0.25">
      <c r="A346" s="13">
        <f t="shared" si="65"/>
        <v>339</v>
      </c>
      <c r="B346" s="2" t="s">
        <v>1269</v>
      </c>
      <c r="C346" s="59" t="s">
        <v>1270</v>
      </c>
      <c r="D346" s="132" t="s">
        <v>1271</v>
      </c>
      <c r="E346" s="61">
        <v>43117</v>
      </c>
      <c r="F346" s="59" t="s">
        <v>1272</v>
      </c>
      <c r="G346" s="14"/>
      <c r="H346" s="14"/>
      <c r="I346" s="14"/>
      <c r="J346" s="14"/>
      <c r="K346" s="52">
        <v>7500000</v>
      </c>
      <c r="L346" s="20">
        <f t="shared" si="58"/>
        <v>7500000</v>
      </c>
      <c r="M346" s="20">
        <f t="shared" si="59"/>
        <v>7500000</v>
      </c>
      <c r="N346" s="20">
        <v>0</v>
      </c>
      <c r="O346" s="21">
        <v>7500000</v>
      </c>
      <c r="P346" s="22">
        <v>0</v>
      </c>
      <c r="Q346" s="24">
        <v>0</v>
      </c>
      <c r="R346" s="23">
        <f t="shared" si="57"/>
        <v>7500000</v>
      </c>
      <c r="S346" s="13">
        <v>1</v>
      </c>
      <c r="T346" s="13">
        <v>1</v>
      </c>
      <c r="U346" s="24">
        <f t="shared" si="60"/>
        <v>7500000</v>
      </c>
      <c r="V346" s="25">
        <f t="shared" si="61"/>
        <v>7500000</v>
      </c>
      <c r="W346" s="25">
        <f t="shared" si="62"/>
        <v>7500000</v>
      </c>
      <c r="X346" s="63" t="s">
        <v>1276</v>
      </c>
      <c r="Y346" s="26" t="s">
        <v>32</v>
      </c>
      <c r="Z346" s="24">
        <f t="shared" si="63"/>
        <v>0</v>
      </c>
      <c r="AA346" s="43">
        <v>298548</v>
      </c>
      <c r="AB346" s="24"/>
      <c r="AC346" s="43">
        <v>7201452</v>
      </c>
      <c r="AD346" s="22">
        <f t="shared" si="64"/>
        <v>7500000</v>
      </c>
    </row>
    <row r="347" spans="1:30" ht="26.25" customHeight="1" x14ac:dyDescent="0.25">
      <c r="A347" s="13">
        <f t="shared" si="65"/>
        <v>340</v>
      </c>
      <c r="B347" s="2" t="s">
        <v>328</v>
      </c>
      <c r="C347" s="59" t="s">
        <v>329</v>
      </c>
      <c r="D347" s="131" t="s">
        <v>330</v>
      </c>
      <c r="E347" s="61">
        <v>42983</v>
      </c>
      <c r="F347" s="125" t="s">
        <v>331</v>
      </c>
      <c r="G347" s="18" t="s">
        <v>331</v>
      </c>
      <c r="H347" s="14"/>
      <c r="I347" s="14"/>
      <c r="J347" s="14"/>
      <c r="K347" s="19">
        <v>10000000</v>
      </c>
      <c r="L347" s="20">
        <f t="shared" si="58"/>
        <v>10000000</v>
      </c>
      <c r="M347" s="20">
        <f t="shared" si="59"/>
        <v>10000000</v>
      </c>
      <c r="N347" s="20">
        <v>0</v>
      </c>
      <c r="O347" s="21">
        <v>10000000</v>
      </c>
      <c r="P347" s="22">
        <v>0</v>
      </c>
      <c r="Q347" s="24">
        <v>0</v>
      </c>
      <c r="R347" s="23">
        <f t="shared" si="57"/>
        <v>10000000</v>
      </c>
      <c r="S347" s="13">
        <v>1</v>
      </c>
      <c r="T347" s="13">
        <v>1</v>
      </c>
      <c r="U347" s="24">
        <f t="shared" si="60"/>
        <v>10000000</v>
      </c>
      <c r="V347" s="25">
        <f t="shared" si="61"/>
        <v>10000000</v>
      </c>
      <c r="W347" s="25">
        <f t="shared" si="62"/>
        <v>10000000</v>
      </c>
      <c r="X347" s="63" t="s">
        <v>332</v>
      </c>
      <c r="Y347" s="26" t="s">
        <v>32</v>
      </c>
      <c r="Z347" s="24">
        <f t="shared" si="63"/>
        <v>0</v>
      </c>
      <c r="AA347" s="24">
        <v>924000</v>
      </c>
      <c r="AB347" s="24"/>
      <c r="AC347" s="24">
        <v>9076000</v>
      </c>
      <c r="AD347" s="22">
        <f t="shared" si="64"/>
        <v>10000000</v>
      </c>
    </row>
    <row r="348" spans="1:30" ht="26.25" customHeight="1" x14ac:dyDescent="0.25">
      <c r="A348" s="13">
        <f t="shared" si="65"/>
        <v>341</v>
      </c>
      <c r="B348" s="2" t="s">
        <v>1039</v>
      </c>
      <c r="C348" s="59" t="s">
        <v>1041</v>
      </c>
      <c r="D348" s="131" t="s">
        <v>1043</v>
      </c>
      <c r="E348" s="61">
        <v>43105</v>
      </c>
      <c r="F348" s="125" t="s">
        <v>1045</v>
      </c>
      <c r="G348" s="18" t="s">
        <v>1045</v>
      </c>
      <c r="H348" s="14"/>
      <c r="I348" s="14"/>
      <c r="J348" s="14"/>
      <c r="K348" s="19">
        <v>7500000</v>
      </c>
      <c r="L348" s="20">
        <f t="shared" si="58"/>
        <v>7500000</v>
      </c>
      <c r="M348" s="20">
        <f t="shared" si="59"/>
        <v>7500000</v>
      </c>
      <c r="N348" s="20">
        <v>0</v>
      </c>
      <c r="O348" s="21">
        <v>7500000</v>
      </c>
      <c r="P348" s="22">
        <v>0</v>
      </c>
      <c r="Q348" s="24">
        <v>0</v>
      </c>
      <c r="R348" s="23">
        <f t="shared" si="57"/>
        <v>7500000</v>
      </c>
      <c r="S348" s="13">
        <v>1</v>
      </c>
      <c r="T348" s="13">
        <v>1</v>
      </c>
      <c r="U348" s="24">
        <f t="shared" si="60"/>
        <v>7500000</v>
      </c>
      <c r="V348" s="25">
        <f t="shared" si="61"/>
        <v>7500000</v>
      </c>
      <c r="W348" s="25">
        <f t="shared" si="62"/>
        <v>7500000</v>
      </c>
      <c r="X348" s="58" t="s">
        <v>208</v>
      </c>
      <c r="Y348" s="26" t="s">
        <v>32</v>
      </c>
      <c r="Z348" s="24">
        <f t="shared" si="63"/>
        <v>0</v>
      </c>
      <c r="AA348" s="24">
        <v>333387</v>
      </c>
      <c r="AB348" s="24"/>
      <c r="AC348" s="24">
        <v>7166613</v>
      </c>
      <c r="AD348" s="22">
        <f t="shared" si="64"/>
        <v>7500000</v>
      </c>
    </row>
    <row r="349" spans="1:30" ht="26.25" customHeight="1" x14ac:dyDescent="0.25">
      <c r="A349" s="13">
        <f t="shared" si="65"/>
        <v>342</v>
      </c>
      <c r="B349" s="2" t="s">
        <v>879</v>
      </c>
      <c r="C349" s="59" t="s">
        <v>880</v>
      </c>
      <c r="D349" s="131" t="s">
        <v>881</v>
      </c>
      <c r="E349" s="61">
        <v>43089</v>
      </c>
      <c r="F349" s="125" t="s">
        <v>882</v>
      </c>
      <c r="G349" s="18" t="s">
        <v>883</v>
      </c>
      <c r="H349" s="14"/>
      <c r="I349" s="14"/>
      <c r="J349" s="14"/>
      <c r="K349" s="19">
        <v>7500000</v>
      </c>
      <c r="L349" s="20">
        <f t="shared" si="58"/>
        <v>7500000</v>
      </c>
      <c r="M349" s="20">
        <f t="shared" si="59"/>
        <v>7500000</v>
      </c>
      <c r="N349" s="20">
        <v>0</v>
      </c>
      <c r="O349" s="21">
        <v>7500000</v>
      </c>
      <c r="P349" s="22">
        <v>0</v>
      </c>
      <c r="Q349" s="24">
        <v>0</v>
      </c>
      <c r="R349" s="23">
        <f t="shared" si="57"/>
        <v>7500000</v>
      </c>
      <c r="S349" s="13">
        <v>1</v>
      </c>
      <c r="T349" s="13">
        <v>1</v>
      </c>
      <c r="U349" s="24">
        <f t="shared" si="60"/>
        <v>7500000</v>
      </c>
      <c r="V349" s="25">
        <f t="shared" si="61"/>
        <v>7500000</v>
      </c>
      <c r="W349" s="25">
        <f t="shared" si="62"/>
        <v>7500000</v>
      </c>
      <c r="X349" s="58" t="s">
        <v>53</v>
      </c>
      <c r="Y349" s="26" t="s">
        <v>32</v>
      </c>
      <c r="Z349" s="24">
        <f t="shared" si="63"/>
        <v>0</v>
      </c>
      <c r="AA349" s="24">
        <v>379839</v>
      </c>
      <c r="AB349" s="24">
        <v>746856</v>
      </c>
      <c r="AC349" s="24">
        <v>6373305</v>
      </c>
      <c r="AD349" s="22">
        <f t="shared" si="64"/>
        <v>7500000</v>
      </c>
    </row>
    <row r="350" spans="1:30" ht="26.25" customHeight="1" x14ac:dyDescent="0.25">
      <c r="A350" s="13">
        <f t="shared" si="65"/>
        <v>343</v>
      </c>
      <c r="B350" s="2" t="s">
        <v>272</v>
      </c>
      <c r="C350" s="59" t="s">
        <v>273</v>
      </c>
      <c r="D350" s="3" t="s">
        <v>274</v>
      </c>
      <c r="E350" s="61">
        <v>42961</v>
      </c>
      <c r="F350" s="125" t="s">
        <v>275</v>
      </c>
      <c r="G350" s="14"/>
      <c r="H350" s="14"/>
      <c r="I350" s="14"/>
      <c r="J350" s="14"/>
      <c r="K350" s="19">
        <v>7500000</v>
      </c>
      <c r="L350" s="20">
        <f t="shared" si="58"/>
        <v>7500000</v>
      </c>
      <c r="M350" s="20">
        <f t="shared" si="59"/>
        <v>7500000</v>
      </c>
      <c r="N350" s="20">
        <v>0</v>
      </c>
      <c r="O350" s="21">
        <v>7500000</v>
      </c>
      <c r="P350" s="22">
        <v>0</v>
      </c>
      <c r="Q350" s="24">
        <v>0</v>
      </c>
      <c r="R350" s="23">
        <f t="shared" si="57"/>
        <v>7500000</v>
      </c>
      <c r="S350" s="13">
        <v>1</v>
      </c>
      <c r="T350" s="13">
        <v>1</v>
      </c>
      <c r="U350" s="24">
        <f t="shared" si="60"/>
        <v>7500000</v>
      </c>
      <c r="V350" s="25">
        <f t="shared" si="61"/>
        <v>7500000</v>
      </c>
      <c r="W350" s="25">
        <f t="shared" si="62"/>
        <v>7500000</v>
      </c>
      <c r="X350" s="63" t="s">
        <v>45</v>
      </c>
      <c r="Y350" s="26" t="s">
        <v>32</v>
      </c>
      <c r="Z350" s="24">
        <f t="shared" si="63"/>
        <v>0</v>
      </c>
      <c r="AA350" s="24">
        <v>772258</v>
      </c>
      <c r="AB350" s="24"/>
      <c r="AC350" s="24">
        <v>6727742</v>
      </c>
      <c r="AD350" s="22">
        <f t="shared" si="64"/>
        <v>7500000</v>
      </c>
    </row>
    <row r="351" spans="1:30" ht="26.25" customHeight="1" x14ac:dyDescent="0.25">
      <c r="A351" s="13">
        <f t="shared" si="65"/>
        <v>344</v>
      </c>
      <c r="B351" s="2" t="s">
        <v>136</v>
      </c>
      <c r="C351" s="59" t="s">
        <v>137</v>
      </c>
      <c r="D351" s="131" t="s">
        <v>138</v>
      </c>
      <c r="E351" s="61">
        <v>42922</v>
      </c>
      <c r="F351" s="125" t="s">
        <v>139</v>
      </c>
      <c r="G351" s="14"/>
      <c r="H351" s="14"/>
      <c r="I351" s="14"/>
      <c r="J351" s="14"/>
      <c r="K351" s="19">
        <v>5000000</v>
      </c>
      <c r="L351" s="20">
        <f t="shared" si="58"/>
        <v>5000000</v>
      </c>
      <c r="M351" s="20">
        <f t="shared" si="59"/>
        <v>5000000</v>
      </c>
      <c r="N351" s="20">
        <v>0</v>
      </c>
      <c r="O351" s="21">
        <v>5000000</v>
      </c>
      <c r="P351" s="22">
        <v>0</v>
      </c>
      <c r="Q351" s="24">
        <v>0</v>
      </c>
      <c r="R351" s="23">
        <f t="shared" si="57"/>
        <v>5000000</v>
      </c>
      <c r="S351" s="13">
        <v>1</v>
      </c>
      <c r="T351" s="13">
        <v>1</v>
      </c>
      <c r="U351" s="24">
        <f t="shared" si="60"/>
        <v>5000000</v>
      </c>
      <c r="V351" s="25">
        <f t="shared" si="61"/>
        <v>5000000</v>
      </c>
      <c r="W351" s="25">
        <f t="shared" si="62"/>
        <v>5000000</v>
      </c>
      <c r="X351" s="63" t="s">
        <v>68</v>
      </c>
      <c r="Y351" s="26" t="s">
        <v>32</v>
      </c>
      <c r="Z351" s="24">
        <f t="shared" si="63"/>
        <v>0</v>
      </c>
      <c r="AA351" s="24">
        <v>590323</v>
      </c>
      <c r="AB351" s="24"/>
      <c r="AC351" s="24">
        <v>4409677</v>
      </c>
      <c r="AD351" s="22">
        <f t="shared" si="64"/>
        <v>5000000</v>
      </c>
    </row>
    <row r="352" spans="1:30" ht="26.25" customHeight="1" x14ac:dyDescent="0.25">
      <c r="A352" s="13">
        <f t="shared" si="65"/>
        <v>345</v>
      </c>
      <c r="B352" s="2" t="s">
        <v>136</v>
      </c>
      <c r="C352" s="59" t="s">
        <v>137</v>
      </c>
      <c r="D352" s="131" t="s">
        <v>1623</v>
      </c>
      <c r="E352" s="61">
        <v>43144</v>
      </c>
      <c r="F352" s="125"/>
      <c r="G352" s="14"/>
      <c r="H352" s="14"/>
      <c r="I352" s="14"/>
      <c r="J352" s="14"/>
      <c r="K352" s="74">
        <v>21513961</v>
      </c>
      <c r="L352" s="20">
        <f t="shared" si="58"/>
        <v>21513961</v>
      </c>
      <c r="M352" s="20">
        <f t="shared" si="59"/>
        <v>21513961</v>
      </c>
      <c r="N352" s="20">
        <v>0</v>
      </c>
      <c r="O352" s="21">
        <v>21513961</v>
      </c>
      <c r="P352" s="22">
        <v>0</v>
      </c>
      <c r="Q352" s="24">
        <v>0</v>
      </c>
      <c r="R352" s="23">
        <f t="shared" si="57"/>
        <v>21513961</v>
      </c>
      <c r="S352" s="13">
        <v>1</v>
      </c>
      <c r="T352" s="13">
        <v>1</v>
      </c>
      <c r="U352" s="24">
        <f t="shared" si="60"/>
        <v>21513961</v>
      </c>
      <c r="V352" s="25">
        <f t="shared" si="61"/>
        <v>21513961</v>
      </c>
      <c r="W352" s="25">
        <f t="shared" si="62"/>
        <v>21513961</v>
      </c>
      <c r="X352" s="58" t="s">
        <v>1624</v>
      </c>
      <c r="Y352" s="26" t="s">
        <v>32</v>
      </c>
      <c r="Z352" s="24">
        <f t="shared" si="63"/>
        <v>0</v>
      </c>
      <c r="AA352" s="24">
        <v>598999</v>
      </c>
      <c r="AB352" s="24">
        <f>495638+4020000+5000000+7500000+1941750+1800000+157574</f>
        <v>20914962</v>
      </c>
      <c r="AC352" s="24">
        <v>0</v>
      </c>
      <c r="AD352" s="22">
        <f t="shared" si="64"/>
        <v>21513961</v>
      </c>
    </row>
    <row r="353" spans="1:30" ht="26.25" customHeight="1" x14ac:dyDescent="0.25">
      <c r="A353" s="13">
        <f t="shared" si="65"/>
        <v>346</v>
      </c>
      <c r="B353" s="14" t="s">
        <v>549</v>
      </c>
      <c r="C353" s="15" t="s">
        <v>550</v>
      </c>
      <c r="D353" s="16" t="s">
        <v>551</v>
      </c>
      <c r="E353" s="61">
        <v>43039</v>
      </c>
      <c r="F353" s="18" t="s">
        <v>552</v>
      </c>
      <c r="G353" s="18" t="s">
        <v>552</v>
      </c>
      <c r="H353" s="14"/>
      <c r="I353" s="14"/>
      <c r="J353" s="14"/>
      <c r="K353" s="19">
        <v>7500000</v>
      </c>
      <c r="L353" s="20">
        <f t="shared" si="58"/>
        <v>7500000</v>
      </c>
      <c r="M353" s="20">
        <f t="shared" si="59"/>
        <v>7500000</v>
      </c>
      <c r="N353" s="20">
        <v>0</v>
      </c>
      <c r="O353" s="21">
        <v>7500000</v>
      </c>
      <c r="P353" s="22">
        <v>0</v>
      </c>
      <c r="Q353" s="24">
        <v>0</v>
      </c>
      <c r="R353" s="23">
        <f t="shared" si="57"/>
        <v>7500000</v>
      </c>
      <c r="S353" s="13">
        <v>1</v>
      </c>
      <c r="T353" s="13">
        <v>1</v>
      </c>
      <c r="U353" s="24">
        <f t="shared" si="60"/>
        <v>7500000</v>
      </c>
      <c r="V353" s="25">
        <f t="shared" si="61"/>
        <v>7500000</v>
      </c>
      <c r="W353" s="25">
        <f t="shared" si="62"/>
        <v>7500000</v>
      </c>
      <c r="X353" s="26" t="s">
        <v>553</v>
      </c>
      <c r="Y353" s="26" t="s">
        <v>32</v>
      </c>
      <c r="Z353" s="24">
        <f t="shared" si="63"/>
        <v>0</v>
      </c>
      <c r="AA353" s="24">
        <v>527903</v>
      </c>
      <c r="AB353" s="24"/>
      <c r="AC353" s="24">
        <v>6972097</v>
      </c>
      <c r="AD353" s="22">
        <f t="shared" si="64"/>
        <v>7500000</v>
      </c>
    </row>
    <row r="354" spans="1:30" ht="26.25" customHeight="1" x14ac:dyDescent="0.25">
      <c r="A354" s="13">
        <f t="shared" si="65"/>
        <v>347</v>
      </c>
      <c r="B354" s="2" t="s">
        <v>98</v>
      </c>
      <c r="C354" s="59" t="s">
        <v>99</v>
      </c>
      <c r="D354" s="131" t="s">
        <v>100</v>
      </c>
      <c r="E354" s="61">
        <v>42900</v>
      </c>
      <c r="F354" s="125" t="s">
        <v>101</v>
      </c>
      <c r="G354" s="18" t="s">
        <v>101</v>
      </c>
      <c r="H354" s="14"/>
      <c r="I354" s="14"/>
      <c r="J354" s="14"/>
      <c r="K354" s="19">
        <v>20000000</v>
      </c>
      <c r="L354" s="20">
        <f t="shared" si="58"/>
        <v>20000000</v>
      </c>
      <c r="M354" s="20">
        <f t="shared" si="59"/>
        <v>20000000</v>
      </c>
      <c r="N354" s="20">
        <v>0</v>
      </c>
      <c r="O354" s="21">
        <v>20000000</v>
      </c>
      <c r="P354" s="22">
        <v>0</v>
      </c>
      <c r="Q354" s="24">
        <v>0</v>
      </c>
      <c r="R354" s="23">
        <f t="shared" si="57"/>
        <v>20000000</v>
      </c>
      <c r="S354" s="13">
        <v>1</v>
      </c>
      <c r="T354" s="13">
        <v>1</v>
      </c>
      <c r="U354" s="24">
        <f t="shared" si="60"/>
        <v>20000000</v>
      </c>
      <c r="V354" s="25">
        <f t="shared" si="61"/>
        <v>20000000</v>
      </c>
      <c r="W354" s="25">
        <f t="shared" si="62"/>
        <v>20000000</v>
      </c>
      <c r="X354" s="63" t="s">
        <v>102</v>
      </c>
      <c r="Y354" s="26" t="s">
        <v>32</v>
      </c>
      <c r="Z354" s="24">
        <f t="shared" si="63"/>
        <v>0</v>
      </c>
      <c r="AA354" s="24">
        <v>2536000</v>
      </c>
      <c r="AB354" s="24">
        <v>100000</v>
      </c>
      <c r="AC354" s="24">
        <v>17364000</v>
      </c>
      <c r="AD354" s="22">
        <f t="shared" si="64"/>
        <v>20000000</v>
      </c>
    </row>
    <row r="355" spans="1:30" ht="26.25" customHeight="1" x14ac:dyDescent="0.25">
      <c r="A355" s="13">
        <f t="shared" si="65"/>
        <v>348</v>
      </c>
      <c r="B355" s="2" t="s">
        <v>905</v>
      </c>
      <c r="C355" s="59" t="s">
        <v>906</v>
      </c>
      <c r="D355" s="131" t="s">
        <v>907</v>
      </c>
      <c r="E355" s="61">
        <v>43084</v>
      </c>
      <c r="F355" s="125" t="s">
        <v>908</v>
      </c>
      <c r="G355" s="58"/>
      <c r="H355" s="14"/>
      <c r="I355" s="14"/>
      <c r="J355" s="14"/>
      <c r="K355" s="19">
        <v>5000000</v>
      </c>
      <c r="L355" s="20">
        <f t="shared" si="58"/>
        <v>5000000</v>
      </c>
      <c r="M355" s="20">
        <f t="shared" si="59"/>
        <v>5000000</v>
      </c>
      <c r="N355" s="20">
        <v>0</v>
      </c>
      <c r="O355" s="21">
        <v>5000000</v>
      </c>
      <c r="P355" s="22">
        <v>0</v>
      </c>
      <c r="Q355" s="24">
        <v>0</v>
      </c>
      <c r="R355" s="23">
        <f t="shared" si="57"/>
        <v>5000000</v>
      </c>
      <c r="S355" s="13">
        <v>1</v>
      </c>
      <c r="T355" s="13">
        <v>1</v>
      </c>
      <c r="U355" s="24">
        <f t="shared" si="60"/>
        <v>5000000</v>
      </c>
      <c r="V355" s="25">
        <f t="shared" si="61"/>
        <v>5000000</v>
      </c>
      <c r="W355" s="25">
        <f t="shared" si="62"/>
        <v>5000000</v>
      </c>
      <c r="X355" s="58" t="s">
        <v>208</v>
      </c>
      <c r="Y355" s="26" t="s">
        <v>32</v>
      </c>
      <c r="Z355" s="24">
        <f t="shared" si="63"/>
        <v>0</v>
      </c>
      <c r="AA355" s="24">
        <v>262903</v>
      </c>
      <c r="AB355" s="24"/>
      <c r="AC355" s="24">
        <v>4737097</v>
      </c>
      <c r="AD355" s="22">
        <f t="shared" si="64"/>
        <v>5000000</v>
      </c>
    </row>
    <row r="356" spans="1:30" ht="26.25" customHeight="1" x14ac:dyDescent="0.25">
      <c r="A356" s="13">
        <f t="shared" si="65"/>
        <v>349</v>
      </c>
      <c r="B356" s="2" t="s">
        <v>765</v>
      </c>
      <c r="C356" s="59" t="s">
        <v>766</v>
      </c>
      <c r="D356" s="131" t="s">
        <v>767</v>
      </c>
      <c r="E356" s="61">
        <v>43084</v>
      </c>
      <c r="F356" s="125" t="s">
        <v>768</v>
      </c>
      <c r="G356" s="14"/>
      <c r="H356" s="14"/>
      <c r="I356" s="14"/>
      <c r="J356" s="14"/>
      <c r="K356" s="19">
        <v>10000000</v>
      </c>
      <c r="L356" s="20">
        <f t="shared" si="58"/>
        <v>10000000</v>
      </c>
      <c r="M356" s="20">
        <f t="shared" si="59"/>
        <v>10000000</v>
      </c>
      <c r="N356" s="20">
        <v>0</v>
      </c>
      <c r="O356" s="21">
        <v>10000000</v>
      </c>
      <c r="P356" s="22">
        <v>0</v>
      </c>
      <c r="Q356" s="24">
        <v>0</v>
      </c>
      <c r="R356" s="23">
        <f t="shared" si="57"/>
        <v>10000000</v>
      </c>
      <c r="S356" s="13">
        <v>1</v>
      </c>
      <c r="T356" s="13">
        <v>1</v>
      </c>
      <c r="U356" s="24">
        <f t="shared" si="60"/>
        <v>10000000</v>
      </c>
      <c r="V356" s="25">
        <f t="shared" si="61"/>
        <v>10000000</v>
      </c>
      <c r="W356" s="25">
        <f t="shared" si="62"/>
        <v>10000000</v>
      </c>
      <c r="X356" s="58" t="s">
        <v>734</v>
      </c>
      <c r="Y356" s="26" t="s">
        <v>32</v>
      </c>
      <c r="Z356" s="24">
        <f t="shared" si="63"/>
        <v>0</v>
      </c>
      <c r="AA356" s="24">
        <v>525806</v>
      </c>
      <c r="AB356" s="24"/>
      <c r="AC356" s="24">
        <v>9474194</v>
      </c>
      <c r="AD356" s="22">
        <f t="shared" si="64"/>
        <v>10000000</v>
      </c>
    </row>
    <row r="357" spans="1:30" ht="26.25" customHeight="1" x14ac:dyDescent="0.25">
      <c r="A357" s="13">
        <f t="shared" si="65"/>
        <v>350</v>
      </c>
      <c r="B357" s="2" t="s">
        <v>765</v>
      </c>
      <c r="C357" s="59" t="s">
        <v>766</v>
      </c>
      <c r="D357" s="131" t="s">
        <v>1619</v>
      </c>
      <c r="E357" s="61">
        <v>43144</v>
      </c>
      <c r="F357" s="125" t="s">
        <v>768</v>
      </c>
      <c r="G357" s="14"/>
      <c r="H357" s="14"/>
      <c r="I357" s="14"/>
      <c r="J357" s="14"/>
      <c r="K357" s="74">
        <v>5000000</v>
      </c>
      <c r="L357" s="20">
        <f t="shared" si="58"/>
        <v>5000000</v>
      </c>
      <c r="M357" s="20">
        <f t="shared" si="59"/>
        <v>5000000</v>
      </c>
      <c r="N357" s="20">
        <v>0</v>
      </c>
      <c r="O357" s="21">
        <v>5000000</v>
      </c>
      <c r="P357" s="22">
        <v>0</v>
      </c>
      <c r="Q357" s="24">
        <v>0</v>
      </c>
      <c r="R357" s="23">
        <f t="shared" si="57"/>
        <v>5000000</v>
      </c>
      <c r="S357" s="13">
        <v>1</v>
      </c>
      <c r="T357" s="13">
        <v>1</v>
      </c>
      <c r="U357" s="24">
        <f t="shared" si="60"/>
        <v>5000000</v>
      </c>
      <c r="V357" s="25">
        <f t="shared" si="61"/>
        <v>5000000</v>
      </c>
      <c r="W357" s="25">
        <f t="shared" si="62"/>
        <v>5000000</v>
      </c>
      <c r="X357" s="58" t="s">
        <v>734</v>
      </c>
      <c r="Y357" s="26" t="s">
        <v>32</v>
      </c>
      <c r="Z357" s="24">
        <f t="shared" si="63"/>
        <v>0</v>
      </c>
      <c r="AA357" s="24">
        <v>144286</v>
      </c>
      <c r="AB357" s="24">
        <v>50000</v>
      </c>
      <c r="AC357" s="24">
        <v>4805714</v>
      </c>
      <c r="AD357" s="22">
        <f t="shared" si="64"/>
        <v>5000000</v>
      </c>
    </row>
    <row r="358" spans="1:30" ht="26.25" customHeight="1" x14ac:dyDescent="0.25">
      <c r="A358" s="13">
        <f t="shared" si="65"/>
        <v>351</v>
      </c>
      <c r="B358" s="2" t="s">
        <v>1710</v>
      </c>
      <c r="C358" s="59" t="s">
        <v>1711</v>
      </c>
      <c r="D358" s="131" t="s">
        <v>1712</v>
      </c>
      <c r="E358" s="61">
        <v>43160</v>
      </c>
      <c r="F358" s="125" t="s">
        <v>1713</v>
      </c>
      <c r="G358" s="14"/>
      <c r="H358" s="14"/>
      <c r="I358" s="14"/>
      <c r="J358" s="14"/>
      <c r="K358" s="19">
        <v>7500000</v>
      </c>
      <c r="L358" s="20">
        <f t="shared" si="58"/>
        <v>7500000</v>
      </c>
      <c r="M358" s="20">
        <f t="shared" si="59"/>
        <v>7500000</v>
      </c>
      <c r="N358" s="20">
        <v>0</v>
      </c>
      <c r="O358" s="21">
        <v>7500000</v>
      </c>
      <c r="P358" s="22">
        <v>0</v>
      </c>
      <c r="Q358" s="24">
        <v>0</v>
      </c>
      <c r="R358" s="23">
        <f t="shared" si="57"/>
        <v>7500000</v>
      </c>
      <c r="S358" s="13">
        <v>1</v>
      </c>
      <c r="T358" s="13">
        <v>1</v>
      </c>
      <c r="U358" s="24">
        <f t="shared" si="60"/>
        <v>7500000</v>
      </c>
      <c r="V358" s="25">
        <f t="shared" si="61"/>
        <v>7500000</v>
      </c>
      <c r="W358" s="25">
        <f t="shared" si="62"/>
        <v>7500000</v>
      </c>
      <c r="X358" s="58" t="s">
        <v>121</v>
      </c>
      <c r="Y358" s="26" t="s">
        <v>32</v>
      </c>
      <c r="Z358" s="24">
        <f t="shared" si="63"/>
        <v>0</v>
      </c>
      <c r="AA358" s="24">
        <v>165000</v>
      </c>
      <c r="AB358" s="24">
        <v>0</v>
      </c>
      <c r="AC358" s="24">
        <v>7335000</v>
      </c>
      <c r="AD358" s="22">
        <f t="shared" si="64"/>
        <v>7500000</v>
      </c>
    </row>
    <row r="359" spans="1:30" ht="26.25" customHeight="1" x14ac:dyDescent="0.25">
      <c r="A359" s="13">
        <f t="shared" si="65"/>
        <v>352</v>
      </c>
      <c r="B359" s="2" t="s">
        <v>1056</v>
      </c>
      <c r="C359" s="59" t="s">
        <v>1058</v>
      </c>
      <c r="D359" s="131" t="s">
        <v>1060</v>
      </c>
      <c r="E359" s="61">
        <v>43108</v>
      </c>
      <c r="F359" s="125" t="s">
        <v>1062</v>
      </c>
      <c r="G359" s="58"/>
      <c r="H359" s="14"/>
      <c r="I359" s="14"/>
      <c r="J359" s="14"/>
      <c r="K359" s="19">
        <v>7500000</v>
      </c>
      <c r="L359" s="20">
        <f t="shared" si="58"/>
        <v>7500000</v>
      </c>
      <c r="M359" s="20">
        <f t="shared" si="59"/>
        <v>7500000</v>
      </c>
      <c r="N359" s="20">
        <v>0</v>
      </c>
      <c r="O359" s="21">
        <v>7500000</v>
      </c>
      <c r="P359" s="22">
        <v>0</v>
      </c>
      <c r="Q359" s="24">
        <v>0</v>
      </c>
      <c r="R359" s="23">
        <f t="shared" si="57"/>
        <v>7500000</v>
      </c>
      <c r="S359" s="13">
        <v>1</v>
      </c>
      <c r="T359" s="13">
        <v>1</v>
      </c>
      <c r="U359" s="24">
        <f t="shared" si="60"/>
        <v>7500000</v>
      </c>
      <c r="V359" s="25">
        <f t="shared" si="61"/>
        <v>7500000</v>
      </c>
      <c r="W359" s="25">
        <f t="shared" si="62"/>
        <v>7500000</v>
      </c>
      <c r="X359" s="58" t="s">
        <v>63</v>
      </c>
      <c r="Y359" s="26" t="s">
        <v>32</v>
      </c>
      <c r="Z359" s="24">
        <f t="shared" si="63"/>
        <v>0</v>
      </c>
      <c r="AA359" s="24">
        <v>324677</v>
      </c>
      <c r="AB359" s="24"/>
      <c r="AC359" s="24">
        <v>7175323</v>
      </c>
      <c r="AD359" s="22">
        <f t="shared" si="64"/>
        <v>7500000</v>
      </c>
    </row>
    <row r="360" spans="1:30" ht="26.25" customHeight="1" x14ac:dyDescent="0.25">
      <c r="A360" s="13">
        <f t="shared" si="65"/>
        <v>353</v>
      </c>
      <c r="B360" s="2" t="s">
        <v>107</v>
      </c>
      <c r="C360" s="59" t="s">
        <v>108</v>
      </c>
      <c r="D360" s="131" t="s">
        <v>109</v>
      </c>
      <c r="E360" s="61">
        <v>42898</v>
      </c>
      <c r="F360" s="125" t="s">
        <v>110</v>
      </c>
      <c r="G360" s="18"/>
      <c r="H360" s="14"/>
      <c r="I360" s="14"/>
      <c r="J360" s="14"/>
      <c r="K360" s="19">
        <v>10000000</v>
      </c>
      <c r="L360" s="20">
        <f t="shared" si="58"/>
        <v>10000000</v>
      </c>
      <c r="M360" s="20">
        <f t="shared" si="59"/>
        <v>10000000</v>
      </c>
      <c r="N360" s="20">
        <v>0</v>
      </c>
      <c r="O360" s="21">
        <v>10000000</v>
      </c>
      <c r="P360" s="22">
        <v>0</v>
      </c>
      <c r="Q360" s="24">
        <v>0</v>
      </c>
      <c r="R360" s="23">
        <f t="shared" si="57"/>
        <v>10000000</v>
      </c>
      <c r="S360" s="13">
        <v>1</v>
      </c>
      <c r="T360" s="13">
        <v>1</v>
      </c>
      <c r="U360" s="24">
        <f t="shared" si="60"/>
        <v>10000000</v>
      </c>
      <c r="V360" s="25">
        <f t="shared" si="61"/>
        <v>10000000</v>
      </c>
      <c r="W360" s="25">
        <f t="shared" si="62"/>
        <v>10000000</v>
      </c>
      <c r="X360" s="63" t="s">
        <v>111</v>
      </c>
      <c r="Y360" s="26" t="s">
        <v>32</v>
      </c>
      <c r="Z360" s="24">
        <f t="shared" si="63"/>
        <v>0</v>
      </c>
      <c r="AA360" s="24">
        <f>1276000</f>
        <v>1276000</v>
      </c>
      <c r="AB360" s="24"/>
      <c r="AC360" s="24">
        <f>8724000</f>
        <v>8724000</v>
      </c>
      <c r="AD360" s="22">
        <f t="shared" si="64"/>
        <v>10000000</v>
      </c>
    </row>
    <row r="361" spans="1:30" ht="26.25" customHeight="1" x14ac:dyDescent="0.25">
      <c r="A361" s="13">
        <f t="shared" si="65"/>
        <v>354</v>
      </c>
      <c r="B361" s="2" t="s">
        <v>1163</v>
      </c>
      <c r="C361" s="59" t="s">
        <v>1164</v>
      </c>
      <c r="D361" s="131" t="s">
        <v>1165</v>
      </c>
      <c r="E361" s="61">
        <v>43111</v>
      </c>
      <c r="F361" s="125"/>
      <c r="G361" s="58"/>
      <c r="H361" s="14"/>
      <c r="I361" s="14"/>
      <c r="J361" s="14"/>
      <c r="K361" s="19">
        <f>3756314</f>
        <v>3756314</v>
      </c>
      <c r="L361" s="20">
        <f t="shared" si="58"/>
        <v>3756314</v>
      </c>
      <c r="M361" s="20">
        <f t="shared" si="59"/>
        <v>3756314</v>
      </c>
      <c r="N361" s="20">
        <v>0</v>
      </c>
      <c r="O361" s="21">
        <v>3756314</v>
      </c>
      <c r="P361" s="22">
        <v>0</v>
      </c>
      <c r="Q361" s="24">
        <v>0</v>
      </c>
      <c r="R361" s="23">
        <f t="shared" si="57"/>
        <v>3756314</v>
      </c>
      <c r="S361" s="13">
        <v>1</v>
      </c>
      <c r="T361" s="13">
        <v>1</v>
      </c>
      <c r="U361" s="24">
        <f t="shared" si="60"/>
        <v>3756314</v>
      </c>
      <c r="V361" s="25">
        <f t="shared" si="61"/>
        <v>3756314</v>
      </c>
      <c r="W361" s="25">
        <f t="shared" si="62"/>
        <v>3756314</v>
      </c>
      <c r="X361" s="58" t="s">
        <v>1166</v>
      </c>
      <c r="Y361" s="26" t="s">
        <v>32</v>
      </c>
      <c r="Z361" s="24">
        <f t="shared" si="63"/>
        <v>0</v>
      </c>
      <c r="AA361" s="24">
        <v>151852</v>
      </c>
      <c r="AB361" s="24">
        <f>3604462</f>
        <v>3604462</v>
      </c>
      <c r="AC361" s="24">
        <v>0</v>
      </c>
      <c r="AD361" s="22">
        <f t="shared" si="64"/>
        <v>3756314</v>
      </c>
    </row>
    <row r="362" spans="1:30" ht="26.25" customHeight="1" x14ac:dyDescent="0.25">
      <c r="A362" s="13">
        <f t="shared" si="65"/>
        <v>355</v>
      </c>
      <c r="B362" s="14" t="s">
        <v>524</v>
      </c>
      <c r="C362" s="15" t="s">
        <v>525</v>
      </c>
      <c r="D362" s="16" t="s">
        <v>526</v>
      </c>
      <c r="E362" s="61">
        <v>43034</v>
      </c>
      <c r="F362" s="18" t="s">
        <v>527</v>
      </c>
      <c r="G362" s="14"/>
      <c r="H362" s="14"/>
      <c r="I362" s="14"/>
      <c r="J362" s="14"/>
      <c r="K362" s="19">
        <v>8000000</v>
      </c>
      <c r="L362" s="20">
        <f t="shared" si="58"/>
        <v>8000000</v>
      </c>
      <c r="M362" s="20">
        <f t="shared" si="59"/>
        <v>8000000</v>
      </c>
      <c r="N362" s="20">
        <v>0</v>
      </c>
      <c r="O362" s="21">
        <v>8000000</v>
      </c>
      <c r="P362" s="22">
        <v>0</v>
      </c>
      <c r="Q362" s="24">
        <v>0</v>
      </c>
      <c r="R362" s="23">
        <f t="shared" si="57"/>
        <v>8000000</v>
      </c>
      <c r="S362" s="13">
        <v>1</v>
      </c>
      <c r="T362" s="13">
        <v>1</v>
      </c>
      <c r="U362" s="24">
        <f t="shared" si="60"/>
        <v>8000000</v>
      </c>
      <c r="V362" s="25">
        <f t="shared" si="61"/>
        <v>8000000</v>
      </c>
      <c r="W362" s="25">
        <f t="shared" si="62"/>
        <v>8000000</v>
      </c>
      <c r="X362" s="26" t="s">
        <v>63</v>
      </c>
      <c r="Y362" s="26" t="s">
        <v>32</v>
      </c>
      <c r="Z362" s="24">
        <f t="shared" si="63"/>
        <v>0</v>
      </c>
      <c r="AA362" s="24">
        <v>578581</v>
      </c>
      <c r="AB362" s="24">
        <v>5000</v>
      </c>
      <c r="AC362" s="24">
        <v>7416419</v>
      </c>
      <c r="AD362" s="22">
        <f t="shared" si="64"/>
        <v>8000000</v>
      </c>
    </row>
    <row r="363" spans="1:30" ht="26.25" customHeight="1" x14ac:dyDescent="0.25">
      <c r="A363" s="13">
        <f t="shared" si="65"/>
        <v>356</v>
      </c>
      <c r="B363" s="58" t="s">
        <v>934</v>
      </c>
      <c r="C363" s="59" t="s">
        <v>940</v>
      </c>
      <c r="D363" s="124" t="s">
        <v>947</v>
      </c>
      <c r="E363" s="61">
        <v>43102</v>
      </c>
      <c r="F363" s="125" t="s">
        <v>954</v>
      </c>
      <c r="G363" s="58"/>
      <c r="H363" s="14"/>
      <c r="I363" s="14"/>
      <c r="J363" s="14"/>
      <c r="K363" s="19">
        <v>7500000</v>
      </c>
      <c r="L363" s="20">
        <f t="shared" si="58"/>
        <v>7500000</v>
      </c>
      <c r="M363" s="20">
        <f t="shared" si="59"/>
        <v>7500000</v>
      </c>
      <c r="N363" s="20">
        <v>0</v>
      </c>
      <c r="O363" s="21">
        <v>7500000</v>
      </c>
      <c r="P363" s="22">
        <v>0</v>
      </c>
      <c r="Q363" s="24">
        <v>0</v>
      </c>
      <c r="R363" s="23">
        <f t="shared" si="57"/>
        <v>7500000</v>
      </c>
      <c r="S363" s="13">
        <v>1</v>
      </c>
      <c r="T363" s="13">
        <v>1</v>
      </c>
      <c r="U363" s="24">
        <f t="shared" si="60"/>
        <v>7500000</v>
      </c>
      <c r="V363" s="25">
        <f t="shared" si="61"/>
        <v>7500000</v>
      </c>
      <c r="W363" s="25">
        <f t="shared" si="62"/>
        <v>7500000</v>
      </c>
      <c r="X363" s="14" t="s">
        <v>960</v>
      </c>
      <c r="Y363" s="26" t="s">
        <v>32</v>
      </c>
      <c r="Z363" s="24">
        <f t="shared" si="63"/>
        <v>0</v>
      </c>
      <c r="AA363" s="24">
        <v>342097</v>
      </c>
      <c r="AB363" s="24"/>
      <c r="AC363" s="24">
        <v>7157903</v>
      </c>
      <c r="AD363" s="22">
        <f t="shared" si="64"/>
        <v>7500000</v>
      </c>
    </row>
    <row r="364" spans="1:30" ht="26.25" customHeight="1" x14ac:dyDescent="0.25">
      <c r="A364" s="13">
        <f t="shared" si="65"/>
        <v>357</v>
      </c>
      <c r="B364" s="58" t="s">
        <v>1468</v>
      </c>
      <c r="C364" s="59" t="s">
        <v>1469</v>
      </c>
      <c r="D364" s="60" t="s">
        <v>1470</v>
      </c>
      <c r="E364" s="61">
        <v>43133</v>
      </c>
      <c r="F364" s="59" t="s">
        <v>1471</v>
      </c>
      <c r="G364" s="58"/>
      <c r="H364" s="14"/>
      <c r="I364" s="14"/>
      <c r="J364" s="14"/>
      <c r="K364" s="75">
        <v>10000000</v>
      </c>
      <c r="L364" s="20">
        <f t="shared" si="58"/>
        <v>10000000</v>
      </c>
      <c r="M364" s="20">
        <f t="shared" si="59"/>
        <v>10000000</v>
      </c>
      <c r="N364" s="20">
        <v>0</v>
      </c>
      <c r="O364" s="21">
        <v>10000000</v>
      </c>
      <c r="P364" s="22">
        <v>0</v>
      </c>
      <c r="Q364" s="24">
        <v>0</v>
      </c>
      <c r="R364" s="23">
        <f t="shared" si="57"/>
        <v>10000000</v>
      </c>
      <c r="S364" s="13">
        <v>1</v>
      </c>
      <c r="T364" s="13">
        <v>1</v>
      </c>
      <c r="U364" s="24">
        <f t="shared" si="60"/>
        <v>10000000</v>
      </c>
      <c r="V364" s="25">
        <f t="shared" si="61"/>
        <v>10000000</v>
      </c>
      <c r="W364" s="25">
        <f t="shared" si="62"/>
        <v>10000000</v>
      </c>
      <c r="X364" s="14" t="s">
        <v>1479</v>
      </c>
      <c r="Y364" s="26" t="s">
        <v>32</v>
      </c>
      <c r="Z364" s="24">
        <f t="shared" si="63"/>
        <v>0</v>
      </c>
      <c r="AA364" s="43">
        <v>335714</v>
      </c>
      <c r="AB364" s="43">
        <v>0</v>
      </c>
      <c r="AC364" s="43">
        <v>9664286</v>
      </c>
      <c r="AD364" s="22">
        <f t="shared" si="64"/>
        <v>10000000</v>
      </c>
    </row>
    <row r="365" spans="1:30" ht="26.25" customHeight="1" x14ac:dyDescent="0.25">
      <c r="A365" s="13">
        <f t="shared" si="65"/>
        <v>358</v>
      </c>
      <c r="B365" s="58" t="s">
        <v>252</v>
      </c>
      <c r="C365" s="59" t="s">
        <v>253</v>
      </c>
      <c r="D365" s="124" t="s">
        <v>685</v>
      </c>
      <c r="E365" s="61">
        <v>43068</v>
      </c>
      <c r="F365" s="125" t="s">
        <v>254</v>
      </c>
      <c r="G365" s="14"/>
      <c r="H365" s="14"/>
      <c r="I365" s="14"/>
      <c r="J365" s="14"/>
      <c r="K365" s="19">
        <v>10000000</v>
      </c>
      <c r="L365" s="20">
        <f t="shared" si="58"/>
        <v>10000000</v>
      </c>
      <c r="M365" s="20">
        <f t="shared" si="59"/>
        <v>10000000</v>
      </c>
      <c r="N365" s="20">
        <v>0</v>
      </c>
      <c r="O365" s="21">
        <v>10000000</v>
      </c>
      <c r="P365" s="22">
        <v>0</v>
      </c>
      <c r="Q365" s="24">
        <v>0</v>
      </c>
      <c r="R365" s="23">
        <f t="shared" si="57"/>
        <v>10000000</v>
      </c>
      <c r="S365" s="13">
        <v>1</v>
      </c>
      <c r="T365" s="13">
        <v>1</v>
      </c>
      <c r="U365" s="24">
        <f t="shared" si="60"/>
        <v>10000000</v>
      </c>
      <c r="V365" s="25">
        <f t="shared" si="61"/>
        <v>10000000</v>
      </c>
      <c r="W365" s="25">
        <f t="shared" si="62"/>
        <v>10000000</v>
      </c>
      <c r="X365" s="26" t="s">
        <v>116</v>
      </c>
      <c r="Y365" s="26" t="s">
        <v>32</v>
      </c>
      <c r="Z365" s="24">
        <f t="shared" si="63"/>
        <v>0</v>
      </c>
      <c r="AA365" s="24">
        <v>588000</v>
      </c>
      <c r="AB365" s="24"/>
      <c r="AC365" s="24">
        <v>9412000</v>
      </c>
      <c r="AD365" s="22">
        <f t="shared" si="64"/>
        <v>10000000</v>
      </c>
    </row>
    <row r="366" spans="1:30" ht="26.25" customHeight="1" x14ac:dyDescent="0.25">
      <c r="A366" s="13">
        <f t="shared" si="65"/>
        <v>359</v>
      </c>
      <c r="B366" s="58" t="s">
        <v>252</v>
      </c>
      <c r="C366" s="59" t="s">
        <v>253</v>
      </c>
      <c r="D366" s="124" t="s">
        <v>1638</v>
      </c>
      <c r="E366" s="61">
        <v>43154</v>
      </c>
      <c r="F366" s="125" t="s">
        <v>254</v>
      </c>
      <c r="G366" s="14"/>
      <c r="H366" s="14"/>
      <c r="I366" s="14"/>
      <c r="J366" s="14"/>
      <c r="K366" s="76">
        <v>8000000</v>
      </c>
      <c r="L366" s="20">
        <f t="shared" si="58"/>
        <v>8000000</v>
      </c>
      <c r="M366" s="20">
        <f t="shared" si="59"/>
        <v>8000000</v>
      </c>
      <c r="N366" s="20">
        <v>0</v>
      </c>
      <c r="O366" s="21">
        <v>8000000</v>
      </c>
      <c r="P366" s="22">
        <v>0</v>
      </c>
      <c r="Q366" s="24">
        <v>0</v>
      </c>
      <c r="R366" s="23">
        <f t="shared" si="57"/>
        <v>8000000</v>
      </c>
      <c r="S366" s="13">
        <v>1</v>
      </c>
      <c r="T366" s="13">
        <v>1</v>
      </c>
      <c r="U366" s="24">
        <f t="shared" si="60"/>
        <v>8000000</v>
      </c>
      <c r="V366" s="25">
        <f t="shared" si="61"/>
        <v>8000000</v>
      </c>
      <c r="W366" s="25">
        <f t="shared" si="62"/>
        <v>8000000</v>
      </c>
      <c r="X366" s="14" t="s">
        <v>255</v>
      </c>
      <c r="Y366" s="26" t="s">
        <v>32</v>
      </c>
      <c r="Z366" s="24">
        <f t="shared" si="63"/>
        <v>0</v>
      </c>
      <c r="AA366" s="24">
        <v>196571</v>
      </c>
      <c r="AB366" s="24">
        <v>80000</v>
      </c>
      <c r="AC366" s="24">
        <v>7723429</v>
      </c>
      <c r="AD366" s="22">
        <f t="shared" si="64"/>
        <v>8000000</v>
      </c>
    </row>
    <row r="367" spans="1:30" ht="26.25" customHeight="1" x14ac:dyDescent="0.25">
      <c r="A367" s="13">
        <f t="shared" si="65"/>
        <v>360</v>
      </c>
      <c r="B367" s="58" t="s">
        <v>126</v>
      </c>
      <c r="C367" s="59" t="s">
        <v>127</v>
      </c>
      <c r="D367" s="124" t="s">
        <v>128</v>
      </c>
      <c r="E367" s="61">
        <v>42908</v>
      </c>
      <c r="F367" s="125" t="s">
        <v>129</v>
      </c>
      <c r="G367" s="18" t="s">
        <v>129</v>
      </c>
      <c r="H367" s="14"/>
      <c r="I367" s="14"/>
      <c r="J367" s="14"/>
      <c r="K367" s="19">
        <v>5000000</v>
      </c>
      <c r="L367" s="20">
        <f t="shared" si="58"/>
        <v>5000000</v>
      </c>
      <c r="M367" s="20">
        <f t="shared" si="59"/>
        <v>5000000</v>
      </c>
      <c r="N367" s="20">
        <v>0</v>
      </c>
      <c r="O367" s="21">
        <v>5000000</v>
      </c>
      <c r="P367" s="22">
        <v>0</v>
      </c>
      <c r="Q367" s="24">
        <v>0</v>
      </c>
      <c r="R367" s="23">
        <f t="shared" si="57"/>
        <v>5000000</v>
      </c>
      <c r="S367" s="13">
        <v>1</v>
      </c>
      <c r="T367" s="13">
        <v>1</v>
      </c>
      <c r="U367" s="24">
        <f t="shared" si="60"/>
        <v>5000000</v>
      </c>
      <c r="V367" s="25">
        <f t="shared" si="61"/>
        <v>5000000</v>
      </c>
      <c r="W367" s="25">
        <f t="shared" si="62"/>
        <v>5000000</v>
      </c>
      <c r="X367" s="26" t="s">
        <v>130</v>
      </c>
      <c r="Y367" s="26" t="s">
        <v>32</v>
      </c>
      <c r="Z367" s="24">
        <f t="shared" si="63"/>
        <v>0</v>
      </c>
      <c r="AA367" s="24">
        <v>618000</v>
      </c>
      <c r="AB367" s="24"/>
      <c r="AC367" s="24">
        <v>4362000</v>
      </c>
      <c r="AD367" s="22">
        <f t="shared" si="64"/>
        <v>4980000</v>
      </c>
    </row>
    <row r="368" spans="1:30" ht="26.25" customHeight="1" x14ac:dyDescent="0.25">
      <c r="A368" s="13">
        <f t="shared" si="65"/>
        <v>361</v>
      </c>
      <c r="B368" s="14" t="s">
        <v>126</v>
      </c>
      <c r="C368" s="15" t="s">
        <v>127</v>
      </c>
      <c r="D368" s="123" t="s">
        <v>1589</v>
      </c>
      <c r="E368" s="61">
        <v>43143</v>
      </c>
      <c r="F368" s="15" t="s">
        <v>1590</v>
      </c>
      <c r="G368" s="14"/>
      <c r="H368" s="14"/>
      <c r="I368" s="14"/>
      <c r="J368" s="14"/>
      <c r="K368" s="75">
        <v>5000000</v>
      </c>
      <c r="L368" s="20">
        <f t="shared" si="58"/>
        <v>5000000</v>
      </c>
      <c r="M368" s="20">
        <f t="shared" si="59"/>
        <v>5000000</v>
      </c>
      <c r="N368" s="20">
        <v>0</v>
      </c>
      <c r="O368" s="21">
        <v>5000000</v>
      </c>
      <c r="P368" s="22">
        <v>0</v>
      </c>
      <c r="Q368" s="24">
        <v>0</v>
      </c>
      <c r="R368" s="23">
        <f t="shared" si="57"/>
        <v>5000000</v>
      </c>
      <c r="S368" s="13">
        <v>1</v>
      </c>
      <c r="T368" s="13">
        <v>1</v>
      </c>
      <c r="U368" s="24">
        <f t="shared" si="60"/>
        <v>5000000</v>
      </c>
      <c r="V368" s="25">
        <f t="shared" si="61"/>
        <v>5000000</v>
      </c>
      <c r="W368" s="25">
        <f t="shared" si="62"/>
        <v>5000000</v>
      </c>
      <c r="X368" s="26" t="s">
        <v>1613</v>
      </c>
      <c r="Y368" s="26" t="s">
        <v>32</v>
      </c>
      <c r="Z368" s="24">
        <f t="shared" si="63"/>
        <v>0</v>
      </c>
      <c r="AA368" s="43">
        <v>146429</v>
      </c>
      <c r="AB368" s="43">
        <v>0</v>
      </c>
      <c r="AC368" s="43">
        <v>4853571</v>
      </c>
      <c r="AD368" s="22">
        <f t="shared" si="64"/>
        <v>5000000</v>
      </c>
    </row>
    <row r="369" spans="1:30" ht="26.25" customHeight="1" x14ac:dyDescent="0.25">
      <c r="A369" s="13">
        <f t="shared" si="65"/>
        <v>362</v>
      </c>
      <c r="B369" s="14" t="s">
        <v>305</v>
      </c>
      <c r="C369" s="15" t="s">
        <v>306</v>
      </c>
      <c r="D369" s="16" t="s">
        <v>307</v>
      </c>
      <c r="E369" s="61">
        <v>42962</v>
      </c>
      <c r="F369" s="18" t="s">
        <v>308</v>
      </c>
      <c r="G369" s="14"/>
      <c r="H369" s="14"/>
      <c r="I369" s="14"/>
      <c r="J369" s="14"/>
      <c r="K369" s="19">
        <v>14363548</v>
      </c>
      <c r="L369" s="20">
        <f t="shared" si="58"/>
        <v>14363548</v>
      </c>
      <c r="M369" s="20">
        <f t="shared" si="59"/>
        <v>14363548</v>
      </c>
      <c r="N369" s="20">
        <v>0</v>
      </c>
      <c r="O369" s="21">
        <v>14363548</v>
      </c>
      <c r="P369" s="22">
        <v>0</v>
      </c>
      <c r="Q369" s="24">
        <v>0</v>
      </c>
      <c r="R369" s="23">
        <f t="shared" si="57"/>
        <v>14363548</v>
      </c>
      <c r="S369" s="13">
        <v>1</v>
      </c>
      <c r="T369" s="13">
        <v>1</v>
      </c>
      <c r="U369" s="24">
        <f t="shared" si="60"/>
        <v>14363548</v>
      </c>
      <c r="V369" s="25">
        <f t="shared" si="61"/>
        <v>14363548</v>
      </c>
      <c r="W369" s="25">
        <f t="shared" si="62"/>
        <v>14363548</v>
      </c>
      <c r="X369" s="26" t="s">
        <v>45</v>
      </c>
      <c r="Y369" s="26" t="s">
        <v>32</v>
      </c>
      <c r="Z369" s="24">
        <f t="shared" si="63"/>
        <v>0</v>
      </c>
      <c r="AA369" s="24">
        <v>1333548</v>
      </c>
      <c r="AB369" s="24">
        <v>30000</v>
      </c>
      <c r="AC369" s="24">
        <v>13000000</v>
      </c>
      <c r="AD369" s="22">
        <f t="shared" si="64"/>
        <v>14363548</v>
      </c>
    </row>
    <row r="370" spans="1:30" ht="26.25" customHeight="1" x14ac:dyDescent="0.25">
      <c r="A370" s="13">
        <f t="shared" si="65"/>
        <v>363</v>
      </c>
      <c r="B370" s="14" t="s">
        <v>716</v>
      </c>
      <c r="C370" s="15" t="s">
        <v>717</v>
      </c>
      <c r="D370" s="16" t="s">
        <v>718</v>
      </c>
      <c r="E370" s="61">
        <v>43084</v>
      </c>
      <c r="F370" s="18" t="s">
        <v>719</v>
      </c>
      <c r="G370" s="14"/>
      <c r="H370" s="14"/>
      <c r="I370" s="14"/>
      <c r="J370" s="14"/>
      <c r="K370" s="19">
        <v>5000000</v>
      </c>
      <c r="L370" s="20">
        <f t="shared" si="58"/>
        <v>5000000</v>
      </c>
      <c r="M370" s="20">
        <f t="shared" si="59"/>
        <v>5000000</v>
      </c>
      <c r="N370" s="20">
        <v>0</v>
      </c>
      <c r="O370" s="21">
        <v>5000000</v>
      </c>
      <c r="P370" s="22">
        <v>0</v>
      </c>
      <c r="Q370" s="24">
        <v>0</v>
      </c>
      <c r="R370" s="23">
        <f t="shared" si="57"/>
        <v>5000000</v>
      </c>
      <c r="S370" s="13">
        <v>1</v>
      </c>
      <c r="T370" s="13">
        <v>1</v>
      </c>
      <c r="U370" s="24">
        <f t="shared" si="60"/>
        <v>5000000</v>
      </c>
      <c r="V370" s="25">
        <f t="shared" si="61"/>
        <v>5000000</v>
      </c>
      <c r="W370" s="25">
        <f t="shared" si="62"/>
        <v>5000000</v>
      </c>
      <c r="X370" s="14"/>
      <c r="Y370" s="26" t="s">
        <v>32</v>
      </c>
      <c r="Z370" s="24">
        <f t="shared" si="63"/>
        <v>0</v>
      </c>
      <c r="AA370" s="24"/>
      <c r="AB370" s="24"/>
      <c r="AC370" s="24"/>
      <c r="AD370" s="22">
        <f t="shared" si="64"/>
        <v>0</v>
      </c>
    </row>
    <row r="371" spans="1:30" ht="26.25" customHeight="1" x14ac:dyDescent="0.25">
      <c r="A371" s="13">
        <f t="shared" si="65"/>
        <v>364</v>
      </c>
      <c r="B371" s="58" t="s">
        <v>716</v>
      </c>
      <c r="C371" s="59" t="s">
        <v>717</v>
      </c>
      <c r="D371" s="124" t="s">
        <v>1724</v>
      </c>
      <c r="E371" s="61">
        <v>43166</v>
      </c>
      <c r="F371" s="125" t="s">
        <v>1725</v>
      </c>
      <c r="G371" s="18" t="s">
        <v>719</v>
      </c>
      <c r="H371" s="14"/>
      <c r="I371" s="14"/>
      <c r="J371" s="14"/>
      <c r="K371" s="19">
        <v>2500000</v>
      </c>
      <c r="L371" s="20">
        <f t="shared" si="58"/>
        <v>2500000</v>
      </c>
      <c r="M371" s="20">
        <f t="shared" si="59"/>
        <v>2500000</v>
      </c>
      <c r="N371" s="20">
        <v>0</v>
      </c>
      <c r="O371" s="21">
        <v>2500000</v>
      </c>
      <c r="P371" s="22">
        <v>0</v>
      </c>
      <c r="Q371" s="24">
        <v>0</v>
      </c>
      <c r="R371" s="23">
        <f t="shared" si="57"/>
        <v>2500000</v>
      </c>
      <c r="S371" s="13">
        <v>1</v>
      </c>
      <c r="T371" s="13">
        <v>1</v>
      </c>
      <c r="U371" s="24">
        <f t="shared" si="60"/>
        <v>2500000</v>
      </c>
      <c r="V371" s="25">
        <f t="shared" si="61"/>
        <v>2500000</v>
      </c>
      <c r="W371" s="25">
        <f t="shared" si="62"/>
        <v>2500000</v>
      </c>
      <c r="X371" s="58" t="s">
        <v>121</v>
      </c>
      <c r="Y371" s="26" t="s">
        <v>32</v>
      </c>
      <c r="Z371" s="24">
        <f t="shared" si="63"/>
        <v>0</v>
      </c>
      <c r="AA371" s="24">
        <v>49194</v>
      </c>
      <c r="AB371" s="24">
        <v>0</v>
      </c>
      <c r="AC371" s="24">
        <v>2450806</v>
      </c>
      <c r="AD371" s="22">
        <f t="shared" si="64"/>
        <v>2500000</v>
      </c>
    </row>
    <row r="372" spans="1:30" ht="26.25" customHeight="1" x14ac:dyDescent="0.25">
      <c r="A372" s="13">
        <f t="shared" si="65"/>
        <v>365</v>
      </c>
      <c r="B372" s="58" t="s">
        <v>1120</v>
      </c>
      <c r="C372" s="59" t="s">
        <v>1121</v>
      </c>
      <c r="D372" s="60" t="s">
        <v>1122</v>
      </c>
      <c r="E372" s="61">
        <v>43109</v>
      </c>
      <c r="F372" s="59" t="s">
        <v>1123</v>
      </c>
      <c r="G372" s="14"/>
      <c r="H372" s="14"/>
      <c r="I372" s="14"/>
      <c r="J372" s="14"/>
      <c r="K372" s="46">
        <v>10000000</v>
      </c>
      <c r="L372" s="20">
        <f t="shared" si="58"/>
        <v>10000000</v>
      </c>
      <c r="M372" s="20">
        <f t="shared" si="59"/>
        <v>10000000</v>
      </c>
      <c r="N372" s="20">
        <v>0</v>
      </c>
      <c r="O372" s="21">
        <v>10000000</v>
      </c>
      <c r="P372" s="22">
        <v>0</v>
      </c>
      <c r="Q372" s="24">
        <v>0</v>
      </c>
      <c r="R372" s="23">
        <f t="shared" si="57"/>
        <v>10000000</v>
      </c>
      <c r="S372" s="13">
        <v>1</v>
      </c>
      <c r="T372" s="13">
        <v>1</v>
      </c>
      <c r="U372" s="24">
        <f t="shared" si="60"/>
        <v>10000000</v>
      </c>
      <c r="V372" s="25">
        <f t="shared" si="61"/>
        <v>10000000</v>
      </c>
      <c r="W372" s="25">
        <f t="shared" si="62"/>
        <v>10000000</v>
      </c>
      <c r="X372" s="65" t="s">
        <v>1154</v>
      </c>
      <c r="Y372" s="26" t="s">
        <v>32</v>
      </c>
      <c r="Z372" s="24">
        <f t="shared" si="63"/>
        <v>0</v>
      </c>
      <c r="AA372" s="47">
        <v>429032</v>
      </c>
      <c r="AB372" s="43">
        <v>25000</v>
      </c>
      <c r="AC372" s="43">
        <v>9545968</v>
      </c>
      <c r="AD372" s="22">
        <f t="shared" si="64"/>
        <v>10000000</v>
      </c>
    </row>
    <row r="373" spans="1:30" ht="26.25" customHeight="1" x14ac:dyDescent="0.25">
      <c r="A373" s="13">
        <f t="shared" si="65"/>
        <v>366</v>
      </c>
      <c r="B373" s="58" t="s">
        <v>1078</v>
      </c>
      <c r="C373" s="59" t="s">
        <v>1079</v>
      </c>
      <c r="D373" s="60" t="s">
        <v>1080</v>
      </c>
      <c r="E373" s="61">
        <v>43109</v>
      </c>
      <c r="F373" s="59" t="s">
        <v>1081</v>
      </c>
      <c r="G373" s="58"/>
      <c r="H373" s="14"/>
      <c r="I373" s="14"/>
      <c r="J373" s="14"/>
      <c r="K373" s="46">
        <v>6000000</v>
      </c>
      <c r="L373" s="20">
        <f t="shared" si="58"/>
        <v>6000000</v>
      </c>
      <c r="M373" s="20">
        <f t="shared" si="59"/>
        <v>6000000</v>
      </c>
      <c r="N373" s="20">
        <v>0</v>
      </c>
      <c r="O373" s="21">
        <v>6000000</v>
      </c>
      <c r="P373" s="22">
        <v>0</v>
      </c>
      <c r="Q373" s="24">
        <v>0</v>
      </c>
      <c r="R373" s="23">
        <f t="shared" si="57"/>
        <v>6000000</v>
      </c>
      <c r="S373" s="13">
        <v>1</v>
      </c>
      <c r="T373" s="13">
        <v>1</v>
      </c>
      <c r="U373" s="24">
        <f t="shared" si="60"/>
        <v>6000000</v>
      </c>
      <c r="V373" s="25">
        <f t="shared" si="61"/>
        <v>6000000</v>
      </c>
      <c r="W373" s="25">
        <f t="shared" si="62"/>
        <v>6000000</v>
      </c>
      <c r="X373" s="62" t="s">
        <v>1144</v>
      </c>
      <c r="Y373" s="26" t="s">
        <v>32</v>
      </c>
      <c r="Z373" s="24">
        <f t="shared" si="63"/>
        <v>0</v>
      </c>
      <c r="AA373" s="47">
        <v>257419</v>
      </c>
      <c r="AB373" s="43">
        <v>0</v>
      </c>
      <c r="AC373" s="43">
        <v>5742581</v>
      </c>
      <c r="AD373" s="22">
        <f t="shared" si="64"/>
        <v>6000000</v>
      </c>
    </row>
    <row r="374" spans="1:30" ht="26.25" customHeight="1" x14ac:dyDescent="0.25">
      <c r="A374" s="13">
        <f t="shared" si="65"/>
        <v>367</v>
      </c>
      <c r="B374" s="58" t="s">
        <v>528</v>
      </c>
      <c r="C374" s="59" t="s">
        <v>529</v>
      </c>
      <c r="D374" s="124" t="s">
        <v>530</v>
      </c>
      <c r="E374" s="61">
        <v>43032</v>
      </c>
      <c r="F374" s="125" t="s">
        <v>531</v>
      </c>
      <c r="G374" s="18" t="s">
        <v>531</v>
      </c>
      <c r="H374" s="14"/>
      <c r="I374" s="14"/>
      <c r="J374" s="14"/>
      <c r="K374" s="19">
        <v>15000000</v>
      </c>
      <c r="L374" s="20">
        <f t="shared" si="58"/>
        <v>15000000</v>
      </c>
      <c r="M374" s="20">
        <f t="shared" si="59"/>
        <v>15000000</v>
      </c>
      <c r="N374" s="20">
        <v>0</v>
      </c>
      <c r="O374" s="21">
        <v>15000000</v>
      </c>
      <c r="P374" s="22">
        <v>0</v>
      </c>
      <c r="Q374" s="24">
        <v>0</v>
      </c>
      <c r="R374" s="23">
        <f t="shared" si="57"/>
        <v>15000000</v>
      </c>
      <c r="S374" s="13">
        <v>1</v>
      </c>
      <c r="T374" s="13">
        <v>1</v>
      </c>
      <c r="U374" s="24">
        <f t="shared" si="60"/>
        <v>15000000</v>
      </c>
      <c r="V374" s="25">
        <f t="shared" si="61"/>
        <v>15000000</v>
      </c>
      <c r="W374" s="25">
        <f t="shared" si="62"/>
        <v>15000000</v>
      </c>
      <c r="X374" s="63" t="s">
        <v>181</v>
      </c>
      <c r="Y374" s="26" t="s">
        <v>32</v>
      </c>
      <c r="Z374" s="24">
        <f t="shared" si="63"/>
        <v>0</v>
      </c>
      <c r="AA374" s="24">
        <v>1096452</v>
      </c>
      <c r="AB374" s="24">
        <v>50000</v>
      </c>
      <c r="AC374" s="24">
        <v>13853548</v>
      </c>
      <c r="AD374" s="22">
        <f t="shared" si="64"/>
        <v>15000000</v>
      </c>
    </row>
    <row r="375" spans="1:30" ht="26.25" customHeight="1" x14ac:dyDescent="0.25">
      <c r="A375" s="13">
        <f t="shared" si="65"/>
        <v>368</v>
      </c>
      <c r="B375" s="58" t="s">
        <v>821</v>
      </c>
      <c r="C375" s="59" t="s">
        <v>822</v>
      </c>
      <c r="D375" s="124" t="s">
        <v>823</v>
      </c>
      <c r="E375" s="61">
        <v>43091</v>
      </c>
      <c r="F375" s="125" t="s">
        <v>824</v>
      </c>
      <c r="G375" s="58"/>
      <c r="H375" s="14"/>
      <c r="I375" s="14"/>
      <c r="J375" s="14"/>
      <c r="K375" s="19">
        <v>7500000</v>
      </c>
      <c r="L375" s="20">
        <f t="shared" si="58"/>
        <v>7500000</v>
      </c>
      <c r="M375" s="20">
        <f t="shared" si="59"/>
        <v>7500000</v>
      </c>
      <c r="N375" s="20">
        <v>0</v>
      </c>
      <c r="O375" s="21">
        <v>7500000</v>
      </c>
      <c r="P375" s="22">
        <v>0</v>
      </c>
      <c r="Q375" s="24">
        <v>0</v>
      </c>
      <c r="R375" s="23">
        <f t="shared" si="57"/>
        <v>7500000</v>
      </c>
      <c r="S375" s="13">
        <v>1</v>
      </c>
      <c r="T375" s="13">
        <v>1</v>
      </c>
      <c r="U375" s="24">
        <f t="shared" si="60"/>
        <v>7500000</v>
      </c>
      <c r="V375" s="25">
        <f t="shared" si="61"/>
        <v>7500000</v>
      </c>
      <c r="W375" s="25">
        <f t="shared" si="62"/>
        <v>7500000</v>
      </c>
      <c r="X375" s="58" t="s">
        <v>45</v>
      </c>
      <c r="Y375" s="26" t="s">
        <v>32</v>
      </c>
      <c r="Z375" s="24">
        <f t="shared" si="63"/>
        <v>0</v>
      </c>
      <c r="AA375" s="24">
        <v>374032</v>
      </c>
      <c r="AB375" s="24"/>
      <c r="AC375" s="24">
        <v>7125968</v>
      </c>
      <c r="AD375" s="22">
        <f t="shared" si="64"/>
        <v>7500000</v>
      </c>
    </row>
    <row r="376" spans="1:30" ht="26.25" customHeight="1" x14ac:dyDescent="0.25">
      <c r="A376" s="13">
        <f t="shared" si="65"/>
        <v>369</v>
      </c>
      <c r="B376" s="14" t="s">
        <v>1847</v>
      </c>
      <c r="C376" s="15" t="s">
        <v>1849</v>
      </c>
      <c r="D376" s="16" t="s">
        <v>1851</v>
      </c>
      <c r="E376" s="130">
        <v>43200</v>
      </c>
      <c r="F376" s="18" t="s">
        <v>1853</v>
      </c>
      <c r="G376" s="14">
        <v>2581394944</v>
      </c>
      <c r="H376" s="14"/>
      <c r="I376" s="14"/>
      <c r="J376" s="14"/>
      <c r="K376" s="19">
        <f>15000000</f>
        <v>15000000</v>
      </c>
      <c r="L376" s="20">
        <f t="shared" si="58"/>
        <v>15000000</v>
      </c>
      <c r="M376" s="20">
        <f t="shared" si="59"/>
        <v>15000000</v>
      </c>
      <c r="N376" s="20">
        <v>0</v>
      </c>
      <c r="O376" s="21">
        <v>0</v>
      </c>
      <c r="P376" s="22">
        <v>0</v>
      </c>
      <c r="Q376" s="24">
        <v>0</v>
      </c>
      <c r="R376" s="23">
        <f>+K376-Q376</f>
        <v>15000000</v>
      </c>
      <c r="S376" s="13">
        <v>1</v>
      </c>
      <c r="T376" s="13">
        <v>1</v>
      </c>
      <c r="U376" s="24">
        <f t="shared" si="60"/>
        <v>15000000</v>
      </c>
      <c r="V376" s="25">
        <f t="shared" si="61"/>
        <v>15000000</v>
      </c>
      <c r="W376" s="25">
        <f t="shared" si="62"/>
        <v>15000000</v>
      </c>
      <c r="X376" s="14" t="s">
        <v>121</v>
      </c>
      <c r="Y376" s="26" t="s">
        <v>32</v>
      </c>
      <c r="Z376" s="24">
        <f t="shared" si="63"/>
        <v>0</v>
      </c>
      <c r="AA376" s="24">
        <v>104000</v>
      </c>
      <c r="AB376" s="24">
        <v>75000</v>
      </c>
      <c r="AC376" s="24">
        <v>14821000</v>
      </c>
      <c r="AD376" s="22">
        <f t="shared" si="64"/>
        <v>15000000</v>
      </c>
    </row>
    <row r="377" spans="1:30" ht="26.25" customHeight="1" x14ac:dyDescent="0.25">
      <c r="A377" s="13">
        <f t="shared" si="65"/>
        <v>370</v>
      </c>
      <c r="B377" s="58" t="s">
        <v>914</v>
      </c>
      <c r="C377" s="59" t="s">
        <v>915</v>
      </c>
      <c r="D377" s="124" t="s">
        <v>916</v>
      </c>
      <c r="E377" s="61">
        <v>43090</v>
      </c>
      <c r="F377" s="125" t="s">
        <v>917</v>
      </c>
      <c r="G377" s="14"/>
      <c r="H377" s="14"/>
      <c r="I377" s="14"/>
      <c r="J377" s="14"/>
      <c r="K377" s="19">
        <v>10000000</v>
      </c>
      <c r="L377" s="20">
        <f t="shared" si="58"/>
        <v>10000000</v>
      </c>
      <c r="M377" s="20">
        <f t="shared" si="59"/>
        <v>10000000</v>
      </c>
      <c r="N377" s="20">
        <v>0</v>
      </c>
      <c r="O377" s="21">
        <v>10000000</v>
      </c>
      <c r="P377" s="22">
        <v>0</v>
      </c>
      <c r="Q377" s="24">
        <v>0</v>
      </c>
      <c r="R377" s="23">
        <f t="shared" ref="R377:R382" si="66">+O377-Q377</f>
        <v>10000000</v>
      </c>
      <c r="S377" s="13">
        <v>1</v>
      </c>
      <c r="T377" s="13">
        <v>1</v>
      </c>
      <c r="U377" s="24">
        <f t="shared" si="60"/>
        <v>10000000</v>
      </c>
      <c r="V377" s="25">
        <f t="shared" si="61"/>
        <v>10000000</v>
      </c>
      <c r="W377" s="25">
        <f t="shared" si="62"/>
        <v>10000000</v>
      </c>
      <c r="X377" s="58" t="s">
        <v>31</v>
      </c>
      <c r="Y377" s="26" t="s">
        <v>32</v>
      </c>
      <c r="Z377" s="24">
        <f t="shared" si="63"/>
        <v>0</v>
      </c>
      <c r="AA377" s="24">
        <v>502581</v>
      </c>
      <c r="AB377" s="24">
        <v>25000</v>
      </c>
      <c r="AC377" s="24">
        <v>9472419</v>
      </c>
      <c r="AD377" s="22">
        <f t="shared" si="64"/>
        <v>10000000</v>
      </c>
    </row>
    <row r="378" spans="1:30" ht="26.25" customHeight="1" x14ac:dyDescent="0.25">
      <c r="A378" s="13">
        <f t="shared" si="65"/>
        <v>371</v>
      </c>
      <c r="B378" s="58" t="s">
        <v>1015</v>
      </c>
      <c r="C378" s="59" t="s">
        <v>1022</v>
      </c>
      <c r="D378" s="124" t="s">
        <v>1030</v>
      </c>
      <c r="E378" s="61">
        <v>43103</v>
      </c>
      <c r="F378" s="125" t="s">
        <v>1037</v>
      </c>
      <c r="G378" s="14"/>
      <c r="H378" s="14"/>
      <c r="I378" s="14"/>
      <c r="J378" s="14"/>
      <c r="K378" s="19">
        <v>30000000</v>
      </c>
      <c r="L378" s="20">
        <f t="shared" si="58"/>
        <v>30000000</v>
      </c>
      <c r="M378" s="20">
        <f t="shared" si="59"/>
        <v>30000000</v>
      </c>
      <c r="N378" s="20">
        <v>0</v>
      </c>
      <c r="O378" s="21">
        <v>30000000</v>
      </c>
      <c r="P378" s="22">
        <v>0</v>
      </c>
      <c r="Q378" s="24">
        <v>0</v>
      </c>
      <c r="R378" s="23">
        <f t="shared" si="66"/>
        <v>30000000</v>
      </c>
      <c r="S378" s="13">
        <v>1</v>
      </c>
      <c r="T378" s="13">
        <v>1</v>
      </c>
      <c r="U378" s="24">
        <f t="shared" si="60"/>
        <v>30000000</v>
      </c>
      <c r="V378" s="25">
        <f t="shared" si="61"/>
        <v>30000000</v>
      </c>
      <c r="W378" s="25">
        <f t="shared" si="62"/>
        <v>30000000</v>
      </c>
      <c r="X378" s="58" t="s">
        <v>176</v>
      </c>
      <c r="Y378" s="26" t="s">
        <v>32</v>
      </c>
      <c r="Z378" s="24">
        <f t="shared" si="63"/>
        <v>0</v>
      </c>
      <c r="AA378" s="24">
        <v>1356774</v>
      </c>
      <c r="AB378" s="24">
        <v>225000</v>
      </c>
      <c r="AC378" s="24">
        <v>28418226</v>
      </c>
      <c r="AD378" s="22">
        <f t="shared" si="64"/>
        <v>30000000</v>
      </c>
    </row>
    <row r="379" spans="1:30" ht="26.25" customHeight="1" x14ac:dyDescent="0.25">
      <c r="A379" s="13">
        <f t="shared" si="65"/>
        <v>372</v>
      </c>
      <c r="B379" s="14" t="s">
        <v>1203</v>
      </c>
      <c r="C379" s="15" t="s">
        <v>1204</v>
      </c>
      <c r="D379" s="48" t="s">
        <v>1205</v>
      </c>
      <c r="E379" s="61">
        <v>43111</v>
      </c>
      <c r="F379" s="15" t="s">
        <v>1206</v>
      </c>
      <c r="G379" s="14"/>
      <c r="H379" s="14"/>
      <c r="I379" s="14"/>
      <c r="J379" s="14"/>
      <c r="K379" s="52">
        <v>15000000</v>
      </c>
      <c r="L379" s="20">
        <f t="shared" si="58"/>
        <v>15000000</v>
      </c>
      <c r="M379" s="20">
        <f t="shared" si="59"/>
        <v>15000000</v>
      </c>
      <c r="N379" s="20">
        <v>0</v>
      </c>
      <c r="O379" s="21">
        <v>15000000</v>
      </c>
      <c r="P379" s="22">
        <v>0</v>
      </c>
      <c r="Q379" s="24">
        <v>0</v>
      </c>
      <c r="R379" s="23">
        <f t="shared" si="66"/>
        <v>15000000</v>
      </c>
      <c r="S379" s="13">
        <v>1</v>
      </c>
      <c r="T379" s="13">
        <v>1</v>
      </c>
      <c r="U379" s="24">
        <f t="shared" si="60"/>
        <v>15000000</v>
      </c>
      <c r="V379" s="25">
        <f t="shared" si="61"/>
        <v>15000000</v>
      </c>
      <c r="W379" s="25">
        <f t="shared" si="62"/>
        <v>15000000</v>
      </c>
      <c r="X379" s="14" t="s">
        <v>102</v>
      </c>
      <c r="Y379" s="26" t="s">
        <v>32</v>
      </c>
      <c r="Z379" s="24">
        <f t="shared" si="63"/>
        <v>0</v>
      </c>
      <c r="AA379" s="43">
        <v>631935</v>
      </c>
      <c r="AB379" s="43">
        <v>50000</v>
      </c>
      <c r="AC379" s="43">
        <v>14318065</v>
      </c>
      <c r="AD379" s="22">
        <f t="shared" si="64"/>
        <v>15000000</v>
      </c>
    </row>
    <row r="380" spans="1:30" ht="26.25" customHeight="1" x14ac:dyDescent="0.25">
      <c r="A380" s="13">
        <f t="shared" si="65"/>
        <v>373</v>
      </c>
      <c r="B380" s="112" t="s">
        <v>1417</v>
      </c>
      <c r="C380" s="15" t="s">
        <v>1418</v>
      </c>
      <c r="D380" s="113" t="s">
        <v>1419</v>
      </c>
      <c r="E380" s="73">
        <v>43130</v>
      </c>
      <c r="F380" s="15" t="s">
        <v>1420</v>
      </c>
      <c r="G380" s="15" t="s">
        <v>1420</v>
      </c>
      <c r="H380" s="14"/>
      <c r="I380" s="14"/>
      <c r="J380" s="14"/>
      <c r="K380" s="46">
        <v>10000000</v>
      </c>
      <c r="L380" s="20">
        <f t="shared" si="58"/>
        <v>10000000</v>
      </c>
      <c r="M380" s="20">
        <f t="shared" si="59"/>
        <v>10000000</v>
      </c>
      <c r="N380" s="20">
        <v>0</v>
      </c>
      <c r="O380" s="21">
        <v>10000000</v>
      </c>
      <c r="P380" s="22">
        <v>0</v>
      </c>
      <c r="Q380" s="24">
        <v>0</v>
      </c>
      <c r="R380" s="23">
        <f t="shared" si="66"/>
        <v>10000000</v>
      </c>
      <c r="S380" s="13">
        <v>1</v>
      </c>
      <c r="T380" s="13">
        <v>1</v>
      </c>
      <c r="U380" s="24">
        <f t="shared" si="60"/>
        <v>10000000</v>
      </c>
      <c r="V380" s="25">
        <f t="shared" si="61"/>
        <v>10000000</v>
      </c>
      <c r="W380" s="25">
        <f t="shared" si="62"/>
        <v>10000000</v>
      </c>
      <c r="X380" s="49" t="s">
        <v>1427</v>
      </c>
      <c r="Y380" s="26" t="s">
        <v>32</v>
      </c>
      <c r="Z380" s="24">
        <f t="shared" si="63"/>
        <v>0</v>
      </c>
      <c r="AA380" s="43">
        <v>347742</v>
      </c>
      <c r="AB380" s="43">
        <v>0</v>
      </c>
      <c r="AC380" s="43">
        <v>9652258</v>
      </c>
      <c r="AD380" s="22">
        <f t="shared" si="64"/>
        <v>10000000</v>
      </c>
    </row>
    <row r="381" spans="1:30" ht="26.25" customHeight="1" x14ac:dyDescent="0.25">
      <c r="A381" s="13">
        <f t="shared" si="65"/>
        <v>374</v>
      </c>
      <c r="B381" s="14" t="s">
        <v>518</v>
      </c>
      <c r="C381" s="15" t="s">
        <v>519</v>
      </c>
      <c r="D381" s="16" t="s">
        <v>520</v>
      </c>
      <c r="E381" s="61">
        <v>43035</v>
      </c>
      <c r="F381" s="18" t="s">
        <v>521</v>
      </c>
      <c r="G381" s="18" t="s">
        <v>522</v>
      </c>
      <c r="H381" s="14"/>
      <c r="I381" s="14"/>
      <c r="J381" s="14"/>
      <c r="K381" s="19">
        <v>50000000</v>
      </c>
      <c r="L381" s="20">
        <f t="shared" si="58"/>
        <v>50000000</v>
      </c>
      <c r="M381" s="20">
        <f t="shared" si="59"/>
        <v>50000000</v>
      </c>
      <c r="N381" s="20">
        <v>0</v>
      </c>
      <c r="O381" s="21">
        <v>50000000</v>
      </c>
      <c r="P381" s="22">
        <v>0</v>
      </c>
      <c r="Q381" s="24">
        <v>0</v>
      </c>
      <c r="R381" s="23">
        <f t="shared" si="66"/>
        <v>50000000</v>
      </c>
      <c r="S381" s="13">
        <v>1</v>
      </c>
      <c r="T381" s="13">
        <v>1</v>
      </c>
      <c r="U381" s="24">
        <f t="shared" si="60"/>
        <v>50000000</v>
      </c>
      <c r="V381" s="25">
        <f t="shared" si="61"/>
        <v>50000000</v>
      </c>
      <c r="W381" s="25">
        <f t="shared" si="62"/>
        <v>50000000</v>
      </c>
      <c r="X381" s="26" t="s">
        <v>523</v>
      </c>
      <c r="Y381" s="26" t="s">
        <v>32</v>
      </c>
      <c r="Z381" s="24">
        <f t="shared" si="63"/>
        <v>0</v>
      </c>
      <c r="AA381" s="24">
        <v>3596774</v>
      </c>
      <c r="AB381" s="24">
        <v>400000</v>
      </c>
      <c r="AC381" s="24">
        <v>46003226</v>
      </c>
      <c r="AD381" s="22">
        <f t="shared" si="64"/>
        <v>50000000</v>
      </c>
    </row>
    <row r="382" spans="1:30" ht="26.25" customHeight="1" x14ac:dyDescent="0.25">
      <c r="A382" s="13">
        <f t="shared" si="65"/>
        <v>375</v>
      </c>
      <c r="B382" s="14" t="s">
        <v>518</v>
      </c>
      <c r="C382" s="15" t="s">
        <v>519</v>
      </c>
      <c r="D382" s="48" t="s">
        <v>1562</v>
      </c>
      <c r="E382" s="61">
        <v>43137</v>
      </c>
      <c r="F382" s="15" t="s">
        <v>521</v>
      </c>
      <c r="G382" s="18" t="s">
        <v>522</v>
      </c>
      <c r="H382" s="14"/>
      <c r="I382" s="14"/>
      <c r="J382" s="14"/>
      <c r="K382" s="75">
        <v>20000000</v>
      </c>
      <c r="L382" s="20">
        <f t="shared" si="58"/>
        <v>20000000</v>
      </c>
      <c r="M382" s="20">
        <f t="shared" si="59"/>
        <v>20000000</v>
      </c>
      <c r="N382" s="20">
        <v>0</v>
      </c>
      <c r="O382" s="21">
        <v>20000000</v>
      </c>
      <c r="P382" s="22">
        <v>0</v>
      </c>
      <c r="Q382" s="24">
        <v>0</v>
      </c>
      <c r="R382" s="23">
        <f t="shared" si="66"/>
        <v>20000000</v>
      </c>
      <c r="S382" s="13">
        <v>1</v>
      </c>
      <c r="T382" s="13">
        <v>1</v>
      </c>
      <c r="U382" s="24">
        <f t="shared" si="60"/>
        <v>20000000</v>
      </c>
      <c r="V382" s="25">
        <f t="shared" si="61"/>
        <v>20000000</v>
      </c>
      <c r="W382" s="25">
        <f t="shared" si="62"/>
        <v>20000000</v>
      </c>
      <c r="X382" s="50" t="s">
        <v>1563</v>
      </c>
      <c r="Y382" s="26" t="s">
        <v>32</v>
      </c>
      <c r="Z382" s="24">
        <f t="shared" si="63"/>
        <v>0</v>
      </c>
      <c r="AA382" s="43">
        <v>637143</v>
      </c>
      <c r="AB382" s="43">
        <v>200000</v>
      </c>
      <c r="AC382" s="43">
        <v>19162857</v>
      </c>
      <c r="AD382" s="22">
        <f t="shared" si="64"/>
        <v>20000000</v>
      </c>
    </row>
    <row r="383" spans="1:30" ht="26.25" customHeight="1" x14ac:dyDescent="0.25">
      <c r="A383" s="13">
        <f t="shared" si="65"/>
        <v>376</v>
      </c>
      <c r="B383" s="2" t="s">
        <v>518</v>
      </c>
      <c r="C383" s="59" t="s">
        <v>519</v>
      </c>
      <c r="D383" s="124" t="s">
        <v>1868</v>
      </c>
      <c r="E383" s="130">
        <v>43196</v>
      </c>
      <c r="F383" s="125" t="s">
        <v>521</v>
      </c>
      <c r="G383" s="18" t="s">
        <v>522</v>
      </c>
      <c r="H383" s="14"/>
      <c r="I383" s="14"/>
      <c r="J383" s="14"/>
      <c r="K383" s="19">
        <v>10000000</v>
      </c>
      <c r="L383" s="20">
        <f t="shared" si="58"/>
        <v>10000000</v>
      </c>
      <c r="M383" s="20">
        <f t="shared" si="59"/>
        <v>10000000</v>
      </c>
      <c r="N383" s="20">
        <v>0</v>
      </c>
      <c r="O383" s="21">
        <v>0</v>
      </c>
      <c r="P383" s="22">
        <v>0</v>
      </c>
      <c r="Q383" s="24">
        <v>0</v>
      </c>
      <c r="R383" s="23">
        <f>+K383-Q383</f>
        <v>10000000</v>
      </c>
      <c r="S383" s="13">
        <v>1</v>
      </c>
      <c r="T383" s="13">
        <v>1</v>
      </c>
      <c r="U383" s="24">
        <f t="shared" si="60"/>
        <v>10000000</v>
      </c>
      <c r="V383" s="25">
        <f t="shared" si="61"/>
        <v>10000000</v>
      </c>
      <c r="W383" s="25">
        <f t="shared" si="62"/>
        <v>10000000</v>
      </c>
      <c r="X383" s="58" t="s">
        <v>1869</v>
      </c>
      <c r="Y383" s="26" t="s">
        <v>32</v>
      </c>
      <c r="Z383" s="24">
        <f t="shared" si="63"/>
        <v>0</v>
      </c>
      <c r="AA383" s="24">
        <v>80000</v>
      </c>
      <c r="AB383" s="24">
        <v>100000</v>
      </c>
      <c r="AC383" s="24">
        <v>9820000</v>
      </c>
      <c r="AD383" s="22">
        <f t="shared" si="64"/>
        <v>10000000</v>
      </c>
    </row>
    <row r="384" spans="1:30" ht="26.25" customHeight="1" x14ac:dyDescent="0.25">
      <c r="A384" s="13">
        <f t="shared" si="65"/>
        <v>377</v>
      </c>
      <c r="B384" s="2" t="s">
        <v>1460</v>
      </c>
      <c r="C384" s="59" t="s">
        <v>1461</v>
      </c>
      <c r="D384" s="60" t="s">
        <v>1462</v>
      </c>
      <c r="E384" s="61">
        <v>43133</v>
      </c>
      <c r="F384" s="59" t="s">
        <v>1463</v>
      </c>
      <c r="G384" s="15" t="s">
        <v>1463</v>
      </c>
      <c r="H384" s="14"/>
      <c r="I384" s="14"/>
      <c r="J384" s="14"/>
      <c r="K384" s="75">
        <v>7500000</v>
      </c>
      <c r="L384" s="20">
        <f t="shared" si="58"/>
        <v>7500000</v>
      </c>
      <c r="M384" s="20">
        <f t="shared" si="59"/>
        <v>7500000</v>
      </c>
      <c r="N384" s="20">
        <v>0</v>
      </c>
      <c r="O384" s="21">
        <v>7500000</v>
      </c>
      <c r="P384" s="22">
        <v>0</v>
      </c>
      <c r="Q384" s="24">
        <v>0</v>
      </c>
      <c r="R384" s="23">
        <f t="shared" ref="R384:R447" si="67">+O384-Q384</f>
        <v>7500000</v>
      </c>
      <c r="S384" s="13">
        <v>1</v>
      </c>
      <c r="T384" s="13">
        <v>1</v>
      </c>
      <c r="U384" s="24">
        <f t="shared" si="60"/>
        <v>7500000</v>
      </c>
      <c r="V384" s="25">
        <f t="shared" si="61"/>
        <v>7500000</v>
      </c>
      <c r="W384" s="25">
        <f t="shared" si="62"/>
        <v>7500000</v>
      </c>
      <c r="X384" s="58" t="s">
        <v>1477</v>
      </c>
      <c r="Y384" s="26" t="s">
        <v>32</v>
      </c>
      <c r="Z384" s="24">
        <f t="shared" si="63"/>
        <v>0</v>
      </c>
      <c r="AA384" s="43">
        <v>251786</v>
      </c>
      <c r="AB384" s="43">
        <v>0</v>
      </c>
      <c r="AC384" s="43">
        <v>7248214</v>
      </c>
      <c r="AD384" s="22">
        <f t="shared" si="64"/>
        <v>7500000</v>
      </c>
    </row>
    <row r="385" spans="1:30" ht="26.25" customHeight="1" x14ac:dyDescent="0.25">
      <c r="A385" s="13">
        <f t="shared" si="65"/>
        <v>378</v>
      </c>
      <c r="B385" s="2" t="s">
        <v>500</v>
      </c>
      <c r="C385" s="59" t="s">
        <v>501</v>
      </c>
      <c r="D385" s="124" t="s">
        <v>502</v>
      </c>
      <c r="E385" s="61">
        <v>43025</v>
      </c>
      <c r="F385" s="125" t="s">
        <v>503</v>
      </c>
      <c r="G385" s="18" t="s">
        <v>503</v>
      </c>
      <c r="H385" s="14"/>
      <c r="I385" s="14"/>
      <c r="J385" s="14"/>
      <c r="K385" s="19">
        <v>6000000</v>
      </c>
      <c r="L385" s="20">
        <f t="shared" si="58"/>
        <v>6000000</v>
      </c>
      <c r="M385" s="20">
        <f t="shared" si="59"/>
        <v>6000000</v>
      </c>
      <c r="N385" s="20">
        <v>0</v>
      </c>
      <c r="O385" s="21">
        <v>6000000</v>
      </c>
      <c r="P385" s="22">
        <v>0</v>
      </c>
      <c r="Q385" s="24">
        <v>0</v>
      </c>
      <c r="R385" s="23">
        <f t="shared" si="67"/>
        <v>6000000</v>
      </c>
      <c r="S385" s="13">
        <v>1</v>
      </c>
      <c r="T385" s="13">
        <v>1</v>
      </c>
      <c r="U385" s="24">
        <f t="shared" si="60"/>
        <v>6000000</v>
      </c>
      <c r="V385" s="25">
        <f t="shared" si="61"/>
        <v>6000000</v>
      </c>
      <c r="W385" s="25">
        <f t="shared" si="62"/>
        <v>6000000</v>
      </c>
      <c r="X385" s="63" t="s">
        <v>218</v>
      </c>
      <c r="Y385" s="26" t="s">
        <v>32</v>
      </c>
      <c r="Z385" s="24">
        <f t="shared" si="63"/>
        <v>0</v>
      </c>
      <c r="AA385" s="24">
        <v>454839</v>
      </c>
      <c r="AB385" s="24"/>
      <c r="AC385" s="24">
        <v>5545161</v>
      </c>
      <c r="AD385" s="22">
        <f t="shared" si="64"/>
        <v>6000000</v>
      </c>
    </row>
    <row r="386" spans="1:30" ht="26.25" customHeight="1" x14ac:dyDescent="0.25">
      <c r="A386" s="13">
        <f t="shared" si="65"/>
        <v>379</v>
      </c>
      <c r="B386" s="2" t="s">
        <v>295</v>
      </c>
      <c r="C386" s="59" t="s">
        <v>296</v>
      </c>
      <c r="D386" s="124" t="s">
        <v>297</v>
      </c>
      <c r="E386" s="61">
        <v>42961</v>
      </c>
      <c r="F386" s="125" t="s">
        <v>298</v>
      </c>
      <c r="G386" s="125" t="s">
        <v>298</v>
      </c>
      <c r="H386" s="14"/>
      <c r="I386" s="14"/>
      <c r="J386" s="14"/>
      <c r="K386" s="19">
        <v>20000000</v>
      </c>
      <c r="L386" s="20">
        <f t="shared" si="58"/>
        <v>20000000</v>
      </c>
      <c r="M386" s="20">
        <f t="shared" si="59"/>
        <v>20000000</v>
      </c>
      <c r="N386" s="20">
        <v>0</v>
      </c>
      <c r="O386" s="21">
        <v>20000000</v>
      </c>
      <c r="P386" s="22">
        <v>0</v>
      </c>
      <c r="Q386" s="24">
        <v>0</v>
      </c>
      <c r="R386" s="23">
        <f t="shared" si="67"/>
        <v>20000000</v>
      </c>
      <c r="S386" s="13">
        <v>1</v>
      </c>
      <c r="T386" s="13">
        <v>1</v>
      </c>
      <c r="U386" s="24">
        <f t="shared" si="60"/>
        <v>20000000</v>
      </c>
      <c r="V386" s="25">
        <f t="shared" si="61"/>
        <v>20000000</v>
      </c>
      <c r="W386" s="25">
        <f t="shared" si="62"/>
        <v>20000000</v>
      </c>
      <c r="X386" s="63" t="s">
        <v>299</v>
      </c>
      <c r="Y386" s="26" t="s">
        <v>32</v>
      </c>
      <c r="Z386" s="24">
        <f t="shared" si="63"/>
        <v>0</v>
      </c>
      <c r="AA386" s="24">
        <v>2059355</v>
      </c>
      <c r="AB386" s="24">
        <v>100000</v>
      </c>
      <c r="AC386" s="24">
        <v>17840645</v>
      </c>
      <c r="AD386" s="22">
        <f t="shared" si="64"/>
        <v>20000000</v>
      </c>
    </row>
    <row r="387" spans="1:30" ht="26.25" customHeight="1" x14ac:dyDescent="0.25">
      <c r="A387" s="13">
        <f t="shared" si="65"/>
        <v>380</v>
      </c>
      <c r="B387" s="2" t="s">
        <v>263</v>
      </c>
      <c r="C387" s="59" t="s">
        <v>264</v>
      </c>
      <c r="D387" s="59" t="s">
        <v>265</v>
      </c>
      <c r="E387" s="61">
        <v>42961</v>
      </c>
      <c r="F387" s="125" t="s">
        <v>266</v>
      </c>
      <c r="G387" s="18" t="s">
        <v>267</v>
      </c>
      <c r="H387" s="14"/>
      <c r="I387" s="14"/>
      <c r="J387" s="14"/>
      <c r="K387" s="19">
        <v>7500000</v>
      </c>
      <c r="L387" s="20">
        <f t="shared" si="58"/>
        <v>7500000</v>
      </c>
      <c r="M387" s="20">
        <f t="shared" si="59"/>
        <v>7500000</v>
      </c>
      <c r="N387" s="20">
        <v>0</v>
      </c>
      <c r="O387" s="21">
        <v>7500000</v>
      </c>
      <c r="P387" s="22">
        <v>0</v>
      </c>
      <c r="Q387" s="24">
        <v>0</v>
      </c>
      <c r="R387" s="23">
        <f t="shared" si="67"/>
        <v>7500000</v>
      </c>
      <c r="S387" s="13">
        <v>1</v>
      </c>
      <c r="T387" s="13">
        <v>1</v>
      </c>
      <c r="U387" s="24">
        <f t="shared" si="60"/>
        <v>7500000</v>
      </c>
      <c r="V387" s="25">
        <f t="shared" si="61"/>
        <v>7500000</v>
      </c>
      <c r="W387" s="25">
        <f t="shared" si="62"/>
        <v>7500000</v>
      </c>
      <c r="X387" s="63" t="s">
        <v>176</v>
      </c>
      <c r="Y387" s="26" t="s">
        <v>32</v>
      </c>
      <c r="Z387" s="24">
        <f t="shared" si="63"/>
        <v>0</v>
      </c>
      <c r="AA387" s="24">
        <v>772258</v>
      </c>
      <c r="AB387" s="24"/>
      <c r="AC387" s="24">
        <v>6727742</v>
      </c>
      <c r="AD387" s="22">
        <f t="shared" si="64"/>
        <v>7500000</v>
      </c>
    </row>
    <row r="388" spans="1:30" ht="26.25" customHeight="1" x14ac:dyDescent="0.25">
      <c r="A388" s="13">
        <f t="shared" si="65"/>
        <v>381</v>
      </c>
      <c r="B388" s="2" t="s">
        <v>938</v>
      </c>
      <c r="C388" s="59" t="s">
        <v>945</v>
      </c>
      <c r="D388" s="124" t="s">
        <v>952</v>
      </c>
      <c r="E388" s="61">
        <v>43102</v>
      </c>
      <c r="F388" s="125" t="s">
        <v>959</v>
      </c>
      <c r="G388" s="14"/>
      <c r="H388" s="14"/>
      <c r="I388" s="14"/>
      <c r="J388" s="14"/>
      <c r="K388" s="19">
        <v>26315323</v>
      </c>
      <c r="L388" s="20">
        <f t="shared" si="58"/>
        <v>26315323</v>
      </c>
      <c r="M388" s="20">
        <f t="shared" si="59"/>
        <v>26315323</v>
      </c>
      <c r="N388" s="20">
        <v>0</v>
      </c>
      <c r="O388" s="21">
        <v>26315323</v>
      </c>
      <c r="P388" s="22">
        <v>0</v>
      </c>
      <c r="Q388" s="24">
        <v>0</v>
      </c>
      <c r="R388" s="23">
        <f t="shared" si="67"/>
        <v>26315323</v>
      </c>
      <c r="S388" s="13">
        <v>1</v>
      </c>
      <c r="T388" s="13">
        <v>1</v>
      </c>
      <c r="U388" s="24">
        <f t="shared" si="60"/>
        <v>26315323</v>
      </c>
      <c r="V388" s="25">
        <f t="shared" si="61"/>
        <v>26315323</v>
      </c>
      <c r="W388" s="25">
        <f t="shared" si="62"/>
        <v>26315323</v>
      </c>
      <c r="X388" s="58" t="s">
        <v>208</v>
      </c>
      <c r="Y388" s="26" t="s">
        <v>32</v>
      </c>
      <c r="Z388" s="24">
        <f t="shared" si="63"/>
        <v>0</v>
      </c>
      <c r="AA388" s="24">
        <v>1140323</v>
      </c>
      <c r="AB388" s="24">
        <v>175000</v>
      </c>
      <c r="AC388" s="24">
        <v>25000000</v>
      </c>
      <c r="AD388" s="22">
        <f t="shared" si="64"/>
        <v>26315323</v>
      </c>
    </row>
    <row r="389" spans="1:30" ht="26.25" customHeight="1" x14ac:dyDescent="0.25">
      <c r="A389" s="13">
        <f t="shared" si="65"/>
        <v>382</v>
      </c>
      <c r="B389" s="2" t="s">
        <v>849</v>
      </c>
      <c r="C389" s="59" t="s">
        <v>850</v>
      </c>
      <c r="D389" s="124" t="s">
        <v>851</v>
      </c>
      <c r="E389" s="61">
        <v>43091</v>
      </c>
      <c r="F389" s="125" t="s">
        <v>852</v>
      </c>
      <c r="G389" s="58"/>
      <c r="H389" s="14"/>
      <c r="I389" s="14"/>
      <c r="J389" s="14"/>
      <c r="K389" s="19">
        <v>10000000</v>
      </c>
      <c r="L389" s="20">
        <f t="shared" si="58"/>
        <v>10000000</v>
      </c>
      <c r="M389" s="20">
        <f t="shared" si="59"/>
        <v>10000000</v>
      </c>
      <c r="N389" s="20">
        <v>0</v>
      </c>
      <c r="O389" s="21">
        <v>10000000</v>
      </c>
      <c r="P389" s="22">
        <v>0</v>
      </c>
      <c r="Q389" s="24">
        <v>0</v>
      </c>
      <c r="R389" s="23">
        <f t="shared" si="67"/>
        <v>10000000</v>
      </c>
      <c r="S389" s="13">
        <v>1</v>
      </c>
      <c r="T389" s="13">
        <v>1</v>
      </c>
      <c r="U389" s="24">
        <f t="shared" si="60"/>
        <v>10000000</v>
      </c>
      <c r="V389" s="25">
        <f t="shared" si="61"/>
        <v>10000000</v>
      </c>
      <c r="W389" s="25">
        <f t="shared" si="62"/>
        <v>10000000</v>
      </c>
      <c r="X389" s="58" t="s">
        <v>63</v>
      </c>
      <c r="Y389" s="26" t="s">
        <v>32</v>
      </c>
      <c r="Z389" s="24">
        <f t="shared" si="63"/>
        <v>0</v>
      </c>
      <c r="AA389" s="24">
        <v>498710</v>
      </c>
      <c r="AB389" s="24"/>
      <c r="AC389" s="24">
        <v>9501290</v>
      </c>
      <c r="AD389" s="22">
        <f t="shared" si="64"/>
        <v>10000000</v>
      </c>
    </row>
    <row r="390" spans="1:30" ht="26.25" customHeight="1" x14ac:dyDescent="0.25">
      <c r="A390" s="13">
        <f t="shared" si="65"/>
        <v>383</v>
      </c>
      <c r="B390" s="2" t="s">
        <v>862</v>
      </c>
      <c r="C390" s="59" t="s">
        <v>863</v>
      </c>
      <c r="D390" s="124" t="s">
        <v>864</v>
      </c>
      <c r="E390" s="61">
        <v>43087</v>
      </c>
      <c r="F390" s="125" t="s">
        <v>865</v>
      </c>
      <c r="G390" s="58"/>
      <c r="H390" s="14"/>
      <c r="I390" s="14"/>
      <c r="J390" s="14"/>
      <c r="K390" s="19">
        <v>7500000</v>
      </c>
      <c r="L390" s="20">
        <f t="shared" si="58"/>
        <v>7500000</v>
      </c>
      <c r="M390" s="20">
        <f t="shared" si="59"/>
        <v>7500000</v>
      </c>
      <c r="N390" s="20">
        <v>0</v>
      </c>
      <c r="O390" s="21">
        <v>7500000</v>
      </c>
      <c r="P390" s="22">
        <v>0</v>
      </c>
      <c r="Q390" s="24">
        <v>0</v>
      </c>
      <c r="R390" s="23">
        <f t="shared" si="67"/>
        <v>7500000</v>
      </c>
      <c r="S390" s="13">
        <v>1</v>
      </c>
      <c r="T390" s="13">
        <v>1</v>
      </c>
      <c r="U390" s="24">
        <f t="shared" si="60"/>
        <v>7500000</v>
      </c>
      <c r="V390" s="25">
        <f t="shared" si="61"/>
        <v>7500000</v>
      </c>
      <c r="W390" s="25">
        <f t="shared" si="62"/>
        <v>7500000</v>
      </c>
      <c r="X390" s="58" t="s">
        <v>777</v>
      </c>
      <c r="Y390" s="26" t="s">
        <v>32</v>
      </c>
      <c r="Z390" s="24">
        <f t="shared" si="63"/>
        <v>0</v>
      </c>
      <c r="AA390" s="24">
        <v>385645</v>
      </c>
      <c r="AB390" s="24"/>
      <c r="AC390" s="24">
        <v>7114355</v>
      </c>
      <c r="AD390" s="22">
        <f t="shared" si="64"/>
        <v>7500000</v>
      </c>
    </row>
    <row r="391" spans="1:30" ht="26.25" customHeight="1" x14ac:dyDescent="0.25">
      <c r="A391" s="13">
        <f t="shared" si="65"/>
        <v>384</v>
      </c>
      <c r="B391" s="2" t="s">
        <v>79</v>
      </c>
      <c r="C391" s="59" t="s">
        <v>80</v>
      </c>
      <c r="D391" s="124" t="s">
        <v>81</v>
      </c>
      <c r="E391" s="61">
        <v>42881</v>
      </c>
      <c r="F391" s="125" t="s">
        <v>82</v>
      </c>
      <c r="G391" s="14"/>
      <c r="H391" s="14"/>
      <c r="I391" s="14"/>
      <c r="J391" s="14"/>
      <c r="K391" s="19">
        <v>7500000</v>
      </c>
      <c r="L391" s="20">
        <f t="shared" si="58"/>
        <v>7500000</v>
      </c>
      <c r="M391" s="20">
        <f t="shared" si="59"/>
        <v>7500000</v>
      </c>
      <c r="N391" s="20">
        <v>0</v>
      </c>
      <c r="O391" s="21">
        <v>7500000</v>
      </c>
      <c r="P391" s="22">
        <v>0</v>
      </c>
      <c r="Q391" s="24">
        <v>0</v>
      </c>
      <c r="R391" s="23">
        <f t="shared" si="67"/>
        <v>7500000</v>
      </c>
      <c r="S391" s="13">
        <v>1</v>
      </c>
      <c r="T391" s="13">
        <v>1</v>
      </c>
      <c r="U391" s="24">
        <f t="shared" si="60"/>
        <v>7500000</v>
      </c>
      <c r="V391" s="25">
        <f t="shared" si="61"/>
        <v>7500000</v>
      </c>
      <c r="W391" s="25">
        <f t="shared" si="62"/>
        <v>7500000</v>
      </c>
      <c r="X391" s="63" t="s">
        <v>83</v>
      </c>
      <c r="Y391" s="26" t="s">
        <v>32</v>
      </c>
      <c r="Z391" s="24">
        <f t="shared" si="63"/>
        <v>0</v>
      </c>
      <c r="AA391" s="24">
        <v>1007419</v>
      </c>
      <c r="AB391" s="24"/>
      <c r="AC391" s="24">
        <v>6492581</v>
      </c>
      <c r="AD391" s="22">
        <f t="shared" si="64"/>
        <v>7500000</v>
      </c>
    </row>
    <row r="392" spans="1:30" ht="26.25" customHeight="1" x14ac:dyDescent="0.25">
      <c r="A392" s="13">
        <f t="shared" si="65"/>
        <v>385</v>
      </c>
      <c r="B392" s="14" t="s">
        <v>1367</v>
      </c>
      <c r="C392" s="59" t="s">
        <v>1373</v>
      </c>
      <c r="D392" s="16" t="s">
        <v>1380</v>
      </c>
      <c r="E392" s="61">
        <v>43126</v>
      </c>
      <c r="F392" s="18" t="s">
        <v>1386</v>
      </c>
      <c r="G392" s="14"/>
      <c r="H392" s="14"/>
      <c r="I392" s="14"/>
      <c r="J392" s="14"/>
      <c r="K392" s="19">
        <v>7500000</v>
      </c>
      <c r="L392" s="20">
        <f t="shared" ref="L392:L455" si="68">+T392*V392</f>
        <v>7500000</v>
      </c>
      <c r="M392" s="20">
        <f t="shared" ref="M392:M455" si="69">K392/S392</f>
        <v>7500000</v>
      </c>
      <c r="N392" s="20">
        <v>0</v>
      </c>
      <c r="O392" s="21">
        <v>7500000</v>
      </c>
      <c r="P392" s="22">
        <v>0</v>
      </c>
      <c r="Q392" s="24">
        <v>0</v>
      </c>
      <c r="R392" s="23">
        <f t="shared" si="67"/>
        <v>7500000</v>
      </c>
      <c r="S392" s="13">
        <v>1</v>
      </c>
      <c r="T392" s="13">
        <v>1</v>
      </c>
      <c r="U392" s="24">
        <f t="shared" ref="U392:U455" si="70">+M392+N392</f>
        <v>7500000</v>
      </c>
      <c r="V392" s="25">
        <f t="shared" ref="V392:V455" si="71">+T392*U392</f>
        <v>7500000</v>
      </c>
      <c r="W392" s="25">
        <f t="shared" ref="W392:W455" si="72">+M392*T392</f>
        <v>7500000</v>
      </c>
      <c r="X392" s="14" t="s">
        <v>1391</v>
      </c>
      <c r="Y392" s="26" t="s">
        <v>32</v>
      </c>
      <c r="Z392" s="24">
        <f t="shared" ref="Z392:Z455" si="73">+K392-W392</f>
        <v>0</v>
      </c>
      <c r="AA392" s="24">
        <v>272419</v>
      </c>
      <c r="AB392" s="24">
        <v>0</v>
      </c>
      <c r="AC392" s="70">
        <v>7227581</v>
      </c>
      <c r="AD392" s="22">
        <f t="shared" ref="AD392:AD455" si="74">Z392+AA392+AB392+AC392</f>
        <v>7500000</v>
      </c>
    </row>
    <row r="393" spans="1:30" ht="26.25" customHeight="1" x14ac:dyDescent="0.25">
      <c r="A393" s="13">
        <f t="shared" si="65"/>
        <v>386</v>
      </c>
      <c r="B393" s="14" t="s">
        <v>1047</v>
      </c>
      <c r="C393" s="15" t="s">
        <v>1048</v>
      </c>
      <c r="D393" s="16" t="s">
        <v>1049</v>
      </c>
      <c r="E393" s="61">
        <v>43105</v>
      </c>
      <c r="F393" s="18" t="s">
        <v>1050</v>
      </c>
      <c r="G393" s="14"/>
      <c r="H393" s="14"/>
      <c r="I393" s="14"/>
      <c r="J393" s="14"/>
      <c r="K393" s="19">
        <v>7500000</v>
      </c>
      <c r="L393" s="20">
        <f t="shared" si="68"/>
        <v>7500000</v>
      </c>
      <c r="M393" s="20">
        <f t="shared" si="69"/>
        <v>7500000</v>
      </c>
      <c r="N393" s="20">
        <v>0</v>
      </c>
      <c r="O393" s="21">
        <v>7500000</v>
      </c>
      <c r="P393" s="22">
        <v>0</v>
      </c>
      <c r="Q393" s="24">
        <v>0</v>
      </c>
      <c r="R393" s="23">
        <f t="shared" si="67"/>
        <v>7500000</v>
      </c>
      <c r="S393" s="13">
        <v>1</v>
      </c>
      <c r="T393" s="13">
        <v>1</v>
      </c>
      <c r="U393" s="24">
        <f t="shared" si="70"/>
        <v>7500000</v>
      </c>
      <c r="V393" s="25">
        <f t="shared" si="71"/>
        <v>7500000</v>
      </c>
      <c r="W393" s="25">
        <f t="shared" si="72"/>
        <v>7500000</v>
      </c>
      <c r="X393" s="14" t="s">
        <v>255</v>
      </c>
      <c r="Y393" s="26" t="s">
        <v>32</v>
      </c>
      <c r="Z393" s="24">
        <f t="shared" si="73"/>
        <v>0</v>
      </c>
      <c r="AA393" s="24">
        <v>333387</v>
      </c>
      <c r="AB393" s="24"/>
      <c r="AC393" s="24">
        <v>7166613</v>
      </c>
      <c r="AD393" s="22">
        <f t="shared" si="74"/>
        <v>7500000</v>
      </c>
    </row>
    <row r="394" spans="1:30" ht="26.25" customHeight="1" x14ac:dyDescent="0.25">
      <c r="A394" s="13">
        <f t="shared" ref="A394:A457" si="75">+A393+1</f>
        <v>387</v>
      </c>
      <c r="B394" s="14" t="s">
        <v>343</v>
      </c>
      <c r="C394" s="15" t="s">
        <v>344</v>
      </c>
      <c r="D394" s="16" t="s">
        <v>345</v>
      </c>
      <c r="E394" s="61">
        <v>42989</v>
      </c>
      <c r="F394" s="18" t="s">
        <v>346</v>
      </c>
      <c r="G394" s="14"/>
      <c r="H394" s="14"/>
      <c r="I394" s="14"/>
      <c r="J394" s="14"/>
      <c r="K394" s="19">
        <v>7500000</v>
      </c>
      <c r="L394" s="20">
        <f t="shared" si="68"/>
        <v>7500000</v>
      </c>
      <c r="M394" s="20">
        <f t="shared" si="69"/>
        <v>7500000</v>
      </c>
      <c r="N394" s="20">
        <v>0</v>
      </c>
      <c r="O394" s="21">
        <v>7500000</v>
      </c>
      <c r="P394" s="22">
        <v>0</v>
      </c>
      <c r="Q394" s="24">
        <v>0</v>
      </c>
      <c r="R394" s="23">
        <f t="shared" si="67"/>
        <v>7500000</v>
      </c>
      <c r="S394" s="13">
        <v>1</v>
      </c>
      <c r="T394" s="13">
        <v>1</v>
      </c>
      <c r="U394" s="24">
        <f t="shared" si="70"/>
        <v>7500000</v>
      </c>
      <c r="V394" s="25">
        <f t="shared" si="71"/>
        <v>7500000</v>
      </c>
      <c r="W394" s="25">
        <f t="shared" si="72"/>
        <v>7500000</v>
      </c>
      <c r="X394" s="26" t="s">
        <v>255</v>
      </c>
      <c r="Y394" s="26" t="s">
        <v>32</v>
      </c>
      <c r="Z394" s="24">
        <f t="shared" si="73"/>
        <v>0</v>
      </c>
      <c r="AA394" s="24">
        <v>675000</v>
      </c>
      <c r="AB394" s="24"/>
      <c r="AC394" s="24">
        <v>6825000</v>
      </c>
      <c r="AD394" s="22">
        <f t="shared" si="74"/>
        <v>7500000</v>
      </c>
    </row>
    <row r="395" spans="1:30" ht="26.25" customHeight="1" x14ac:dyDescent="0.25">
      <c r="A395" s="13">
        <f t="shared" si="75"/>
        <v>388</v>
      </c>
      <c r="B395" s="14" t="s">
        <v>476</v>
      </c>
      <c r="C395" s="15" t="s">
        <v>477</v>
      </c>
      <c r="D395" s="16" t="s">
        <v>478</v>
      </c>
      <c r="E395" s="61">
        <v>43018</v>
      </c>
      <c r="F395" s="18" t="s">
        <v>479</v>
      </c>
      <c r="G395" s="14"/>
      <c r="H395" s="14"/>
      <c r="I395" s="14"/>
      <c r="J395" s="14"/>
      <c r="K395" s="19">
        <v>7500000</v>
      </c>
      <c r="L395" s="20">
        <f t="shared" si="68"/>
        <v>7500000</v>
      </c>
      <c r="M395" s="20">
        <f t="shared" si="69"/>
        <v>7500000</v>
      </c>
      <c r="N395" s="20">
        <v>0</v>
      </c>
      <c r="O395" s="21">
        <v>7500000</v>
      </c>
      <c r="P395" s="22">
        <v>0</v>
      </c>
      <c r="Q395" s="24">
        <v>0</v>
      </c>
      <c r="R395" s="23">
        <f t="shared" si="67"/>
        <v>7500000</v>
      </c>
      <c r="S395" s="13">
        <v>1</v>
      </c>
      <c r="T395" s="13">
        <v>1</v>
      </c>
      <c r="U395" s="24">
        <f t="shared" si="70"/>
        <v>7500000</v>
      </c>
      <c r="V395" s="25">
        <f t="shared" si="71"/>
        <v>7500000</v>
      </c>
      <c r="W395" s="25">
        <f t="shared" si="72"/>
        <v>7500000</v>
      </c>
      <c r="X395" s="26" t="s">
        <v>121</v>
      </c>
      <c r="Y395" s="26" t="s">
        <v>32</v>
      </c>
      <c r="Z395" s="24">
        <f t="shared" si="73"/>
        <v>0</v>
      </c>
      <c r="AA395" s="24">
        <v>588871</v>
      </c>
      <c r="AB395" s="24"/>
      <c r="AC395" s="24">
        <v>6911129</v>
      </c>
      <c r="AD395" s="22">
        <f t="shared" si="74"/>
        <v>7500000</v>
      </c>
    </row>
    <row r="396" spans="1:30" ht="26.25" customHeight="1" x14ac:dyDescent="0.25">
      <c r="A396" s="13">
        <f t="shared" si="75"/>
        <v>389</v>
      </c>
      <c r="B396" s="14" t="s">
        <v>629</v>
      </c>
      <c r="C396" s="15" t="s">
        <v>630</v>
      </c>
      <c r="D396" s="16" t="s">
        <v>631</v>
      </c>
      <c r="E396" s="61">
        <v>43066</v>
      </c>
      <c r="F396" s="18" t="s">
        <v>632</v>
      </c>
      <c r="G396" s="14"/>
      <c r="H396" s="14"/>
      <c r="I396" s="14"/>
      <c r="J396" s="14"/>
      <c r="K396" s="19">
        <v>7500000</v>
      </c>
      <c r="L396" s="20">
        <f t="shared" si="68"/>
        <v>7500000</v>
      </c>
      <c r="M396" s="20">
        <f t="shared" si="69"/>
        <v>7500000</v>
      </c>
      <c r="N396" s="20">
        <v>0</v>
      </c>
      <c r="O396" s="21">
        <v>7500000</v>
      </c>
      <c r="P396" s="22">
        <v>0</v>
      </c>
      <c r="Q396" s="24">
        <v>0</v>
      </c>
      <c r="R396" s="23">
        <f t="shared" si="67"/>
        <v>7500000</v>
      </c>
      <c r="S396" s="13">
        <v>1</v>
      </c>
      <c r="T396" s="13">
        <v>1</v>
      </c>
      <c r="U396" s="24">
        <f t="shared" si="70"/>
        <v>7500000</v>
      </c>
      <c r="V396" s="25">
        <f t="shared" si="71"/>
        <v>7500000</v>
      </c>
      <c r="W396" s="25">
        <f t="shared" si="72"/>
        <v>7500000</v>
      </c>
      <c r="X396" s="14" t="s">
        <v>255</v>
      </c>
      <c r="Y396" s="26" t="s">
        <v>32</v>
      </c>
      <c r="Z396" s="24">
        <f t="shared" si="73"/>
        <v>0</v>
      </c>
      <c r="AA396" s="24">
        <v>447200</v>
      </c>
      <c r="AB396" s="24"/>
      <c r="AC396" s="24">
        <v>7053000</v>
      </c>
      <c r="AD396" s="22">
        <f t="shared" si="74"/>
        <v>7500200</v>
      </c>
    </row>
    <row r="397" spans="1:30" ht="26.25" customHeight="1" x14ac:dyDescent="0.25">
      <c r="A397" s="13">
        <f t="shared" si="75"/>
        <v>390</v>
      </c>
      <c r="B397" s="14" t="s">
        <v>1662</v>
      </c>
      <c r="C397" s="15" t="s">
        <v>1664</v>
      </c>
      <c r="D397" s="16" t="s">
        <v>1666</v>
      </c>
      <c r="E397" s="61">
        <v>43157</v>
      </c>
      <c r="F397" s="18" t="s">
        <v>1669</v>
      </c>
      <c r="G397" s="14"/>
      <c r="H397" s="14"/>
      <c r="I397" s="14"/>
      <c r="J397" s="14"/>
      <c r="K397" s="76">
        <v>7500000</v>
      </c>
      <c r="L397" s="20">
        <f t="shared" si="68"/>
        <v>7500000</v>
      </c>
      <c r="M397" s="20">
        <f t="shared" si="69"/>
        <v>7500000</v>
      </c>
      <c r="N397" s="20">
        <v>0</v>
      </c>
      <c r="O397" s="21">
        <v>7500000</v>
      </c>
      <c r="P397" s="22">
        <v>0</v>
      </c>
      <c r="Q397" s="24">
        <v>0</v>
      </c>
      <c r="R397" s="23">
        <f t="shared" si="67"/>
        <v>7500000</v>
      </c>
      <c r="S397" s="13">
        <v>1</v>
      </c>
      <c r="T397" s="13">
        <v>1</v>
      </c>
      <c r="U397" s="24">
        <f t="shared" si="70"/>
        <v>7500000</v>
      </c>
      <c r="V397" s="25">
        <f t="shared" si="71"/>
        <v>7500000</v>
      </c>
      <c r="W397" s="25">
        <f t="shared" si="72"/>
        <v>7500000</v>
      </c>
      <c r="X397" s="14" t="s">
        <v>1671</v>
      </c>
      <c r="Y397" s="26" t="s">
        <v>32</v>
      </c>
      <c r="Z397" s="24">
        <f t="shared" si="73"/>
        <v>0</v>
      </c>
      <c r="AA397" s="24">
        <v>174643</v>
      </c>
      <c r="AB397" s="24">
        <v>0</v>
      </c>
      <c r="AC397" s="24">
        <v>7325357</v>
      </c>
      <c r="AD397" s="22">
        <f t="shared" si="74"/>
        <v>7500000</v>
      </c>
    </row>
    <row r="398" spans="1:30" ht="26.25" customHeight="1" x14ac:dyDescent="0.25">
      <c r="A398" s="13">
        <f t="shared" si="75"/>
        <v>391</v>
      </c>
      <c r="B398" s="136" t="s">
        <v>1595</v>
      </c>
      <c r="C398" s="137" t="s">
        <v>1596</v>
      </c>
      <c r="D398" s="138" t="s">
        <v>1597</v>
      </c>
      <c r="E398" s="139">
        <v>43143</v>
      </c>
      <c r="F398" s="137" t="s">
        <v>1598</v>
      </c>
      <c r="G398" s="14"/>
      <c r="H398" s="14"/>
      <c r="I398" s="14"/>
      <c r="J398" s="136"/>
      <c r="K398" s="140">
        <v>10000000</v>
      </c>
      <c r="L398" s="20">
        <f t="shared" si="68"/>
        <v>10000000</v>
      </c>
      <c r="M398" s="20">
        <f t="shared" si="69"/>
        <v>10000000</v>
      </c>
      <c r="N398" s="20">
        <v>0</v>
      </c>
      <c r="O398" s="21">
        <v>10000000</v>
      </c>
      <c r="P398" s="22">
        <v>0</v>
      </c>
      <c r="Q398" s="24">
        <v>0</v>
      </c>
      <c r="R398" s="23">
        <f t="shared" si="67"/>
        <v>10000000</v>
      </c>
      <c r="S398" s="13">
        <v>1</v>
      </c>
      <c r="T398" s="13">
        <v>1</v>
      </c>
      <c r="U398" s="24">
        <f t="shared" si="70"/>
        <v>10000000</v>
      </c>
      <c r="V398" s="25">
        <f t="shared" si="71"/>
        <v>10000000</v>
      </c>
      <c r="W398" s="25">
        <f t="shared" si="72"/>
        <v>10000000</v>
      </c>
      <c r="X398" s="26" t="s">
        <v>1614</v>
      </c>
      <c r="Y398" s="26" t="s">
        <v>32</v>
      </c>
      <c r="Z398" s="24">
        <f t="shared" si="73"/>
        <v>0</v>
      </c>
      <c r="AA398" s="43">
        <v>292857</v>
      </c>
      <c r="AB398" s="43">
        <v>0</v>
      </c>
      <c r="AC398" s="43">
        <v>9707143</v>
      </c>
      <c r="AD398" s="22">
        <f t="shared" si="74"/>
        <v>10000000</v>
      </c>
    </row>
    <row r="399" spans="1:30" ht="26.25" customHeight="1" x14ac:dyDescent="0.25">
      <c r="A399" s="13">
        <f t="shared" si="75"/>
        <v>392</v>
      </c>
      <c r="B399" s="14" t="s">
        <v>485</v>
      </c>
      <c r="C399" s="15" t="s">
        <v>486</v>
      </c>
      <c r="D399" s="16" t="s">
        <v>487</v>
      </c>
      <c r="E399" s="61">
        <v>43020</v>
      </c>
      <c r="F399" s="18" t="s">
        <v>488</v>
      </c>
      <c r="G399" s="18" t="s">
        <v>488</v>
      </c>
      <c r="H399" s="14"/>
      <c r="I399" s="14"/>
      <c r="J399" s="14"/>
      <c r="K399" s="19">
        <v>7500000</v>
      </c>
      <c r="L399" s="20">
        <f t="shared" si="68"/>
        <v>7500000</v>
      </c>
      <c r="M399" s="20">
        <f t="shared" si="69"/>
        <v>7500000</v>
      </c>
      <c r="N399" s="20">
        <v>0</v>
      </c>
      <c r="O399" s="21">
        <v>7500000</v>
      </c>
      <c r="P399" s="22">
        <v>0</v>
      </c>
      <c r="Q399" s="24">
        <v>0</v>
      </c>
      <c r="R399" s="23">
        <f t="shared" si="67"/>
        <v>7500000</v>
      </c>
      <c r="S399" s="13">
        <v>1</v>
      </c>
      <c r="T399" s="13">
        <v>1</v>
      </c>
      <c r="U399" s="24">
        <f t="shared" si="70"/>
        <v>7500000</v>
      </c>
      <c r="V399" s="25">
        <f t="shared" si="71"/>
        <v>7500000</v>
      </c>
      <c r="W399" s="25">
        <f t="shared" si="72"/>
        <v>7500000</v>
      </c>
      <c r="X399" s="26" t="s">
        <v>102</v>
      </c>
      <c r="Y399" s="26" t="s">
        <v>32</v>
      </c>
      <c r="Z399" s="24">
        <f t="shared" si="73"/>
        <v>0</v>
      </c>
      <c r="AA399" s="24">
        <v>583065</v>
      </c>
      <c r="AB399" s="24"/>
      <c r="AC399" s="24">
        <v>6916935</v>
      </c>
      <c r="AD399" s="22">
        <f t="shared" si="74"/>
        <v>7500000</v>
      </c>
    </row>
    <row r="400" spans="1:30" ht="26.25" customHeight="1" x14ac:dyDescent="0.25">
      <c r="A400" s="13">
        <f t="shared" si="75"/>
        <v>393</v>
      </c>
      <c r="B400" s="14" t="s">
        <v>290</v>
      </c>
      <c r="C400" s="15" t="s">
        <v>291</v>
      </c>
      <c r="D400" s="16" t="s">
        <v>292</v>
      </c>
      <c r="E400" s="61">
        <v>42961</v>
      </c>
      <c r="F400" s="18" t="s">
        <v>293</v>
      </c>
      <c r="G400" s="18" t="s">
        <v>293</v>
      </c>
      <c r="H400" s="14"/>
      <c r="I400" s="14"/>
      <c r="J400" s="14"/>
      <c r="K400" s="19">
        <v>10000000</v>
      </c>
      <c r="L400" s="20">
        <f t="shared" si="68"/>
        <v>10000000</v>
      </c>
      <c r="M400" s="20">
        <f t="shared" si="69"/>
        <v>10000000</v>
      </c>
      <c r="N400" s="20">
        <v>0</v>
      </c>
      <c r="O400" s="21">
        <v>10000000</v>
      </c>
      <c r="P400" s="22">
        <v>0</v>
      </c>
      <c r="Q400" s="24">
        <v>0</v>
      </c>
      <c r="R400" s="23">
        <f t="shared" si="67"/>
        <v>10000000</v>
      </c>
      <c r="S400" s="13">
        <v>1</v>
      </c>
      <c r="T400" s="13">
        <v>1</v>
      </c>
      <c r="U400" s="24">
        <f t="shared" si="70"/>
        <v>10000000</v>
      </c>
      <c r="V400" s="25">
        <f t="shared" si="71"/>
        <v>10000000</v>
      </c>
      <c r="W400" s="25">
        <f t="shared" si="72"/>
        <v>10000000</v>
      </c>
      <c r="X400" s="26" t="s">
        <v>294</v>
      </c>
      <c r="Y400" s="26" t="s">
        <v>32</v>
      </c>
      <c r="Z400" s="24">
        <f t="shared" si="73"/>
        <v>0</v>
      </c>
      <c r="AA400" s="24">
        <v>1029677</v>
      </c>
      <c r="AB400" s="24"/>
      <c r="AC400" s="24">
        <v>8970323</v>
      </c>
      <c r="AD400" s="22">
        <f t="shared" si="74"/>
        <v>10000000</v>
      </c>
    </row>
    <row r="401" spans="1:30" ht="26.25" customHeight="1" x14ac:dyDescent="0.25">
      <c r="A401" s="13">
        <f t="shared" si="75"/>
        <v>394</v>
      </c>
      <c r="B401" s="14" t="s">
        <v>370</v>
      </c>
      <c r="C401" s="15" t="s">
        <v>371</v>
      </c>
      <c r="D401" s="16" t="s">
        <v>372</v>
      </c>
      <c r="E401" s="61">
        <v>42992</v>
      </c>
      <c r="F401" s="18" t="s">
        <v>373</v>
      </c>
      <c r="G401" s="14"/>
      <c r="H401" s="14"/>
      <c r="I401" s="14"/>
      <c r="J401" s="14"/>
      <c r="K401" s="19">
        <v>10000000</v>
      </c>
      <c r="L401" s="20">
        <f t="shared" si="68"/>
        <v>10000000</v>
      </c>
      <c r="M401" s="20">
        <f t="shared" si="69"/>
        <v>10000000</v>
      </c>
      <c r="N401" s="20">
        <v>0</v>
      </c>
      <c r="O401" s="21">
        <v>10000000</v>
      </c>
      <c r="P401" s="22">
        <v>0</v>
      </c>
      <c r="Q401" s="24">
        <v>0</v>
      </c>
      <c r="R401" s="23">
        <f t="shared" si="67"/>
        <v>10000000</v>
      </c>
      <c r="S401" s="13">
        <v>1</v>
      </c>
      <c r="T401" s="13">
        <v>1</v>
      </c>
      <c r="U401" s="24">
        <f t="shared" si="70"/>
        <v>10000000</v>
      </c>
      <c r="V401" s="25">
        <f t="shared" si="71"/>
        <v>10000000</v>
      </c>
      <c r="W401" s="25">
        <f t="shared" si="72"/>
        <v>10000000</v>
      </c>
      <c r="X401" s="26" t="s">
        <v>374</v>
      </c>
      <c r="Y401" s="26" t="s">
        <v>32</v>
      </c>
      <c r="Z401" s="24">
        <f t="shared" si="73"/>
        <v>0</v>
      </c>
      <c r="AA401" s="24">
        <v>888000</v>
      </c>
      <c r="AB401" s="24"/>
      <c r="AC401" s="24">
        <v>9112000</v>
      </c>
      <c r="AD401" s="22">
        <f t="shared" si="74"/>
        <v>10000000</v>
      </c>
    </row>
    <row r="402" spans="1:30" ht="26.25" customHeight="1" x14ac:dyDescent="0.25">
      <c r="A402" s="13">
        <f t="shared" si="75"/>
        <v>395</v>
      </c>
      <c r="B402" s="14" t="s">
        <v>370</v>
      </c>
      <c r="C402" s="15" t="s">
        <v>371</v>
      </c>
      <c r="D402" s="16" t="s">
        <v>1668</v>
      </c>
      <c r="E402" s="61">
        <v>43157</v>
      </c>
      <c r="F402" s="18" t="s">
        <v>373</v>
      </c>
      <c r="G402" s="14"/>
      <c r="H402" s="14"/>
      <c r="I402" s="14"/>
      <c r="J402" s="14"/>
      <c r="K402" s="76">
        <v>10000000</v>
      </c>
      <c r="L402" s="20">
        <f t="shared" si="68"/>
        <v>10000000</v>
      </c>
      <c r="M402" s="20">
        <f t="shared" si="69"/>
        <v>10000000</v>
      </c>
      <c r="N402" s="20">
        <v>0</v>
      </c>
      <c r="O402" s="21">
        <v>10000000</v>
      </c>
      <c r="P402" s="22">
        <v>0</v>
      </c>
      <c r="Q402" s="24">
        <v>0</v>
      </c>
      <c r="R402" s="23">
        <f t="shared" si="67"/>
        <v>10000000</v>
      </c>
      <c r="S402" s="13">
        <v>1</v>
      </c>
      <c r="T402" s="13">
        <v>1</v>
      </c>
      <c r="U402" s="24">
        <f t="shared" si="70"/>
        <v>10000000</v>
      </c>
      <c r="V402" s="25">
        <f t="shared" si="71"/>
        <v>10000000</v>
      </c>
      <c r="W402" s="25">
        <f t="shared" si="72"/>
        <v>10000000</v>
      </c>
      <c r="X402" s="14" t="s">
        <v>374</v>
      </c>
      <c r="Y402" s="26" t="s">
        <v>32</v>
      </c>
      <c r="Z402" s="24">
        <f t="shared" si="73"/>
        <v>0</v>
      </c>
      <c r="AA402" s="24">
        <v>232857</v>
      </c>
      <c r="AB402" s="24">
        <v>100000</v>
      </c>
      <c r="AC402" s="24">
        <v>9667143</v>
      </c>
      <c r="AD402" s="22">
        <f t="shared" si="74"/>
        <v>10000000</v>
      </c>
    </row>
    <row r="403" spans="1:30" ht="26.25" customHeight="1" x14ac:dyDescent="0.25">
      <c r="A403" s="13">
        <f t="shared" si="75"/>
        <v>396</v>
      </c>
      <c r="B403" s="14" t="s">
        <v>1098</v>
      </c>
      <c r="C403" s="15" t="s">
        <v>1099</v>
      </c>
      <c r="D403" s="48" t="s">
        <v>1100</v>
      </c>
      <c r="E403" s="61">
        <v>43109</v>
      </c>
      <c r="F403" s="15" t="s">
        <v>1101</v>
      </c>
      <c r="G403" s="18" t="s">
        <v>1101</v>
      </c>
      <c r="H403" s="14"/>
      <c r="I403" s="14"/>
      <c r="J403" s="14"/>
      <c r="K403" s="46">
        <v>7500000</v>
      </c>
      <c r="L403" s="20">
        <f t="shared" si="68"/>
        <v>7500000</v>
      </c>
      <c r="M403" s="20">
        <f t="shared" si="69"/>
        <v>7500000</v>
      </c>
      <c r="N403" s="20">
        <v>0</v>
      </c>
      <c r="O403" s="21">
        <v>7500000</v>
      </c>
      <c r="P403" s="22">
        <v>0</v>
      </c>
      <c r="Q403" s="24">
        <v>0</v>
      </c>
      <c r="R403" s="23">
        <f t="shared" si="67"/>
        <v>7500000</v>
      </c>
      <c r="S403" s="13">
        <v>1</v>
      </c>
      <c r="T403" s="13">
        <v>1</v>
      </c>
      <c r="U403" s="24">
        <f t="shared" si="70"/>
        <v>7500000</v>
      </c>
      <c r="V403" s="25">
        <f t="shared" si="71"/>
        <v>7500000</v>
      </c>
      <c r="W403" s="25">
        <f t="shared" si="72"/>
        <v>7500000</v>
      </c>
      <c r="X403" s="51" t="s">
        <v>1149</v>
      </c>
      <c r="Y403" s="26" t="s">
        <v>32</v>
      </c>
      <c r="Z403" s="24">
        <f t="shared" si="73"/>
        <v>0</v>
      </c>
      <c r="AA403" s="47">
        <v>321774</v>
      </c>
      <c r="AB403" s="43">
        <v>0</v>
      </c>
      <c r="AC403" s="43">
        <v>7178226</v>
      </c>
      <c r="AD403" s="22">
        <f t="shared" si="74"/>
        <v>7500000</v>
      </c>
    </row>
    <row r="404" spans="1:30" ht="26.25" customHeight="1" x14ac:dyDescent="0.25">
      <c r="A404" s="13">
        <f t="shared" si="75"/>
        <v>397</v>
      </c>
      <c r="B404" s="14" t="s">
        <v>1835</v>
      </c>
      <c r="C404" s="15" t="s">
        <v>1836</v>
      </c>
      <c r="D404" s="16" t="s">
        <v>1837</v>
      </c>
      <c r="E404" s="130">
        <v>43186</v>
      </c>
      <c r="F404" s="18" t="s">
        <v>1838</v>
      </c>
      <c r="G404" s="18" t="s">
        <v>1838</v>
      </c>
      <c r="H404" s="14"/>
      <c r="I404" s="14"/>
      <c r="J404" s="14"/>
      <c r="K404" s="19">
        <v>5000000</v>
      </c>
      <c r="L404" s="20">
        <f t="shared" si="68"/>
        <v>5000000</v>
      </c>
      <c r="M404" s="20">
        <f t="shared" si="69"/>
        <v>5000000</v>
      </c>
      <c r="N404" s="20">
        <v>0</v>
      </c>
      <c r="O404" s="21">
        <v>5000000</v>
      </c>
      <c r="P404" s="22">
        <v>0</v>
      </c>
      <c r="Q404" s="24">
        <v>0</v>
      </c>
      <c r="R404" s="23">
        <f t="shared" si="67"/>
        <v>5000000</v>
      </c>
      <c r="S404" s="13">
        <v>1</v>
      </c>
      <c r="T404" s="13">
        <v>1</v>
      </c>
      <c r="U404" s="24">
        <f t="shared" si="70"/>
        <v>5000000</v>
      </c>
      <c r="V404" s="25">
        <f t="shared" si="71"/>
        <v>5000000</v>
      </c>
      <c r="W404" s="25">
        <f t="shared" si="72"/>
        <v>5000000</v>
      </c>
      <c r="X404" s="14" t="s">
        <v>484</v>
      </c>
      <c r="Y404" s="26" t="s">
        <v>32</v>
      </c>
      <c r="Z404" s="24">
        <f t="shared" si="73"/>
        <v>0</v>
      </c>
      <c r="AA404" s="24">
        <v>59677</v>
      </c>
      <c r="AB404" s="24">
        <v>0</v>
      </c>
      <c r="AC404" s="24">
        <v>4940323</v>
      </c>
      <c r="AD404" s="22">
        <f t="shared" si="74"/>
        <v>5000000</v>
      </c>
    </row>
    <row r="405" spans="1:30" ht="26.25" customHeight="1" x14ac:dyDescent="0.25">
      <c r="A405" s="13">
        <f t="shared" si="75"/>
        <v>398</v>
      </c>
      <c r="B405" s="112" t="s">
        <v>1503</v>
      </c>
      <c r="C405" s="15" t="s">
        <v>1504</v>
      </c>
      <c r="D405" s="113" t="s">
        <v>1505</v>
      </c>
      <c r="E405" s="73">
        <v>43130</v>
      </c>
      <c r="F405" s="15" t="s">
        <v>1506</v>
      </c>
      <c r="G405" s="14"/>
      <c r="H405" s="14"/>
      <c r="I405" s="14"/>
      <c r="J405" s="14"/>
      <c r="K405" s="52">
        <v>10000000</v>
      </c>
      <c r="L405" s="20">
        <f t="shared" si="68"/>
        <v>10000000</v>
      </c>
      <c r="M405" s="20">
        <f t="shared" si="69"/>
        <v>10000000</v>
      </c>
      <c r="N405" s="20">
        <v>0</v>
      </c>
      <c r="O405" s="21">
        <v>10000000</v>
      </c>
      <c r="P405" s="22">
        <v>0</v>
      </c>
      <c r="Q405" s="24">
        <v>0</v>
      </c>
      <c r="R405" s="23">
        <f t="shared" si="67"/>
        <v>10000000</v>
      </c>
      <c r="S405" s="13">
        <v>1</v>
      </c>
      <c r="T405" s="13">
        <v>1</v>
      </c>
      <c r="U405" s="24">
        <f t="shared" si="70"/>
        <v>10000000</v>
      </c>
      <c r="V405" s="25">
        <f t="shared" si="71"/>
        <v>10000000</v>
      </c>
      <c r="W405" s="25">
        <f t="shared" si="72"/>
        <v>10000000</v>
      </c>
      <c r="X405" s="50" t="s">
        <v>1534</v>
      </c>
      <c r="Y405" s="26" t="s">
        <v>32</v>
      </c>
      <c r="Z405" s="24">
        <f t="shared" si="73"/>
        <v>0</v>
      </c>
      <c r="AA405" s="43">
        <v>347742</v>
      </c>
      <c r="AB405" s="43">
        <v>25000</v>
      </c>
      <c r="AC405" s="43">
        <v>9627258</v>
      </c>
      <c r="AD405" s="22">
        <f t="shared" si="74"/>
        <v>10000000</v>
      </c>
    </row>
    <row r="406" spans="1:30" ht="26.25" customHeight="1" x14ac:dyDescent="0.25">
      <c r="A406" s="13">
        <f t="shared" si="75"/>
        <v>399</v>
      </c>
      <c r="B406" s="14" t="s">
        <v>893</v>
      </c>
      <c r="C406" s="15" t="s">
        <v>894</v>
      </c>
      <c r="D406" s="16" t="s">
        <v>895</v>
      </c>
      <c r="E406" s="61">
        <v>43089</v>
      </c>
      <c r="F406" s="18" t="s">
        <v>896</v>
      </c>
      <c r="G406" s="14"/>
      <c r="H406" s="14"/>
      <c r="I406" s="14"/>
      <c r="J406" s="14"/>
      <c r="K406" s="19">
        <v>10000000</v>
      </c>
      <c r="L406" s="20">
        <f t="shared" si="68"/>
        <v>10000000</v>
      </c>
      <c r="M406" s="20">
        <f t="shared" si="69"/>
        <v>10000000</v>
      </c>
      <c r="N406" s="20">
        <v>0</v>
      </c>
      <c r="O406" s="21">
        <v>10000000</v>
      </c>
      <c r="P406" s="22">
        <v>0</v>
      </c>
      <c r="Q406" s="24">
        <v>0</v>
      </c>
      <c r="R406" s="23">
        <f t="shared" si="67"/>
        <v>10000000</v>
      </c>
      <c r="S406" s="13">
        <v>1</v>
      </c>
      <c r="T406" s="13">
        <v>1</v>
      </c>
      <c r="U406" s="24">
        <f t="shared" si="70"/>
        <v>10000000</v>
      </c>
      <c r="V406" s="25">
        <f t="shared" si="71"/>
        <v>10000000</v>
      </c>
      <c r="W406" s="25">
        <f t="shared" si="72"/>
        <v>10000000</v>
      </c>
      <c r="X406" s="14" t="s">
        <v>45</v>
      </c>
      <c r="Y406" s="26" t="s">
        <v>32</v>
      </c>
      <c r="Z406" s="24">
        <f t="shared" si="73"/>
        <v>0</v>
      </c>
      <c r="AA406" s="24">
        <v>506452</v>
      </c>
      <c r="AB406" s="24"/>
      <c r="AC406" s="24">
        <v>9493548</v>
      </c>
      <c r="AD406" s="22">
        <f t="shared" si="74"/>
        <v>10000000</v>
      </c>
    </row>
    <row r="407" spans="1:30" ht="26.25" customHeight="1" x14ac:dyDescent="0.25">
      <c r="A407" s="13">
        <f t="shared" si="75"/>
        <v>400</v>
      </c>
      <c r="B407" s="14" t="s">
        <v>281</v>
      </c>
      <c r="C407" s="15" t="s">
        <v>282</v>
      </c>
      <c r="D407" s="16" t="s">
        <v>283</v>
      </c>
      <c r="E407" s="61">
        <v>42958</v>
      </c>
      <c r="F407" s="18" t="s">
        <v>284</v>
      </c>
      <c r="G407" s="14"/>
      <c r="H407" s="14"/>
      <c r="I407" s="14"/>
      <c r="J407" s="14"/>
      <c r="K407" s="19">
        <v>5000000</v>
      </c>
      <c r="L407" s="20">
        <f t="shared" si="68"/>
        <v>5000000</v>
      </c>
      <c r="M407" s="20">
        <f t="shared" si="69"/>
        <v>5000000</v>
      </c>
      <c r="N407" s="20">
        <v>0</v>
      </c>
      <c r="O407" s="21">
        <v>5000000</v>
      </c>
      <c r="P407" s="22">
        <v>0</v>
      </c>
      <c r="Q407" s="24">
        <v>0</v>
      </c>
      <c r="R407" s="23">
        <f t="shared" si="67"/>
        <v>5000000</v>
      </c>
      <c r="S407" s="13">
        <v>1</v>
      </c>
      <c r="T407" s="13">
        <v>1</v>
      </c>
      <c r="U407" s="24">
        <f t="shared" si="70"/>
        <v>5000000</v>
      </c>
      <c r="V407" s="25">
        <f t="shared" si="71"/>
        <v>5000000</v>
      </c>
      <c r="W407" s="25">
        <f t="shared" si="72"/>
        <v>5000000</v>
      </c>
      <c r="X407" s="26" t="s">
        <v>176</v>
      </c>
      <c r="Y407" s="26" t="s">
        <v>32</v>
      </c>
      <c r="Z407" s="24">
        <f t="shared" si="73"/>
        <v>0</v>
      </c>
      <c r="AA407" s="24">
        <v>520645</v>
      </c>
      <c r="AB407" s="24">
        <f>500000+400000</f>
        <v>900000</v>
      </c>
      <c r="AC407" s="24">
        <v>3579355</v>
      </c>
      <c r="AD407" s="22">
        <f t="shared" si="74"/>
        <v>5000000</v>
      </c>
    </row>
    <row r="408" spans="1:30" ht="26.25" customHeight="1" x14ac:dyDescent="0.25">
      <c r="A408" s="13">
        <f t="shared" si="75"/>
        <v>401</v>
      </c>
      <c r="B408" s="14" t="s">
        <v>281</v>
      </c>
      <c r="C408" s="15" t="s">
        <v>282</v>
      </c>
      <c r="D408" s="16" t="s">
        <v>333</v>
      </c>
      <c r="E408" s="61">
        <v>42983</v>
      </c>
      <c r="F408" s="18"/>
      <c r="G408" s="14"/>
      <c r="H408" s="14"/>
      <c r="I408" s="14"/>
      <c r="J408" s="14"/>
      <c r="K408" s="19">
        <v>2184800</v>
      </c>
      <c r="L408" s="20">
        <f t="shared" si="68"/>
        <v>2184800</v>
      </c>
      <c r="M408" s="20">
        <f t="shared" si="69"/>
        <v>2184800</v>
      </c>
      <c r="N408" s="20">
        <v>0</v>
      </c>
      <c r="O408" s="21">
        <v>2184800</v>
      </c>
      <c r="P408" s="22">
        <v>0</v>
      </c>
      <c r="Q408" s="24">
        <v>0</v>
      </c>
      <c r="R408" s="23">
        <f t="shared" si="67"/>
        <v>2184800</v>
      </c>
      <c r="S408" s="13">
        <v>1</v>
      </c>
      <c r="T408" s="13">
        <v>1</v>
      </c>
      <c r="U408" s="24">
        <f t="shared" si="70"/>
        <v>2184800</v>
      </c>
      <c r="V408" s="25">
        <f t="shared" si="71"/>
        <v>2184800</v>
      </c>
      <c r="W408" s="25">
        <f t="shared" si="72"/>
        <v>2184800</v>
      </c>
      <c r="X408" s="26" t="s">
        <v>176</v>
      </c>
      <c r="Y408" s="26" t="s">
        <v>32</v>
      </c>
      <c r="Z408" s="24">
        <f t="shared" si="73"/>
        <v>0</v>
      </c>
      <c r="AA408" s="24">
        <v>184800</v>
      </c>
      <c r="AB408" s="24">
        <f>2000000</f>
        <v>2000000</v>
      </c>
      <c r="AC408" s="24">
        <v>0</v>
      </c>
      <c r="AD408" s="22">
        <f t="shared" si="74"/>
        <v>2184800</v>
      </c>
    </row>
    <row r="409" spans="1:30" ht="26.25" customHeight="1" x14ac:dyDescent="0.25">
      <c r="A409" s="13">
        <f t="shared" si="75"/>
        <v>402</v>
      </c>
      <c r="B409" s="14" t="s">
        <v>1715</v>
      </c>
      <c r="C409" s="15" t="s">
        <v>1716</v>
      </c>
      <c r="D409" s="16" t="s">
        <v>1717</v>
      </c>
      <c r="E409" s="61">
        <v>43164</v>
      </c>
      <c r="F409" s="18" t="s">
        <v>1718</v>
      </c>
      <c r="G409" s="18" t="s">
        <v>1718</v>
      </c>
      <c r="H409" s="14"/>
      <c r="I409" s="14"/>
      <c r="J409" s="14"/>
      <c r="K409" s="19">
        <v>7000000</v>
      </c>
      <c r="L409" s="20">
        <f t="shared" si="68"/>
        <v>7000000</v>
      </c>
      <c r="M409" s="20">
        <f t="shared" si="69"/>
        <v>7000000</v>
      </c>
      <c r="N409" s="20">
        <v>0</v>
      </c>
      <c r="O409" s="21">
        <v>7000000</v>
      </c>
      <c r="P409" s="22">
        <v>0</v>
      </c>
      <c r="Q409" s="24">
        <v>0</v>
      </c>
      <c r="R409" s="23">
        <f t="shared" si="67"/>
        <v>7000000</v>
      </c>
      <c r="S409" s="13">
        <v>1</v>
      </c>
      <c r="T409" s="13">
        <v>1</v>
      </c>
      <c r="U409" s="24">
        <f t="shared" si="70"/>
        <v>7000000</v>
      </c>
      <c r="V409" s="25">
        <f t="shared" si="71"/>
        <v>7000000</v>
      </c>
      <c r="W409" s="25">
        <f t="shared" si="72"/>
        <v>7000000</v>
      </c>
      <c r="X409" s="14" t="s">
        <v>31</v>
      </c>
      <c r="Y409" s="26" t="s">
        <v>32</v>
      </c>
      <c r="Z409" s="24">
        <f t="shared" si="73"/>
        <v>0</v>
      </c>
      <c r="AA409" s="24">
        <v>143161</v>
      </c>
      <c r="AB409" s="24">
        <v>0</v>
      </c>
      <c r="AC409" s="24">
        <v>6856839</v>
      </c>
      <c r="AD409" s="22">
        <f t="shared" si="74"/>
        <v>7000000</v>
      </c>
    </row>
    <row r="410" spans="1:30" ht="26.25" customHeight="1" x14ac:dyDescent="0.25">
      <c r="A410" s="13">
        <f t="shared" si="75"/>
        <v>403</v>
      </c>
      <c r="B410" s="14" t="s">
        <v>1608</v>
      </c>
      <c r="C410" s="15" t="s">
        <v>1609</v>
      </c>
      <c r="D410" s="123" t="s">
        <v>1610</v>
      </c>
      <c r="E410" s="61">
        <v>43143</v>
      </c>
      <c r="F410" s="15" t="s">
        <v>1611</v>
      </c>
      <c r="G410" s="14"/>
      <c r="H410" s="14"/>
      <c r="I410" s="14"/>
      <c r="J410" s="14"/>
      <c r="K410" s="75">
        <v>20000000</v>
      </c>
      <c r="L410" s="20">
        <f t="shared" si="68"/>
        <v>20000000</v>
      </c>
      <c r="M410" s="20">
        <f t="shared" si="69"/>
        <v>20000000</v>
      </c>
      <c r="N410" s="20">
        <v>0</v>
      </c>
      <c r="O410" s="21">
        <v>20000000</v>
      </c>
      <c r="P410" s="22">
        <v>0</v>
      </c>
      <c r="Q410" s="24">
        <v>0</v>
      </c>
      <c r="R410" s="23">
        <f t="shared" si="67"/>
        <v>20000000</v>
      </c>
      <c r="S410" s="13">
        <v>1</v>
      </c>
      <c r="T410" s="13">
        <v>1</v>
      </c>
      <c r="U410" s="24">
        <f t="shared" si="70"/>
        <v>20000000</v>
      </c>
      <c r="V410" s="25">
        <f t="shared" si="71"/>
        <v>20000000</v>
      </c>
      <c r="W410" s="25">
        <f t="shared" si="72"/>
        <v>20000000</v>
      </c>
      <c r="X410" s="26" t="s">
        <v>1616</v>
      </c>
      <c r="Y410" s="26" t="s">
        <v>32</v>
      </c>
      <c r="Z410" s="24">
        <f t="shared" si="73"/>
        <v>0</v>
      </c>
      <c r="AA410" s="43">
        <v>585714</v>
      </c>
      <c r="AB410" s="43">
        <v>100000</v>
      </c>
      <c r="AC410" s="43">
        <v>19314286</v>
      </c>
      <c r="AD410" s="22">
        <f t="shared" si="74"/>
        <v>20000000</v>
      </c>
    </row>
    <row r="411" spans="1:30" ht="26.25" customHeight="1" x14ac:dyDescent="0.25">
      <c r="A411" s="13">
        <f t="shared" si="75"/>
        <v>404</v>
      </c>
      <c r="B411" s="14" t="s">
        <v>1618</v>
      </c>
      <c r="C411" s="15" t="s">
        <v>1617</v>
      </c>
      <c r="D411" s="16" t="s">
        <v>1621</v>
      </c>
      <c r="E411" s="61">
        <v>43144</v>
      </c>
      <c r="F411" s="18" t="s">
        <v>1620</v>
      </c>
      <c r="G411" s="18" t="s">
        <v>1620</v>
      </c>
      <c r="H411" s="14"/>
      <c r="I411" s="14"/>
      <c r="J411" s="14"/>
      <c r="K411" s="74">
        <v>10000000</v>
      </c>
      <c r="L411" s="20">
        <f t="shared" si="68"/>
        <v>10000000</v>
      </c>
      <c r="M411" s="20">
        <f t="shared" si="69"/>
        <v>10000000</v>
      </c>
      <c r="N411" s="20">
        <v>0</v>
      </c>
      <c r="O411" s="21">
        <v>10000000</v>
      </c>
      <c r="P411" s="22">
        <v>0</v>
      </c>
      <c r="Q411" s="24">
        <v>0</v>
      </c>
      <c r="R411" s="23">
        <f t="shared" si="67"/>
        <v>10000000</v>
      </c>
      <c r="S411" s="13">
        <v>1</v>
      </c>
      <c r="T411" s="13">
        <v>1</v>
      </c>
      <c r="U411" s="24">
        <f t="shared" si="70"/>
        <v>10000000</v>
      </c>
      <c r="V411" s="25">
        <f t="shared" si="71"/>
        <v>10000000</v>
      </c>
      <c r="W411" s="25">
        <f t="shared" si="72"/>
        <v>10000000</v>
      </c>
      <c r="X411" s="14" t="s">
        <v>637</v>
      </c>
      <c r="Y411" s="26" t="s">
        <v>32</v>
      </c>
      <c r="Z411" s="24">
        <f t="shared" si="73"/>
        <v>0</v>
      </c>
      <c r="AA411" s="24">
        <v>288571</v>
      </c>
      <c r="AB411" s="24">
        <v>0</v>
      </c>
      <c r="AC411" s="24">
        <v>9711429</v>
      </c>
      <c r="AD411" s="22">
        <f t="shared" si="74"/>
        <v>10000000</v>
      </c>
    </row>
    <row r="412" spans="1:30" ht="26.25" customHeight="1" x14ac:dyDescent="0.25">
      <c r="A412" s="13">
        <f t="shared" si="75"/>
        <v>405</v>
      </c>
      <c r="B412" s="14" t="s">
        <v>1750</v>
      </c>
      <c r="C412" s="15" t="s">
        <v>1751</v>
      </c>
      <c r="D412" s="16" t="s">
        <v>1752</v>
      </c>
      <c r="E412" s="61">
        <v>43168</v>
      </c>
      <c r="F412" s="18" t="s">
        <v>1753</v>
      </c>
      <c r="G412" s="14"/>
      <c r="H412" s="14"/>
      <c r="I412" s="14"/>
      <c r="J412" s="14"/>
      <c r="K412" s="19">
        <v>20000000</v>
      </c>
      <c r="L412" s="20">
        <f t="shared" si="68"/>
        <v>20000000</v>
      </c>
      <c r="M412" s="20">
        <f t="shared" si="69"/>
        <v>20000000</v>
      </c>
      <c r="N412" s="20">
        <v>0</v>
      </c>
      <c r="O412" s="21">
        <v>20000000</v>
      </c>
      <c r="P412" s="22">
        <v>0</v>
      </c>
      <c r="Q412" s="24">
        <v>0</v>
      </c>
      <c r="R412" s="23">
        <f t="shared" si="67"/>
        <v>20000000</v>
      </c>
      <c r="S412" s="13">
        <v>1</v>
      </c>
      <c r="T412" s="13">
        <v>1</v>
      </c>
      <c r="U412" s="24">
        <f t="shared" si="70"/>
        <v>20000000</v>
      </c>
      <c r="V412" s="25">
        <f t="shared" si="71"/>
        <v>20000000</v>
      </c>
      <c r="W412" s="25">
        <f t="shared" si="72"/>
        <v>20000000</v>
      </c>
      <c r="X412" s="14" t="s">
        <v>1754</v>
      </c>
      <c r="Y412" s="26" t="s">
        <v>32</v>
      </c>
      <c r="Z412" s="24">
        <f t="shared" si="73"/>
        <v>0</v>
      </c>
      <c r="AA412" s="24">
        <v>378065</v>
      </c>
      <c r="AB412" s="24">
        <v>100000</v>
      </c>
      <c r="AC412" s="24">
        <v>19521935</v>
      </c>
      <c r="AD412" s="22">
        <f t="shared" si="74"/>
        <v>20000000</v>
      </c>
    </row>
    <row r="413" spans="1:30" ht="26.25" customHeight="1" x14ac:dyDescent="0.25">
      <c r="A413" s="13">
        <f t="shared" si="75"/>
        <v>406</v>
      </c>
      <c r="B413" s="14" t="s">
        <v>884</v>
      </c>
      <c r="C413" s="15" t="s">
        <v>885</v>
      </c>
      <c r="D413" s="16" t="s">
        <v>886</v>
      </c>
      <c r="E413" s="61">
        <v>43089</v>
      </c>
      <c r="F413" s="18" t="s">
        <v>887</v>
      </c>
      <c r="G413" s="18" t="s">
        <v>888</v>
      </c>
      <c r="H413" s="14"/>
      <c r="I413" s="14"/>
      <c r="J413" s="14"/>
      <c r="K413" s="19">
        <v>7500000</v>
      </c>
      <c r="L413" s="20">
        <f t="shared" si="68"/>
        <v>7500000</v>
      </c>
      <c r="M413" s="20">
        <f t="shared" si="69"/>
        <v>7500000</v>
      </c>
      <c r="N413" s="20">
        <v>0</v>
      </c>
      <c r="O413" s="21">
        <v>7500000</v>
      </c>
      <c r="P413" s="22">
        <v>0</v>
      </c>
      <c r="Q413" s="24">
        <v>0</v>
      </c>
      <c r="R413" s="23">
        <f t="shared" si="67"/>
        <v>7500000</v>
      </c>
      <c r="S413" s="13">
        <v>1</v>
      </c>
      <c r="T413" s="13">
        <v>1</v>
      </c>
      <c r="U413" s="24">
        <f t="shared" si="70"/>
        <v>7500000</v>
      </c>
      <c r="V413" s="25">
        <f t="shared" si="71"/>
        <v>7500000</v>
      </c>
      <c r="W413" s="25">
        <f t="shared" si="72"/>
        <v>7500000</v>
      </c>
      <c r="X413" s="14" t="s">
        <v>232</v>
      </c>
      <c r="Y413" s="26" t="s">
        <v>32</v>
      </c>
      <c r="Z413" s="24">
        <f t="shared" si="73"/>
        <v>0</v>
      </c>
      <c r="AA413" s="24">
        <v>379839</v>
      </c>
      <c r="AB413" s="24"/>
      <c r="AC413" s="24">
        <v>7120161</v>
      </c>
      <c r="AD413" s="22">
        <f t="shared" si="74"/>
        <v>7500000</v>
      </c>
    </row>
    <row r="414" spans="1:30" ht="26.25" customHeight="1" x14ac:dyDescent="0.25">
      <c r="A414" s="13">
        <f t="shared" si="75"/>
        <v>407</v>
      </c>
      <c r="B414" s="14" t="s">
        <v>660</v>
      </c>
      <c r="C414" s="15" t="s">
        <v>661</v>
      </c>
      <c r="D414" s="16" t="s">
        <v>662</v>
      </c>
      <c r="E414" s="61">
        <v>43066</v>
      </c>
      <c r="F414" s="18" t="s">
        <v>663</v>
      </c>
      <c r="G414" s="18" t="s">
        <v>663</v>
      </c>
      <c r="H414" s="14"/>
      <c r="I414" s="14"/>
      <c r="J414" s="14"/>
      <c r="K414" s="19">
        <v>25000000</v>
      </c>
      <c r="L414" s="20">
        <f t="shared" si="68"/>
        <v>25000000</v>
      </c>
      <c r="M414" s="20">
        <f t="shared" si="69"/>
        <v>25000000</v>
      </c>
      <c r="N414" s="20">
        <v>0</v>
      </c>
      <c r="O414" s="21">
        <v>25000000</v>
      </c>
      <c r="P414" s="22">
        <v>0</v>
      </c>
      <c r="Q414" s="24">
        <v>0</v>
      </c>
      <c r="R414" s="23">
        <f t="shared" si="67"/>
        <v>25000000</v>
      </c>
      <c r="S414" s="13">
        <v>1</v>
      </c>
      <c r="T414" s="13">
        <v>1</v>
      </c>
      <c r="U414" s="24">
        <f t="shared" si="70"/>
        <v>25000000</v>
      </c>
      <c r="V414" s="25">
        <f t="shared" si="71"/>
        <v>25000000</v>
      </c>
      <c r="W414" s="25">
        <f t="shared" si="72"/>
        <v>25000000</v>
      </c>
      <c r="X414" s="26" t="s">
        <v>388</v>
      </c>
      <c r="Y414" s="26" t="s">
        <v>32</v>
      </c>
      <c r="Z414" s="24">
        <f t="shared" si="73"/>
        <v>0</v>
      </c>
      <c r="AA414" s="24">
        <v>1490000</v>
      </c>
      <c r="AB414" s="24">
        <f>200000+150000</f>
        <v>350000</v>
      </c>
      <c r="AC414" s="24">
        <v>23160000</v>
      </c>
      <c r="AD414" s="22">
        <f t="shared" si="74"/>
        <v>25000000</v>
      </c>
    </row>
    <row r="415" spans="1:30" ht="26.25" customHeight="1" x14ac:dyDescent="0.25">
      <c r="A415" s="13">
        <f t="shared" si="75"/>
        <v>408</v>
      </c>
      <c r="B415" s="14" t="s">
        <v>1464</v>
      </c>
      <c r="C415" s="15" t="s">
        <v>1465</v>
      </c>
      <c r="D415" s="48" t="s">
        <v>1466</v>
      </c>
      <c r="E415" s="61">
        <v>43133</v>
      </c>
      <c r="F415" s="15" t="s">
        <v>1467</v>
      </c>
      <c r="G415" s="15" t="s">
        <v>1467</v>
      </c>
      <c r="H415" s="14"/>
      <c r="I415" s="14"/>
      <c r="J415" s="14"/>
      <c r="K415" s="75">
        <v>7500000</v>
      </c>
      <c r="L415" s="20">
        <f t="shared" si="68"/>
        <v>7500000</v>
      </c>
      <c r="M415" s="20">
        <f t="shared" si="69"/>
        <v>7500000</v>
      </c>
      <c r="N415" s="20">
        <v>0</v>
      </c>
      <c r="O415" s="21">
        <v>7500000</v>
      </c>
      <c r="P415" s="22">
        <v>0</v>
      </c>
      <c r="Q415" s="24">
        <v>0</v>
      </c>
      <c r="R415" s="23">
        <f t="shared" si="67"/>
        <v>7500000</v>
      </c>
      <c r="S415" s="13">
        <v>1</v>
      </c>
      <c r="T415" s="13">
        <v>1</v>
      </c>
      <c r="U415" s="24">
        <f t="shared" si="70"/>
        <v>7500000</v>
      </c>
      <c r="V415" s="25">
        <f t="shared" si="71"/>
        <v>7500000</v>
      </c>
      <c r="W415" s="25">
        <f t="shared" si="72"/>
        <v>7500000</v>
      </c>
      <c r="X415" s="14" t="s">
        <v>1478</v>
      </c>
      <c r="Y415" s="26" t="s">
        <v>32</v>
      </c>
      <c r="Z415" s="24">
        <f t="shared" si="73"/>
        <v>0</v>
      </c>
      <c r="AA415" s="43">
        <v>251786</v>
      </c>
      <c r="AB415" s="43">
        <v>0</v>
      </c>
      <c r="AC415" s="43">
        <v>7248214</v>
      </c>
      <c r="AD415" s="22">
        <f t="shared" si="74"/>
        <v>7500000</v>
      </c>
    </row>
    <row r="416" spans="1:30" ht="26.25" customHeight="1" x14ac:dyDescent="0.25">
      <c r="A416" s="13">
        <f t="shared" si="75"/>
        <v>409</v>
      </c>
      <c r="B416" s="14" t="s">
        <v>1366</v>
      </c>
      <c r="C416" s="15" t="s">
        <v>1372</v>
      </c>
      <c r="D416" s="16" t="s">
        <v>1379</v>
      </c>
      <c r="E416" s="61">
        <v>43126</v>
      </c>
      <c r="F416" s="18" t="s">
        <v>1385</v>
      </c>
      <c r="G416" s="14"/>
      <c r="H416" s="14"/>
      <c r="I416" s="14"/>
      <c r="J416" s="14"/>
      <c r="K416" s="19">
        <v>6000000</v>
      </c>
      <c r="L416" s="20">
        <f t="shared" si="68"/>
        <v>6000000</v>
      </c>
      <c r="M416" s="20">
        <f t="shared" si="69"/>
        <v>6000000</v>
      </c>
      <c r="N416" s="20">
        <v>0</v>
      </c>
      <c r="O416" s="21">
        <v>6000000</v>
      </c>
      <c r="P416" s="22">
        <v>0</v>
      </c>
      <c r="Q416" s="24">
        <v>0</v>
      </c>
      <c r="R416" s="23">
        <f t="shared" si="67"/>
        <v>6000000</v>
      </c>
      <c r="S416" s="13">
        <v>1</v>
      </c>
      <c r="T416" s="13">
        <v>1</v>
      </c>
      <c r="U416" s="24">
        <f t="shared" si="70"/>
        <v>6000000</v>
      </c>
      <c r="V416" s="25">
        <f t="shared" si="71"/>
        <v>6000000</v>
      </c>
      <c r="W416" s="25">
        <f t="shared" si="72"/>
        <v>6000000</v>
      </c>
      <c r="X416" s="14" t="s">
        <v>379</v>
      </c>
      <c r="Y416" s="26" t="s">
        <v>32</v>
      </c>
      <c r="Z416" s="24">
        <f t="shared" si="73"/>
        <v>0</v>
      </c>
      <c r="AA416" s="24">
        <v>217935</v>
      </c>
      <c r="AB416" s="24">
        <v>0</v>
      </c>
      <c r="AC416" s="24">
        <v>5782065</v>
      </c>
      <c r="AD416" s="22">
        <f t="shared" si="74"/>
        <v>6000000</v>
      </c>
    </row>
    <row r="417" spans="1:30" ht="26.25" customHeight="1" x14ac:dyDescent="0.25">
      <c r="A417" s="13">
        <f t="shared" si="75"/>
        <v>410</v>
      </c>
      <c r="B417" s="14" t="s">
        <v>1140</v>
      </c>
      <c r="C417" s="15" t="s">
        <v>1141</v>
      </c>
      <c r="D417" s="48" t="s">
        <v>1142</v>
      </c>
      <c r="E417" s="61">
        <v>43109</v>
      </c>
      <c r="F417" s="15" t="s">
        <v>1143</v>
      </c>
      <c r="G417" s="18" t="s">
        <v>1162</v>
      </c>
      <c r="H417" s="14"/>
      <c r="I417" s="14"/>
      <c r="J417" s="14"/>
      <c r="K417" s="46">
        <v>42016129</v>
      </c>
      <c r="L417" s="20">
        <f t="shared" si="68"/>
        <v>42016129</v>
      </c>
      <c r="M417" s="20">
        <f t="shared" si="69"/>
        <v>42016129</v>
      </c>
      <c r="N417" s="20">
        <v>0</v>
      </c>
      <c r="O417" s="21">
        <v>42016129</v>
      </c>
      <c r="P417" s="22">
        <v>0</v>
      </c>
      <c r="Q417" s="24">
        <v>0</v>
      </c>
      <c r="R417" s="23">
        <f t="shared" si="67"/>
        <v>42016129</v>
      </c>
      <c r="S417" s="13">
        <v>1</v>
      </c>
      <c r="T417" s="13">
        <v>1</v>
      </c>
      <c r="U417" s="24">
        <f t="shared" si="70"/>
        <v>42016129</v>
      </c>
      <c r="V417" s="25">
        <f t="shared" si="71"/>
        <v>42016129</v>
      </c>
      <c r="W417" s="25">
        <f t="shared" si="72"/>
        <v>42016129</v>
      </c>
      <c r="X417" s="51" t="s">
        <v>40</v>
      </c>
      <c r="Y417" s="26" t="s">
        <v>32</v>
      </c>
      <c r="Z417" s="24">
        <f t="shared" si="73"/>
        <v>0</v>
      </c>
      <c r="AA417" s="47">
        <v>1716129</v>
      </c>
      <c r="AB417" s="43">
        <v>300000</v>
      </c>
      <c r="AC417" s="43">
        <v>40000000</v>
      </c>
      <c r="AD417" s="22">
        <f t="shared" si="74"/>
        <v>42016129</v>
      </c>
    </row>
    <row r="418" spans="1:30" ht="26.25" customHeight="1" x14ac:dyDescent="0.25">
      <c r="A418" s="13">
        <f t="shared" si="75"/>
        <v>411</v>
      </c>
      <c r="B418" s="14" t="s">
        <v>749</v>
      </c>
      <c r="C418" s="15" t="s">
        <v>750</v>
      </c>
      <c r="D418" s="16" t="s">
        <v>751</v>
      </c>
      <c r="E418" s="61">
        <v>43084</v>
      </c>
      <c r="F418" s="18" t="s">
        <v>752</v>
      </c>
      <c r="G418" s="18" t="s">
        <v>753</v>
      </c>
      <c r="H418" s="14"/>
      <c r="I418" s="14"/>
      <c r="J418" s="14"/>
      <c r="K418" s="19">
        <v>7500000</v>
      </c>
      <c r="L418" s="20">
        <f t="shared" si="68"/>
        <v>7500000</v>
      </c>
      <c r="M418" s="20">
        <f t="shared" si="69"/>
        <v>7500000</v>
      </c>
      <c r="N418" s="20">
        <v>0</v>
      </c>
      <c r="O418" s="21">
        <v>7500000</v>
      </c>
      <c r="P418" s="22">
        <v>0</v>
      </c>
      <c r="Q418" s="24">
        <v>0</v>
      </c>
      <c r="R418" s="23">
        <f t="shared" si="67"/>
        <v>7500000</v>
      </c>
      <c r="S418" s="13">
        <v>1</v>
      </c>
      <c r="T418" s="13">
        <v>1</v>
      </c>
      <c r="U418" s="24">
        <f t="shared" si="70"/>
        <v>7500000</v>
      </c>
      <c r="V418" s="25">
        <f t="shared" si="71"/>
        <v>7500000</v>
      </c>
      <c r="W418" s="25">
        <f t="shared" si="72"/>
        <v>7500000</v>
      </c>
      <c r="X418" s="14" t="s">
        <v>754</v>
      </c>
      <c r="Y418" s="26" t="s">
        <v>32</v>
      </c>
      <c r="Z418" s="24">
        <f t="shared" si="73"/>
        <v>0</v>
      </c>
      <c r="AA418" s="24">
        <v>394355</v>
      </c>
      <c r="AB418" s="24"/>
      <c r="AC418" s="24">
        <v>7105645</v>
      </c>
      <c r="AD418" s="22">
        <f t="shared" si="74"/>
        <v>7500000</v>
      </c>
    </row>
    <row r="419" spans="1:30" ht="26.25" customHeight="1" x14ac:dyDescent="0.25">
      <c r="A419" s="13">
        <f t="shared" si="75"/>
        <v>412</v>
      </c>
      <c r="B419" s="14" t="s">
        <v>1600</v>
      </c>
      <c r="C419" s="15" t="s">
        <v>1601</v>
      </c>
      <c r="D419" s="123" t="s">
        <v>1602</v>
      </c>
      <c r="E419" s="61">
        <v>43143</v>
      </c>
      <c r="F419" s="15" t="s">
        <v>1603</v>
      </c>
      <c r="G419" s="15" t="s">
        <v>1603</v>
      </c>
      <c r="H419" s="14"/>
      <c r="I419" s="14"/>
      <c r="J419" s="14"/>
      <c r="K419" s="75">
        <v>15000000</v>
      </c>
      <c r="L419" s="20">
        <f t="shared" si="68"/>
        <v>15000000</v>
      </c>
      <c r="M419" s="20">
        <f t="shared" si="69"/>
        <v>15000000</v>
      </c>
      <c r="N419" s="20">
        <v>0</v>
      </c>
      <c r="O419" s="21">
        <v>15000000</v>
      </c>
      <c r="P419" s="22">
        <v>0</v>
      </c>
      <c r="Q419" s="24">
        <v>0</v>
      </c>
      <c r="R419" s="23">
        <f t="shared" si="67"/>
        <v>15000000</v>
      </c>
      <c r="S419" s="13">
        <v>1</v>
      </c>
      <c r="T419" s="13">
        <v>1</v>
      </c>
      <c r="U419" s="24">
        <f t="shared" si="70"/>
        <v>15000000</v>
      </c>
      <c r="V419" s="25">
        <f t="shared" si="71"/>
        <v>15000000</v>
      </c>
      <c r="W419" s="25">
        <f t="shared" si="72"/>
        <v>15000000</v>
      </c>
      <c r="X419" s="26" t="s">
        <v>1615</v>
      </c>
      <c r="Y419" s="26" t="s">
        <v>32</v>
      </c>
      <c r="Z419" s="24">
        <f t="shared" si="73"/>
        <v>0</v>
      </c>
      <c r="AA419" s="43">
        <v>439286</v>
      </c>
      <c r="AB419" s="43">
        <v>50000</v>
      </c>
      <c r="AC419" s="43">
        <v>14510714</v>
      </c>
      <c r="AD419" s="22">
        <f t="shared" si="74"/>
        <v>15000000</v>
      </c>
    </row>
    <row r="420" spans="1:30" ht="26.25" customHeight="1" x14ac:dyDescent="0.25">
      <c r="A420" s="13">
        <f t="shared" si="75"/>
        <v>413</v>
      </c>
      <c r="B420" s="14" t="s">
        <v>33</v>
      </c>
      <c r="C420" s="29" t="s">
        <v>34</v>
      </c>
      <c r="D420" s="30"/>
      <c r="E420" s="141">
        <v>42366</v>
      </c>
      <c r="F420" s="29" t="s">
        <v>35</v>
      </c>
      <c r="G420" s="28"/>
      <c r="H420" s="30"/>
      <c r="I420" s="31"/>
      <c r="J420" s="31"/>
      <c r="K420" s="32">
        <v>5000000</v>
      </c>
      <c r="L420" s="33">
        <f t="shared" si="68"/>
        <v>5000000</v>
      </c>
      <c r="M420" s="33">
        <f t="shared" si="69"/>
        <v>5000000</v>
      </c>
      <c r="N420" s="33">
        <v>0</v>
      </c>
      <c r="O420" s="34">
        <v>5000000</v>
      </c>
      <c r="P420" s="35">
        <v>0</v>
      </c>
      <c r="Q420" s="36">
        <v>0</v>
      </c>
      <c r="R420" s="23">
        <f t="shared" si="67"/>
        <v>5000000</v>
      </c>
      <c r="S420" s="37">
        <v>1</v>
      </c>
      <c r="T420" s="37">
        <v>1</v>
      </c>
      <c r="U420" s="24">
        <f t="shared" si="70"/>
        <v>5000000</v>
      </c>
      <c r="V420" s="25">
        <f t="shared" si="71"/>
        <v>5000000</v>
      </c>
      <c r="W420" s="25">
        <f t="shared" si="72"/>
        <v>5000000</v>
      </c>
      <c r="X420" s="26" t="s">
        <v>36</v>
      </c>
      <c r="Y420" s="26" t="s">
        <v>37</v>
      </c>
      <c r="Z420" s="24">
        <f t="shared" si="73"/>
        <v>0</v>
      </c>
      <c r="AA420" s="24">
        <v>109742</v>
      </c>
      <c r="AB420" s="24">
        <v>90000</v>
      </c>
      <c r="AC420" s="24">
        <v>10300258</v>
      </c>
      <c r="AD420" s="24">
        <f t="shared" si="74"/>
        <v>10500000</v>
      </c>
    </row>
    <row r="421" spans="1:30" ht="26.25" customHeight="1" x14ac:dyDescent="0.25">
      <c r="A421" s="13">
        <f t="shared" si="75"/>
        <v>414</v>
      </c>
      <c r="B421" s="14" t="s">
        <v>219</v>
      </c>
      <c r="C421" s="15" t="s">
        <v>220</v>
      </c>
      <c r="D421" s="16" t="s">
        <v>221</v>
      </c>
      <c r="E421" s="61">
        <v>42943</v>
      </c>
      <c r="F421" s="18" t="s">
        <v>222</v>
      </c>
      <c r="G421" s="14"/>
      <c r="H421" s="14"/>
      <c r="I421" s="14"/>
      <c r="J421" s="14"/>
      <c r="K421" s="19">
        <v>5000000</v>
      </c>
      <c r="L421" s="20">
        <f t="shared" si="68"/>
        <v>5000000</v>
      </c>
      <c r="M421" s="20">
        <f t="shared" si="69"/>
        <v>5000000</v>
      </c>
      <c r="N421" s="20">
        <v>0</v>
      </c>
      <c r="O421" s="21">
        <v>5000000</v>
      </c>
      <c r="P421" s="22">
        <v>0</v>
      </c>
      <c r="Q421" s="24">
        <v>0</v>
      </c>
      <c r="R421" s="23">
        <f t="shared" si="67"/>
        <v>5000000</v>
      </c>
      <c r="S421" s="13">
        <v>1</v>
      </c>
      <c r="T421" s="13">
        <v>1</v>
      </c>
      <c r="U421" s="24">
        <f t="shared" si="70"/>
        <v>5000000</v>
      </c>
      <c r="V421" s="25">
        <f t="shared" si="71"/>
        <v>5000000</v>
      </c>
      <c r="W421" s="25">
        <f t="shared" si="72"/>
        <v>5000000</v>
      </c>
      <c r="X421" s="26" t="s">
        <v>45</v>
      </c>
      <c r="Y421" s="26" t="s">
        <v>32</v>
      </c>
      <c r="Z421" s="24">
        <f t="shared" si="73"/>
        <v>0</v>
      </c>
      <c r="AA421" s="24">
        <v>549677</v>
      </c>
      <c r="AB421" s="24"/>
      <c r="AC421" s="24">
        <v>4450323</v>
      </c>
      <c r="AD421" s="22">
        <f t="shared" si="74"/>
        <v>5000000</v>
      </c>
    </row>
    <row r="422" spans="1:30" ht="26.25" customHeight="1" x14ac:dyDescent="0.25">
      <c r="A422" s="13">
        <f t="shared" si="75"/>
        <v>415</v>
      </c>
      <c r="B422" s="14" t="s">
        <v>219</v>
      </c>
      <c r="C422" s="15" t="s">
        <v>220</v>
      </c>
      <c r="D422" s="16" t="s">
        <v>791</v>
      </c>
      <c r="E422" s="61">
        <v>43088</v>
      </c>
      <c r="F422" s="18" t="s">
        <v>222</v>
      </c>
      <c r="G422" s="18" t="s">
        <v>222</v>
      </c>
      <c r="H422" s="14"/>
      <c r="I422" s="14"/>
      <c r="J422" s="14"/>
      <c r="K422" s="19">
        <v>5000000</v>
      </c>
      <c r="L422" s="20">
        <f t="shared" si="68"/>
        <v>5000000</v>
      </c>
      <c r="M422" s="20">
        <f t="shared" si="69"/>
        <v>5000000</v>
      </c>
      <c r="N422" s="20">
        <v>0</v>
      </c>
      <c r="O422" s="21">
        <v>5000000</v>
      </c>
      <c r="P422" s="22">
        <v>0</v>
      </c>
      <c r="Q422" s="24">
        <v>0</v>
      </c>
      <c r="R422" s="23">
        <f t="shared" si="67"/>
        <v>5000000</v>
      </c>
      <c r="S422" s="13">
        <v>1</v>
      </c>
      <c r="T422" s="13">
        <v>1</v>
      </c>
      <c r="U422" s="24">
        <f t="shared" si="70"/>
        <v>5000000</v>
      </c>
      <c r="V422" s="25">
        <f t="shared" si="71"/>
        <v>5000000</v>
      </c>
      <c r="W422" s="25">
        <f t="shared" si="72"/>
        <v>5000000</v>
      </c>
      <c r="X422" s="14" t="s">
        <v>313</v>
      </c>
      <c r="Y422" s="26" t="s">
        <v>32</v>
      </c>
      <c r="Z422" s="24">
        <f t="shared" si="73"/>
        <v>0</v>
      </c>
      <c r="AA422" s="24">
        <v>255161</v>
      </c>
      <c r="AB422" s="24">
        <v>25000</v>
      </c>
      <c r="AC422" s="24">
        <v>4719839</v>
      </c>
      <c r="AD422" s="22">
        <f t="shared" si="74"/>
        <v>5000000</v>
      </c>
    </row>
    <row r="423" spans="1:30" ht="26.25" customHeight="1" x14ac:dyDescent="0.25">
      <c r="A423" s="13">
        <f t="shared" si="75"/>
        <v>416</v>
      </c>
      <c r="B423" s="14" t="s">
        <v>1652</v>
      </c>
      <c r="C423" s="15" t="s">
        <v>1653</v>
      </c>
      <c r="D423" s="16" t="s">
        <v>1654</v>
      </c>
      <c r="E423" s="61">
        <v>43154</v>
      </c>
      <c r="F423" s="18"/>
      <c r="G423" s="14"/>
      <c r="H423" s="14"/>
      <c r="I423" s="14"/>
      <c r="J423" s="14"/>
      <c r="K423" s="76">
        <f>6212279</f>
        <v>6212279</v>
      </c>
      <c r="L423" s="20">
        <f t="shared" si="68"/>
        <v>6212279</v>
      </c>
      <c r="M423" s="20">
        <f t="shared" si="69"/>
        <v>6212279</v>
      </c>
      <c r="N423" s="20">
        <v>0</v>
      </c>
      <c r="O423" s="21">
        <v>6212279</v>
      </c>
      <c r="P423" s="22">
        <v>0</v>
      </c>
      <c r="Q423" s="24">
        <v>0</v>
      </c>
      <c r="R423" s="23">
        <f t="shared" si="67"/>
        <v>6212279</v>
      </c>
      <c r="S423" s="13">
        <v>1</v>
      </c>
      <c r="T423" s="13">
        <v>1</v>
      </c>
      <c r="U423" s="24">
        <f t="shared" si="70"/>
        <v>6212279</v>
      </c>
      <c r="V423" s="25">
        <f t="shared" si="71"/>
        <v>6212279</v>
      </c>
      <c r="W423" s="25">
        <f t="shared" si="72"/>
        <v>6212279</v>
      </c>
      <c r="X423" s="14" t="s">
        <v>121</v>
      </c>
      <c r="Y423" s="26" t="s">
        <v>32</v>
      </c>
      <c r="Z423" s="24">
        <f t="shared" si="73"/>
        <v>0</v>
      </c>
      <c r="AA423" s="24">
        <f>148984</f>
        <v>148984</v>
      </c>
      <c r="AB423" s="24">
        <f>250000+5813295</f>
        <v>6063295</v>
      </c>
      <c r="AC423" s="24">
        <v>0</v>
      </c>
      <c r="AD423" s="22">
        <f t="shared" si="74"/>
        <v>6212279</v>
      </c>
    </row>
    <row r="424" spans="1:30" ht="26.25" customHeight="1" x14ac:dyDescent="0.25">
      <c r="A424" s="13">
        <f t="shared" si="75"/>
        <v>417</v>
      </c>
      <c r="B424" s="14" t="s">
        <v>1631</v>
      </c>
      <c r="C424" s="15" t="s">
        <v>1634</v>
      </c>
      <c r="D424" s="16" t="s">
        <v>1637</v>
      </c>
      <c r="E424" s="61">
        <v>43154</v>
      </c>
      <c r="F424" s="18" t="s">
        <v>1644</v>
      </c>
      <c r="G424" s="18" t="s">
        <v>1643</v>
      </c>
      <c r="H424" s="14"/>
      <c r="I424" s="14"/>
      <c r="J424" s="14"/>
      <c r="K424" s="76">
        <v>7000000</v>
      </c>
      <c r="L424" s="20">
        <f t="shared" si="68"/>
        <v>7000000</v>
      </c>
      <c r="M424" s="20">
        <f t="shared" si="69"/>
        <v>7000000</v>
      </c>
      <c r="N424" s="20">
        <v>0</v>
      </c>
      <c r="O424" s="21">
        <v>7000000</v>
      </c>
      <c r="P424" s="22">
        <v>0</v>
      </c>
      <c r="Q424" s="24">
        <v>0</v>
      </c>
      <c r="R424" s="23">
        <f t="shared" si="67"/>
        <v>7000000</v>
      </c>
      <c r="S424" s="13">
        <v>1</v>
      </c>
      <c r="T424" s="13">
        <v>1</v>
      </c>
      <c r="U424" s="24">
        <f t="shared" si="70"/>
        <v>7000000</v>
      </c>
      <c r="V424" s="25">
        <f t="shared" si="71"/>
        <v>7000000</v>
      </c>
      <c r="W424" s="25">
        <f t="shared" si="72"/>
        <v>7000000</v>
      </c>
      <c r="X424" s="14" t="s">
        <v>148</v>
      </c>
      <c r="Y424" s="26" t="s">
        <v>32</v>
      </c>
      <c r="Z424" s="24">
        <f t="shared" si="73"/>
        <v>0</v>
      </c>
      <c r="AA424" s="24">
        <v>172000</v>
      </c>
      <c r="AB424" s="24">
        <v>0</v>
      </c>
      <c r="AC424" s="24">
        <v>6828000</v>
      </c>
      <c r="AD424" s="22">
        <f t="shared" si="74"/>
        <v>7000000</v>
      </c>
    </row>
    <row r="425" spans="1:30" ht="26.25" customHeight="1" x14ac:dyDescent="0.25">
      <c r="A425" s="13">
        <f t="shared" si="75"/>
        <v>418</v>
      </c>
      <c r="B425" s="14" t="s">
        <v>589</v>
      </c>
      <c r="C425" s="15" t="s">
        <v>590</v>
      </c>
      <c r="D425" s="16" t="s">
        <v>591</v>
      </c>
      <c r="E425" s="61">
        <v>43046</v>
      </c>
      <c r="F425" s="18" t="s">
        <v>592</v>
      </c>
      <c r="G425" s="14"/>
      <c r="H425" s="14"/>
      <c r="I425" s="14"/>
      <c r="J425" s="14"/>
      <c r="K425" s="19">
        <v>7000000</v>
      </c>
      <c r="L425" s="20">
        <f t="shared" si="68"/>
        <v>7000000</v>
      </c>
      <c r="M425" s="20">
        <f t="shared" si="69"/>
        <v>7000000</v>
      </c>
      <c r="N425" s="20">
        <v>0</v>
      </c>
      <c r="O425" s="21">
        <v>7000000</v>
      </c>
      <c r="P425" s="22">
        <v>0</v>
      </c>
      <c r="Q425" s="24">
        <v>0</v>
      </c>
      <c r="R425" s="23">
        <f t="shared" si="67"/>
        <v>7000000</v>
      </c>
      <c r="S425" s="13">
        <v>1</v>
      </c>
      <c r="T425" s="13">
        <v>1</v>
      </c>
      <c r="U425" s="24">
        <f t="shared" si="70"/>
        <v>7000000</v>
      </c>
      <c r="V425" s="25">
        <f t="shared" si="71"/>
        <v>7000000</v>
      </c>
      <c r="W425" s="25">
        <f t="shared" si="72"/>
        <v>7000000</v>
      </c>
      <c r="X425" s="14" t="s">
        <v>593</v>
      </c>
      <c r="Y425" s="26" t="s">
        <v>32</v>
      </c>
      <c r="Z425" s="24">
        <f t="shared" si="73"/>
        <v>0</v>
      </c>
      <c r="AA425" s="24">
        <v>473200</v>
      </c>
      <c r="AB425" s="24"/>
      <c r="AC425" s="24">
        <v>6526800</v>
      </c>
      <c r="AD425" s="22">
        <f t="shared" si="74"/>
        <v>7000000</v>
      </c>
    </row>
    <row r="426" spans="1:30" ht="26.25" customHeight="1" x14ac:dyDescent="0.25">
      <c r="A426" s="13">
        <f t="shared" si="75"/>
        <v>419</v>
      </c>
      <c r="B426" s="14" t="s">
        <v>1472</v>
      </c>
      <c r="C426" s="15" t="s">
        <v>1473</v>
      </c>
      <c r="D426" s="48" t="s">
        <v>1474</v>
      </c>
      <c r="E426" s="61">
        <v>43133</v>
      </c>
      <c r="F426" s="15" t="s">
        <v>1475</v>
      </c>
      <c r="G426" s="14"/>
      <c r="H426" s="14"/>
      <c r="I426" s="14"/>
      <c r="J426" s="14"/>
      <c r="K426" s="75">
        <v>10000000</v>
      </c>
      <c r="L426" s="20">
        <f t="shared" si="68"/>
        <v>10000000</v>
      </c>
      <c r="M426" s="20">
        <f t="shared" si="69"/>
        <v>10000000</v>
      </c>
      <c r="N426" s="20">
        <v>0</v>
      </c>
      <c r="O426" s="21">
        <v>10000000</v>
      </c>
      <c r="P426" s="22">
        <v>0</v>
      </c>
      <c r="Q426" s="24">
        <v>0</v>
      </c>
      <c r="R426" s="23">
        <f t="shared" si="67"/>
        <v>10000000</v>
      </c>
      <c r="S426" s="13">
        <v>1</v>
      </c>
      <c r="T426" s="13">
        <v>1</v>
      </c>
      <c r="U426" s="24">
        <f t="shared" si="70"/>
        <v>10000000</v>
      </c>
      <c r="V426" s="25">
        <f t="shared" si="71"/>
        <v>10000000</v>
      </c>
      <c r="W426" s="25">
        <f t="shared" si="72"/>
        <v>10000000</v>
      </c>
      <c r="X426" s="14" t="s">
        <v>1480</v>
      </c>
      <c r="Y426" s="26" t="s">
        <v>32</v>
      </c>
      <c r="Z426" s="24">
        <f t="shared" si="73"/>
        <v>0</v>
      </c>
      <c r="AA426" s="43">
        <v>335714</v>
      </c>
      <c r="AB426" s="43">
        <v>0</v>
      </c>
      <c r="AC426" s="43">
        <v>9664286</v>
      </c>
      <c r="AD426" s="22">
        <f t="shared" si="74"/>
        <v>10000000</v>
      </c>
    </row>
    <row r="427" spans="1:30" ht="26.25" customHeight="1" x14ac:dyDescent="0.25">
      <c r="A427" s="13">
        <f t="shared" si="75"/>
        <v>420</v>
      </c>
      <c r="B427" s="14" t="s">
        <v>1581</v>
      </c>
      <c r="C427" s="15" t="s">
        <v>1582</v>
      </c>
      <c r="D427" s="123" t="s">
        <v>1583</v>
      </c>
      <c r="E427" s="61">
        <v>43143</v>
      </c>
      <c r="F427" s="15" t="s">
        <v>1584</v>
      </c>
      <c r="G427" s="14"/>
      <c r="H427" s="14"/>
      <c r="I427" s="14"/>
      <c r="J427" s="14"/>
      <c r="K427" s="75">
        <v>4000000</v>
      </c>
      <c r="L427" s="20">
        <f t="shared" si="68"/>
        <v>4000000</v>
      </c>
      <c r="M427" s="20">
        <f t="shared" si="69"/>
        <v>4000000</v>
      </c>
      <c r="N427" s="20">
        <v>0</v>
      </c>
      <c r="O427" s="21">
        <v>4000000</v>
      </c>
      <c r="P427" s="22">
        <v>0</v>
      </c>
      <c r="Q427" s="24">
        <v>0</v>
      </c>
      <c r="R427" s="23">
        <f t="shared" si="67"/>
        <v>4000000</v>
      </c>
      <c r="S427" s="13">
        <v>1</v>
      </c>
      <c r="T427" s="13">
        <v>1</v>
      </c>
      <c r="U427" s="24">
        <f t="shared" si="70"/>
        <v>4000000</v>
      </c>
      <c r="V427" s="25">
        <f t="shared" si="71"/>
        <v>4000000</v>
      </c>
      <c r="W427" s="25">
        <f t="shared" si="72"/>
        <v>4000000</v>
      </c>
      <c r="X427" s="26" t="s">
        <v>1612</v>
      </c>
      <c r="Y427" s="26" t="s">
        <v>32</v>
      </c>
      <c r="Z427" s="24">
        <f t="shared" si="73"/>
        <v>0</v>
      </c>
      <c r="AA427" s="43">
        <v>117143</v>
      </c>
      <c r="AB427" s="43">
        <v>0</v>
      </c>
      <c r="AC427" s="43">
        <v>3882857</v>
      </c>
      <c r="AD427" s="22">
        <f t="shared" si="74"/>
        <v>4000000</v>
      </c>
    </row>
    <row r="428" spans="1:30" ht="26.25" customHeight="1" x14ac:dyDescent="0.25">
      <c r="A428" s="13">
        <f t="shared" si="75"/>
        <v>421</v>
      </c>
      <c r="B428" s="14" t="s">
        <v>1797</v>
      </c>
      <c r="C428" s="15" t="s">
        <v>1807</v>
      </c>
      <c r="D428" s="16" t="s">
        <v>1817</v>
      </c>
      <c r="E428" s="130">
        <v>43185</v>
      </c>
      <c r="F428" s="18" t="s">
        <v>1827</v>
      </c>
      <c r="G428" s="14"/>
      <c r="H428" s="14"/>
      <c r="I428" s="14"/>
      <c r="J428" s="14"/>
      <c r="K428" s="19">
        <v>10000000</v>
      </c>
      <c r="L428" s="20">
        <f t="shared" si="68"/>
        <v>10000000</v>
      </c>
      <c r="M428" s="20">
        <f t="shared" si="69"/>
        <v>10000000</v>
      </c>
      <c r="N428" s="20">
        <v>0</v>
      </c>
      <c r="O428" s="21">
        <v>10000000</v>
      </c>
      <c r="P428" s="22">
        <v>0</v>
      </c>
      <c r="Q428" s="24">
        <v>0</v>
      </c>
      <c r="R428" s="23">
        <f t="shared" si="67"/>
        <v>10000000</v>
      </c>
      <c r="S428" s="13">
        <v>1</v>
      </c>
      <c r="T428" s="13">
        <v>1</v>
      </c>
      <c r="U428" s="24">
        <f t="shared" si="70"/>
        <v>10000000</v>
      </c>
      <c r="V428" s="25">
        <f t="shared" si="71"/>
        <v>10000000</v>
      </c>
      <c r="W428" s="25">
        <f t="shared" si="72"/>
        <v>10000000</v>
      </c>
      <c r="X428" s="14" t="s">
        <v>255</v>
      </c>
      <c r="Y428" s="26" t="s">
        <v>32</v>
      </c>
      <c r="Z428" s="24">
        <f t="shared" si="73"/>
        <v>0</v>
      </c>
      <c r="AA428" s="24">
        <v>123226</v>
      </c>
      <c r="AB428" s="24"/>
      <c r="AC428" s="24">
        <v>9876774</v>
      </c>
      <c r="AD428" s="22">
        <f t="shared" si="74"/>
        <v>10000000</v>
      </c>
    </row>
    <row r="429" spans="1:30" ht="26.25" customHeight="1" x14ac:dyDescent="0.25">
      <c r="A429" s="13">
        <f t="shared" si="75"/>
        <v>422</v>
      </c>
      <c r="B429" s="14" t="s">
        <v>800</v>
      </c>
      <c r="C429" s="15" t="s">
        <v>801</v>
      </c>
      <c r="D429" s="16" t="s">
        <v>802</v>
      </c>
      <c r="E429" s="61">
        <v>43088</v>
      </c>
      <c r="F429" s="18" t="s">
        <v>803</v>
      </c>
      <c r="G429" s="18" t="s">
        <v>803</v>
      </c>
      <c r="H429" s="14"/>
      <c r="I429" s="14"/>
      <c r="J429" s="14"/>
      <c r="K429" s="19">
        <v>15000000</v>
      </c>
      <c r="L429" s="20">
        <f t="shared" si="68"/>
        <v>15000000</v>
      </c>
      <c r="M429" s="20">
        <f t="shared" si="69"/>
        <v>15000000</v>
      </c>
      <c r="N429" s="20">
        <v>0</v>
      </c>
      <c r="O429" s="21">
        <v>15000000</v>
      </c>
      <c r="P429" s="22">
        <v>0</v>
      </c>
      <c r="Q429" s="24">
        <v>0</v>
      </c>
      <c r="R429" s="23">
        <f t="shared" si="67"/>
        <v>15000000</v>
      </c>
      <c r="S429" s="13">
        <v>1</v>
      </c>
      <c r="T429" s="13">
        <v>1</v>
      </c>
      <c r="U429" s="24">
        <f t="shared" si="70"/>
        <v>15000000</v>
      </c>
      <c r="V429" s="25">
        <f t="shared" si="71"/>
        <v>15000000</v>
      </c>
      <c r="W429" s="25">
        <f t="shared" si="72"/>
        <v>15000000</v>
      </c>
      <c r="X429" s="14" t="s">
        <v>255</v>
      </c>
      <c r="Y429" s="26" t="s">
        <v>32</v>
      </c>
      <c r="Z429" s="24">
        <f t="shared" si="73"/>
        <v>0</v>
      </c>
      <c r="AA429" s="24">
        <v>765484</v>
      </c>
      <c r="AB429" s="24">
        <v>75000</v>
      </c>
      <c r="AC429" s="24">
        <v>14159516</v>
      </c>
      <c r="AD429" s="22">
        <f t="shared" si="74"/>
        <v>15000000</v>
      </c>
    </row>
    <row r="430" spans="1:30" ht="26.25" customHeight="1" x14ac:dyDescent="0.25">
      <c r="A430" s="13">
        <f t="shared" si="75"/>
        <v>423</v>
      </c>
      <c r="B430" s="14" t="s">
        <v>1350</v>
      </c>
      <c r="C430" s="15" t="s">
        <v>1353</v>
      </c>
      <c r="D430" s="16" t="s">
        <v>1356</v>
      </c>
      <c r="E430" s="61">
        <v>43122</v>
      </c>
      <c r="F430" s="18" t="s">
        <v>1359</v>
      </c>
      <c r="G430" s="14"/>
      <c r="H430" s="14"/>
      <c r="I430" s="14"/>
      <c r="J430" s="14"/>
      <c r="K430" s="19">
        <v>7500000</v>
      </c>
      <c r="L430" s="20">
        <f t="shared" si="68"/>
        <v>7500000</v>
      </c>
      <c r="M430" s="20">
        <f t="shared" si="69"/>
        <v>7500000</v>
      </c>
      <c r="N430" s="20">
        <v>0</v>
      </c>
      <c r="O430" s="21">
        <v>7500000</v>
      </c>
      <c r="P430" s="22">
        <v>0</v>
      </c>
      <c r="Q430" s="24">
        <v>0</v>
      </c>
      <c r="R430" s="23">
        <f t="shared" si="67"/>
        <v>7500000</v>
      </c>
      <c r="S430" s="13">
        <v>1</v>
      </c>
      <c r="T430" s="13">
        <v>1</v>
      </c>
      <c r="U430" s="24">
        <f t="shared" si="70"/>
        <v>7500000</v>
      </c>
      <c r="V430" s="25">
        <f t="shared" si="71"/>
        <v>7500000</v>
      </c>
      <c r="W430" s="25">
        <f t="shared" si="72"/>
        <v>7500000</v>
      </c>
      <c r="X430" s="14" t="s">
        <v>1008</v>
      </c>
      <c r="Y430" s="26" t="s">
        <v>32</v>
      </c>
      <c r="Z430" s="24">
        <f t="shared" si="73"/>
        <v>0</v>
      </c>
      <c r="AA430" s="24">
        <v>284032</v>
      </c>
      <c r="AB430" s="24"/>
      <c r="AC430" s="24">
        <v>7215968</v>
      </c>
      <c r="AD430" s="22">
        <f t="shared" si="74"/>
        <v>7500000</v>
      </c>
    </row>
    <row r="431" spans="1:30" ht="26.25" customHeight="1" x14ac:dyDescent="0.25">
      <c r="A431" s="13">
        <f t="shared" si="75"/>
        <v>424</v>
      </c>
      <c r="B431" s="14" t="s">
        <v>64</v>
      </c>
      <c r="C431" s="15" t="s">
        <v>65</v>
      </c>
      <c r="D431" s="16" t="s">
        <v>66</v>
      </c>
      <c r="E431" s="61">
        <v>42886</v>
      </c>
      <c r="F431" s="18" t="s">
        <v>67</v>
      </c>
      <c r="G431" s="14"/>
      <c r="H431" s="14"/>
      <c r="I431" s="14"/>
      <c r="J431" s="14"/>
      <c r="K431" s="19">
        <v>15000000</v>
      </c>
      <c r="L431" s="20">
        <f t="shared" si="68"/>
        <v>15000000</v>
      </c>
      <c r="M431" s="20">
        <f t="shared" si="69"/>
        <v>15000000</v>
      </c>
      <c r="N431" s="20">
        <v>0</v>
      </c>
      <c r="O431" s="21">
        <v>15000000</v>
      </c>
      <c r="P431" s="22">
        <v>0</v>
      </c>
      <c r="Q431" s="24">
        <v>0</v>
      </c>
      <c r="R431" s="23">
        <f t="shared" si="67"/>
        <v>15000000</v>
      </c>
      <c r="S431" s="13">
        <v>1</v>
      </c>
      <c r="T431" s="13">
        <v>1</v>
      </c>
      <c r="U431" s="24">
        <f t="shared" si="70"/>
        <v>15000000</v>
      </c>
      <c r="V431" s="25">
        <f t="shared" si="71"/>
        <v>15000000</v>
      </c>
      <c r="W431" s="25">
        <f t="shared" si="72"/>
        <v>15000000</v>
      </c>
      <c r="X431" s="26" t="s">
        <v>68</v>
      </c>
      <c r="Y431" s="26" t="s">
        <v>32</v>
      </c>
      <c r="Z431" s="24">
        <f t="shared" si="73"/>
        <v>0</v>
      </c>
      <c r="AA431" s="24">
        <v>1985806</v>
      </c>
      <c r="AB431" s="24">
        <v>50000</v>
      </c>
      <c r="AC431" s="24">
        <v>12964194</v>
      </c>
      <c r="AD431" s="22">
        <f t="shared" si="74"/>
        <v>15000000</v>
      </c>
    </row>
    <row r="432" spans="1:30" ht="26.25" customHeight="1" x14ac:dyDescent="0.25">
      <c r="A432" s="13">
        <f t="shared" si="75"/>
        <v>425</v>
      </c>
      <c r="B432" s="14" t="s">
        <v>992</v>
      </c>
      <c r="C432" s="15" t="s">
        <v>996</v>
      </c>
      <c r="D432" s="16" t="s">
        <v>1001</v>
      </c>
      <c r="E432" s="61">
        <v>43104</v>
      </c>
      <c r="F432" s="18" t="s">
        <v>1005</v>
      </c>
      <c r="G432" s="18" t="s">
        <v>1005</v>
      </c>
      <c r="H432" s="14"/>
      <c r="I432" s="14"/>
      <c r="J432" s="14"/>
      <c r="K432" s="19">
        <v>10000000</v>
      </c>
      <c r="L432" s="20">
        <f t="shared" si="68"/>
        <v>10000000</v>
      </c>
      <c r="M432" s="20">
        <f t="shared" si="69"/>
        <v>10000000</v>
      </c>
      <c r="N432" s="20">
        <v>0</v>
      </c>
      <c r="O432" s="21">
        <v>10000000</v>
      </c>
      <c r="P432" s="22">
        <v>0</v>
      </c>
      <c r="Q432" s="24">
        <v>0</v>
      </c>
      <c r="R432" s="23">
        <f t="shared" si="67"/>
        <v>10000000</v>
      </c>
      <c r="S432" s="13">
        <v>1</v>
      </c>
      <c r="T432" s="13">
        <v>1</v>
      </c>
      <c r="U432" s="24">
        <f t="shared" si="70"/>
        <v>10000000</v>
      </c>
      <c r="V432" s="25">
        <f t="shared" si="71"/>
        <v>10000000</v>
      </c>
      <c r="W432" s="25">
        <f t="shared" si="72"/>
        <v>10000000</v>
      </c>
      <c r="X432" s="14" t="s">
        <v>739</v>
      </c>
      <c r="Y432" s="26" t="s">
        <v>32</v>
      </c>
      <c r="Z432" s="24">
        <f t="shared" si="73"/>
        <v>0</v>
      </c>
      <c r="AA432" s="24">
        <v>448387</v>
      </c>
      <c r="AB432" s="24"/>
      <c r="AC432" s="24">
        <v>9551613</v>
      </c>
      <c r="AD432" s="22">
        <f t="shared" si="74"/>
        <v>10000000</v>
      </c>
    </row>
    <row r="433" spans="1:30" ht="26.25" customHeight="1" x14ac:dyDescent="0.25">
      <c r="A433" s="13">
        <f t="shared" si="75"/>
        <v>426</v>
      </c>
      <c r="B433" s="14" t="s">
        <v>1443</v>
      </c>
      <c r="C433" s="15" t="s">
        <v>1444</v>
      </c>
      <c r="D433" s="113" t="s">
        <v>1445</v>
      </c>
      <c r="E433" s="73">
        <v>43132</v>
      </c>
      <c r="F433" s="122" t="s">
        <v>1446</v>
      </c>
      <c r="G433" s="14"/>
      <c r="H433" s="14"/>
      <c r="I433" s="14"/>
      <c r="J433" s="14"/>
      <c r="K433" s="75">
        <v>5000000</v>
      </c>
      <c r="L433" s="20">
        <f t="shared" si="68"/>
        <v>5000000</v>
      </c>
      <c r="M433" s="20">
        <f t="shared" si="69"/>
        <v>5000000</v>
      </c>
      <c r="N433" s="20">
        <v>0</v>
      </c>
      <c r="O433" s="21">
        <v>5000000</v>
      </c>
      <c r="P433" s="22">
        <v>0</v>
      </c>
      <c r="Q433" s="24">
        <v>0</v>
      </c>
      <c r="R433" s="23">
        <f t="shared" si="67"/>
        <v>5000000</v>
      </c>
      <c r="S433" s="13">
        <v>1</v>
      </c>
      <c r="T433" s="13">
        <v>1</v>
      </c>
      <c r="U433" s="24">
        <f t="shared" si="70"/>
        <v>5000000</v>
      </c>
      <c r="V433" s="25">
        <f t="shared" si="71"/>
        <v>5000000</v>
      </c>
      <c r="W433" s="25">
        <f t="shared" si="72"/>
        <v>5000000</v>
      </c>
      <c r="X433" s="50" t="s">
        <v>1331</v>
      </c>
      <c r="Y433" s="26" t="s">
        <v>32</v>
      </c>
      <c r="Z433" s="24">
        <f t="shared" si="73"/>
        <v>0</v>
      </c>
      <c r="AA433" s="43">
        <v>170000</v>
      </c>
      <c r="AB433" s="43">
        <v>0</v>
      </c>
      <c r="AC433" s="43">
        <v>4830000</v>
      </c>
      <c r="AD433" s="22">
        <f t="shared" si="74"/>
        <v>5000000</v>
      </c>
    </row>
    <row r="434" spans="1:30" ht="26.25" customHeight="1" x14ac:dyDescent="0.25">
      <c r="A434" s="13">
        <f t="shared" si="75"/>
        <v>427</v>
      </c>
      <c r="B434" s="14" t="s">
        <v>1443</v>
      </c>
      <c r="C434" s="15" t="s">
        <v>1444</v>
      </c>
      <c r="D434" s="16" t="s">
        <v>1704</v>
      </c>
      <c r="E434" s="61">
        <v>43161</v>
      </c>
      <c r="F434" s="18"/>
      <c r="G434" s="14"/>
      <c r="H434" s="14"/>
      <c r="I434" s="14"/>
      <c r="J434" s="14"/>
      <c r="K434" s="19">
        <v>5000000</v>
      </c>
      <c r="L434" s="20">
        <f t="shared" si="68"/>
        <v>5000000</v>
      </c>
      <c r="M434" s="20">
        <f t="shared" si="69"/>
        <v>5000000</v>
      </c>
      <c r="N434" s="20">
        <v>0</v>
      </c>
      <c r="O434" s="21">
        <v>5000000</v>
      </c>
      <c r="P434" s="22">
        <v>0</v>
      </c>
      <c r="Q434" s="24">
        <v>0</v>
      </c>
      <c r="R434" s="23">
        <f t="shared" si="67"/>
        <v>5000000</v>
      </c>
      <c r="S434" s="13">
        <v>1</v>
      </c>
      <c r="T434" s="13">
        <v>1</v>
      </c>
      <c r="U434" s="24">
        <f t="shared" si="70"/>
        <v>5000000</v>
      </c>
      <c r="V434" s="25">
        <f t="shared" si="71"/>
        <v>5000000</v>
      </c>
      <c r="W434" s="25">
        <f t="shared" si="72"/>
        <v>5000000</v>
      </c>
      <c r="X434" s="14" t="s">
        <v>637</v>
      </c>
      <c r="Y434" s="26" t="s">
        <v>32</v>
      </c>
      <c r="Z434" s="24">
        <f t="shared" si="73"/>
        <v>0</v>
      </c>
      <c r="AA434" s="24">
        <v>108065</v>
      </c>
      <c r="AB434" s="24">
        <v>25000</v>
      </c>
      <c r="AC434" s="24">
        <v>4866935</v>
      </c>
      <c r="AD434" s="22">
        <f t="shared" si="74"/>
        <v>5000000</v>
      </c>
    </row>
    <row r="435" spans="1:30" ht="26.25" customHeight="1" x14ac:dyDescent="0.25">
      <c r="A435" s="13">
        <f t="shared" si="75"/>
        <v>428</v>
      </c>
      <c r="B435" s="14" t="s">
        <v>510</v>
      </c>
      <c r="C435" s="15" t="s">
        <v>511</v>
      </c>
      <c r="D435" s="16" t="s">
        <v>512</v>
      </c>
      <c r="E435" s="61">
        <v>43034</v>
      </c>
      <c r="F435" s="18" t="s">
        <v>513</v>
      </c>
      <c r="G435" s="18" t="s">
        <v>513</v>
      </c>
      <c r="H435" s="14"/>
      <c r="I435" s="14"/>
      <c r="J435" s="14"/>
      <c r="K435" s="19">
        <v>7500000</v>
      </c>
      <c r="L435" s="20">
        <f t="shared" si="68"/>
        <v>7500000</v>
      </c>
      <c r="M435" s="20">
        <f t="shared" si="69"/>
        <v>7500000</v>
      </c>
      <c r="N435" s="20">
        <v>0</v>
      </c>
      <c r="O435" s="21">
        <v>7500000</v>
      </c>
      <c r="P435" s="22">
        <v>0</v>
      </c>
      <c r="Q435" s="24">
        <v>0</v>
      </c>
      <c r="R435" s="23">
        <f t="shared" si="67"/>
        <v>7500000</v>
      </c>
      <c r="S435" s="13">
        <v>1</v>
      </c>
      <c r="T435" s="13">
        <v>1</v>
      </c>
      <c r="U435" s="24">
        <f t="shared" si="70"/>
        <v>7500000</v>
      </c>
      <c r="V435" s="25">
        <f t="shared" si="71"/>
        <v>7500000</v>
      </c>
      <c r="W435" s="25">
        <f t="shared" si="72"/>
        <v>7500000</v>
      </c>
      <c r="X435" s="26" t="s">
        <v>232</v>
      </c>
      <c r="Y435" s="26" t="s">
        <v>32</v>
      </c>
      <c r="Z435" s="24">
        <f t="shared" si="73"/>
        <v>0</v>
      </c>
      <c r="AA435" s="24">
        <v>542419</v>
      </c>
      <c r="AB435" s="24"/>
      <c r="AC435" s="24">
        <v>6957581</v>
      </c>
      <c r="AD435" s="22">
        <f t="shared" si="74"/>
        <v>7500000</v>
      </c>
    </row>
    <row r="436" spans="1:30" ht="26.25" customHeight="1" x14ac:dyDescent="0.25">
      <c r="A436" s="13">
        <f t="shared" si="75"/>
        <v>429</v>
      </c>
      <c r="B436" s="14" t="s">
        <v>1735</v>
      </c>
      <c r="C436" s="15" t="s">
        <v>511</v>
      </c>
      <c r="D436" s="16" t="s">
        <v>1736</v>
      </c>
      <c r="E436" s="61">
        <v>43167</v>
      </c>
      <c r="F436" s="18"/>
      <c r="G436" s="18" t="s">
        <v>513</v>
      </c>
      <c r="H436" s="14"/>
      <c r="I436" s="14"/>
      <c r="J436" s="14"/>
      <c r="K436" s="19">
        <v>7644677</v>
      </c>
      <c r="L436" s="20">
        <f t="shared" si="68"/>
        <v>7644677</v>
      </c>
      <c r="M436" s="20">
        <f t="shared" si="69"/>
        <v>7644677</v>
      </c>
      <c r="N436" s="20">
        <v>0</v>
      </c>
      <c r="O436" s="21">
        <v>7644677</v>
      </c>
      <c r="P436" s="22">
        <v>0</v>
      </c>
      <c r="Q436" s="24">
        <v>0</v>
      </c>
      <c r="R436" s="23">
        <f t="shared" si="67"/>
        <v>7644677</v>
      </c>
      <c r="S436" s="13">
        <v>1</v>
      </c>
      <c r="T436" s="13">
        <v>1</v>
      </c>
      <c r="U436" s="24">
        <f t="shared" si="70"/>
        <v>7644677</v>
      </c>
      <c r="V436" s="25">
        <f t="shared" si="71"/>
        <v>7644677</v>
      </c>
      <c r="W436" s="25">
        <f t="shared" si="72"/>
        <v>7644677</v>
      </c>
      <c r="X436" s="14" t="s">
        <v>232</v>
      </c>
      <c r="Y436" s="26" t="s">
        <v>32</v>
      </c>
      <c r="Z436" s="24">
        <f t="shared" si="73"/>
        <v>0</v>
      </c>
      <c r="AA436" s="24">
        <v>144677</v>
      </c>
      <c r="AB436" s="24">
        <f>7500000</f>
        <v>7500000</v>
      </c>
      <c r="AC436" s="24">
        <v>0</v>
      </c>
      <c r="AD436" s="22">
        <f t="shared" si="74"/>
        <v>7644677</v>
      </c>
    </row>
    <row r="437" spans="1:30" ht="26.25" customHeight="1" x14ac:dyDescent="0.25">
      <c r="A437" s="13">
        <f t="shared" si="75"/>
        <v>430</v>
      </c>
      <c r="B437" s="14" t="s">
        <v>167</v>
      </c>
      <c r="C437" s="15" t="s">
        <v>168</v>
      </c>
      <c r="D437" s="16" t="s">
        <v>169</v>
      </c>
      <c r="E437" s="61">
        <v>42926</v>
      </c>
      <c r="F437" s="18" t="s">
        <v>170</v>
      </c>
      <c r="G437" s="14"/>
      <c r="H437" s="14"/>
      <c r="I437" s="14"/>
      <c r="J437" s="14"/>
      <c r="K437" s="19">
        <v>10000000</v>
      </c>
      <c r="L437" s="20">
        <f t="shared" si="68"/>
        <v>10000000</v>
      </c>
      <c r="M437" s="20">
        <f t="shared" si="69"/>
        <v>10000000</v>
      </c>
      <c r="N437" s="20">
        <v>0</v>
      </c>
      <c r="O437" s="21">
        <v>10000000</v>
      </c>
      <c r="P437" s="22">
        <v>0</v>
      </c>
      <c r="Q437" s="24">
        <v>0</v>
      </c>
      <c r="R437" s="23">
        <f t="shared" si="67"/>
        <v>10000000</v>
      </c>
      <c r="S437" s="13">
        <v>1</v>
      </c>
      <c r="T437" s="13">
        <v>1</v>
      </c>
      <c r="U437" s="24">
        <f t="shared" si="70"/>
        <v>10000000</v>
      </c>
      <c r="V437" s="25">
        <f t="shared" si="71"/>
        <v>10000000</v>
      </c>
      <c r="W437" s="25">
        <f t="shared" si="72"/>
        <v>10000000</v>
      </c>
      <c r="X437" s="26" t="s">
        <v>171</v>
      </c>
      <c r="Y437" s="26" t="s">
        <v>32</v>
      </c>
      <c r="Z437" s="24">
        <f t="shared" si="73"/>
        <v>0</v>
      </c>
      <c r="AA437" s="24">
        <v>1165161</v>
      </c>
      <c r="AB437" s="24"/>
      <c r="AC437" s="24">
        <v>8834839</v>
      </c>
      <c r="AD437" s="22">
        <f t="shared" si="74"/>
        <v>10000000</v>
      </c>
    </row>
    <row r="438" spans="1:30" ht="26.25" customHeight="1" x14ac:dyDescent="0.25">
      <c r="A438" s="13">
        <f t="shared" si="75"/>
        <v>431</v>
      </c>
      <c r="B438" s="14" t="s">
        <v>1658</v>
      </c>
      <c r="C438" s="15" t="s">
        <v>1659</v>
      </c>
      <c r="D438" s="16" t="s">
        <v>1660</v>
      </c>
      <c r="E438" s="61">
        <v>43153</v>
      </c>
      <c r="F438" s="18" t="s">
        <v>1661</v>
      </c>
      <c r="G438" s="14"/>
      <c r="H438" s="14"/>
      <c r="I438" s="14"/>
      <c r="J438" s="14"/>
      <c r="K438" s="76">
        <f>10240000</f>
        <v>10240000</v>
      </c>
      <c r="L438" s="20">
        <f t="shared" si="68"/>
        <v>10240000</v>
      </c>
      <c r="M438" s="20">
        <f t="shared" si="69"/>
        <v>10240000</v>
      </c>
      <c r="N438" s="20">
        <v>0</v>
      </c>
      <c r="O438" s="21">
        <v>10240000</v>
      </c>
      <c r="P438" s="22">
        <v>0</v>
      </c>
      <c r="Q438" s="24">
        <v>0</v>
      </c>
      <c r="R438" s="23">
        <f t="shared" si="67"/>
        <v>10240000</v>
      </c>
      <c r="S438" s="13">
        <v>1</v>
      </c>
      <c r="T438" s="13">
        <v>1</v>
      </c>
      <c r="U438" s="24">
        <f t="shared" si="70"/>
        <v>10240000</v>
      </c>
      <c r="V438" s="25">
        <f t="shared" si="71"/>
        <v>10240000</v>
      </c>
      <c r="W438" s="25">
        <f t="shared" si="72"/>
        <v>10240000</v>
      </c>
      <c r="X438" s="14" t="s">
        <v>63</v>
      </c>
      <c r="Y438" s="26" t="s">
        <v>32</v>
      </c>
      <c r="Z438" s="24">
        <f t="shared" si="73"/>
        <v>0</v>
      </c>
      <c r="AA438" s="24">
        <v>256000</v>
      </c>
      <c r="AB438" s="24">
        <v>2400</v>
      </c>
      <c r="AC438" s="24">
        <v>9981600</v>
      </c>
      <c r="AD438" s="22">
        <f t="shared" si="74"/>
        <v>10240000</v>
      </c>
    </row>
    <row r="439" spans="1:30" ht="26.25" customHeight="1" x14ac:dyDescent="0.25">
      <c r="A439" s="13">
        <f t="shared" si="75"/>
        <v>432</v>
      </c>
      <c r="B439" s="14" t="s">
        <v>579</v>
      </c>
      <c r="C439" s="15" t="s">
        <v>580</v>
      </c>
      <c r="D439" s="16" t="s">
        <v>861</v>
      </c>
      <c r="E439" s="61">
        <v>43087</v>
      </c>
      <c r="F439" s="18" t="s">
        <v>581</v>
      </c>
      <c r="G439" s="14">
        <v>7880017173</v>
      </c>
      <c r="H439" s="14"/>
      <c r="I439" s="14"/>
      <c r="J439" s="14"/>
      <c r="K439" s="19">
        <v>7000000</v>
      </c>
      <c r="L439" s="20">
        <f t="shared" si="68"/>
        <v>7000000</v>
      </c>
      <c r="M439" s="20">
        <f t="shared" si="69"/>
        <v>7000000</v>
      </c>
      <c r="N439" s="20">
        <v>0</v>
      </c>
      <c r="O439" s="21">
        <v>7000000</v>
      </c>
      <c r="P439" s="22">
        <v>0</v>
      </c>
      <c r="Q439" s="24">
        <v>0</v>
      </c>
      <c r="R439" s="23">
        <f t="shared" si="67"/>
        <v>7000000</v>
      </c>
      <c r="S439" s="13">
        <v>1</v>
      </c>
      <c r="T439" s="13">
        <v>1</v>
      </c>
      <c r="U439" s="24">
        <f t="shared" si="70"/>
        <v>7000000</v>
      </c>
      <c r="V439" s="25">
        <f t="shared" si="71"/>
        <v>7000000</v>
      </c>
      <c r="W439" s="25">
        <f t="shared" si="72"/>
        <v>7000000</v>
      </c>
      <c r="X439" s="14" t="s">
        <v>582</v>
      </c>
      <c r="Y439" s="26" t="s">
        <v>32</v>
      </c>
      <c r="Z439" s="24">
        <f t="shared" si="73"/>
        <v>0</v>
      </c>
      <c r="AA439" s="24">
        <v>359935</v>
      </c>
      <c r="AB439" s="24"/>
      <c r="AC439" s="24">
        <v>6640065</v>
      </c>
      <c r="AD439" s="22">
        <f t="shared" si="74"/>
        <v>7000000</v>
      </c>
    </row>
    <row r="440" spans="1:30" ht="26.25" customHeight="1" x14ac:dyDescent="0.25">
      <c r="A440" s="13">
        <f t="shared" si="75"/>
        <v>433</v>
      </c>
      <c r="B440" s="14" t="s">
        <v>638</v>
      </c>
      <c r="C440" s="15" t="s">
        <v>639</v>
      </c>
      <c r="D440" s="16" t="s">
        <v>640</v>
      </c>
      <c r="E440" s="17">
        <v>43066</v>
      </c>
      <c r="F440" s="18" t="s">
        <v>641</v>
      </c>
      <c r="G440" s="14"/>
      <c r="H440" s="14"/>
      <c r="I440" s="14"/>
      <c r="J440" s="14"/>
      <c r="K440" s="19">
        <v>7500000</v>
      </c>
      <c r="L440" s="20">
        <f t="shared" si="68"/>
        <v>7500000</v>
      </c>
      <c r="M440" s="20">
        <f t="shared" si="69"/>
        <v>7500000</v>
      </c>
      <c r="N440" s="20">
        <v>0</v>
      </c>
      <c r="O440" s="21">
        <v>7500000</v>
      </c>
      <c r="P440" s="22">
        <v>0</v>
      </c>
      <c r="Q440" s="24">
        <v>0</v>
      </c>
      <c r="R440" s="23">
        <f t="shared" si="67"/>
        <v>7500000</v>
      </c>
      <c r="S440" s="13">
        <v>1</v>
      </c>
      <c r="T440" s="13">
        <v>1</v>
      </c>
      <c r="U440" s="24">
        <f t="shared" si="70"/>
        <v>7500000</v>
      </c>
      <c r="V440" s="25">
        <f t="shared" si="71"/>
        <v>7500000</v>
      </c>
      <c r="W440" s="25">
        <f t="shared" si="72"/>
        <v>7500000</v>
      </c>
      <c r="X440" s="14" t="s">
        <v>171</v>
      </c>
      <c r="Y440" s="26" t="s">
        <v>32</v>
      </c>
      <c r="Z440" s="24">
        <f t="shared" si="73"/>
        <v>0</v>
      </c>
      <c r="AA440" s="24">
        <v>447200</v>
      </c>
      <c r="AB440" s="24"/>
      <c r="AC440" s="24">
        <v>7053000</v>
      </c>
      <c r="AD440" s="22">
        <f t="shared" si="74"/>
        <v>7500200</v>
      </c>
    </row>
    <row r="441" spans="1:30" ht="26.25" customHeight="1" x14ac:dyDescent="0.25">
      <c r="A441" s="13">
        <f t="shared" si="75"/>
        <v>434</v>
      </c>
      <c r="B441" s="14" t="s">
        <v>1560</v>
      </c>
      <c r="C441" s="15" t="s">
        <v>639</v>
      </c>
      <c r="D441" s="48" t="s">
        <v>1561</v>
      </c>
      <c r="E441" s="17">
        <v>43137</v>
      </c>
      <c r="F441" s="15" t="s">
        <v>641</v>
      </c>
      <c r="G441" s="14"/>
      <c r="H441" s="14"/>
      <c r="I441" s="14"/>
      <c r="J441" s="14"/>
      <c r="K441" s="75">
        <v>3000000</v>
      </c>
      <c r="L441" s="20">
        <f t="shared" si="68"/>
        <v>3000000</v>
      </c>
      <c r="M441" s="20">
        <f t="shared" si="69"/>
        <v>3000000</v>
      </c>
      <c r="N441" s="20">
        <v>0</v>
      </c>
      <c r="O441" s="21">
        <v>3000000</v>
      </c>
      <c r="P441" s="22">
        <v>0</v>
      </c>
      <c r="Q441" s="24">
        <v>0</v>
      </c>
      <c r="R441" s="23">
        <f t="shared" si="67"/>
        <v>3000000</v>
      </c>
      <c r="S441" s="13">
        <v>1</v>
      </c>
      <c r="T441" s="13">
        <v>1</v>
      </c>
      <c r="U441" s="24">
        <f t="shared" si="70"/>
        <v>3000000</v>
      </c>
      <c r="V441" s="25">
        <f t="shared" si="71"/>
        <v>3000000</v>
      </c>
      <c r="W441" s="25">
        <f t="shared" si="72"/>
        <v>3000000</v>
      </c>
      <c r="X441" s="50" t="s">
        <v>1145</v>
      </c>
      <c r="Y441" s="26" t="s">
        <v>32</v>
      </c>
      <c r="Z441" s="24">
        <f t="shared" si="73"/>
        <v>0</v>
      </c>
      <c r="AA441" s="43">
        <v>95571</v>
      </c>
      <c r="AB441" s="43">
        <v>30000</v>
      </c>
      <c r="AC441" s="43">
        <v>2874429</v>
      </c>
      <c r="AD441" s="22">
        <f t="shared" si="74"/>
        <v>3000000</v>
      </c>
    </row>
    <row r="442" spans="1:30" ht="26.25" customHeight="1" x14ac:dyDescent="0.25">
      <c r="A442" s="13">
        <f t="shared" si="75"/>
        <v>435</v>
      </c>
      <c r="B442" s="14" t="s">
        <v>1632</v>
      </c>
      <c r="C442" s="15" t="s">
        <v>1635</v>
      </c>
      <c r="D442" s="16" t="s">
        <v>1639</v>
      </c>
      <c r="E442" s="17">
        <v>43154</v>
      </c>
      <c r="F442" s="18" t="s">
        <v>1645</v>
      </c>
      <c r="G442" s="14"/>
      <c r="H442" s="14"/>
      <c r="I442" s="14"/>
      <c r="J442" s="14"/>
      <c r="K442" s="76">
        <v>10000000</v>
      </c>
      <c r="L442" s="20">
        <f t="shared" si="68"/>
        <v>10000000</v>
      </c>
      <c r="M442" s="20">
        <f t="shared" si="69"/>
        <v>10000000</v>
      </c>
      <c r="N442" s="20">
        <v>0</v>
      </c>
      <c r="O442" s="21">
        <v>10000000</v>
      </c>
      <c r="P442" s="22">
        <v>0</v>
      </c>
      <c r="Q442" s="24">
        <v>0</v>
      </c>
      <c r="R442" s="23">
        <f t="shared" si="67"/>
        <v>10000000</v>
      </c>
      <c r="S442" s="13">
        <v>1</v>
      </c>
      <c r="T442" s="13">
        <v>1</v>
      </c>
      <c r="U442" s="24">
        <f t="shared" si="70"/>
        <v>10000000</v>
      </c>
      <c r="V442" s="25">
        <f t="shared" si="71"/>
        <v>10000000</v>
      </c>
      <c r="W442" s="25">
        <f t="shared" si="72"/>
        <v>10000000</v>
      </c>
      <c r="X442" s="14" t="s">
        <v>102</v>
      </c>
      <c r="Y442" s="26" t="s">
        <v>32</v>
      </c>
      <c r="Z442" s="24">
        <f t="shared" si="73"/>
        <v>0</v>
      </c>
      <c r="AA442" s="24">
        <v>245714</v>
      </c>
      <c r="AB442" s="24">
        <v>0</v>
      </c>
      <c r="AC442" s="24">
        <v>9754286</v>
      </c>
      <c r="AD442" s="22">
        <f t="shared" si="74"/>
        <v>10000000</v>
      </c>
    </row>
    <row r="443" spans="1:30" ht="26.25" customHeight="1" x14ac:dyDescent="0.25">
      <c r="A443" s="13">
        <f t="shared" si="75"/>
        <v>436</v>
      </c>
      <c r="B443" s="14" t="s">
        <v>1663</v>
      </c>
      <c r="C443" s="15" t="s">
        <v>1665</v>
      </c>
      <c r="D443" s="16" t="s">
        <v>1667</v>
      </c>
      <c r="E443" s="17">
        <v>43157</v>
      </c>
      <c r="F443" s="18" t="s">
        <v>1670</v>
      </c>
      <c r="G443" s="14"/>
      <c r="H443" s="14"/>
      <c r="I443" s="14"/>
      <c r="J443" s="14"/>
      <c r="K443" s="76">
        <v>10000000</v>
      </c>
      <c r="L443" s="20">
        <f t="shared" si="68"/>
        <v>10000000</v>
      </c>
      <c r="M443" s="20">
        <f t="shared" si="69"/>
        <v>10000000</v>
      </c>
      <c r="N443" s="20">
        <v>0</v>
      </c>
      <c r="O443" s="21">
        <v>10000000</v>
      </c>
      <c r="P443" s="22">
        <v>0</v>
      </c>
      <c r="Q443" s="24">
        <v>0</v>
      </c>
      <c r="R443" s="23">
        <f t="shared" si="67"/>
        <v>10000000</v>
      </c>
      <c r="S443" s="13">
        <v>1</v>
      </c>
      <c r="T443" s="13">
        <v>1</v>
      </c>
      <c r="U443" s="24">
        <f t="shared" si="70"/>
        <v>10000000</v>
      </c>
      <c r="V443" s="25">
        <f t="shared" si="71"/>
        <v>10000000</v>
      </c>
      <c r="W443" s="25">
        <f t="shared" si="72"/>
        <v>10000000</v>
      </c>
      <c r="X443" s="14" t="s">
        <v>1672</v>
      </c>
      <c r="Y443" s="26" t="s">
        <v>32</v>
      </c>
      <c r="Z443" s="24">
        <f t="shared" si="73"/>
        <v>0</v>
      </c>
      <c r="AA443" s="24">
        <v>232857</v>
      </c>
      <c r="AB443" s="24">
        <v>0</v>
      </c>
      <c r="AC443" s="24">
        <v>9767143</v>
      </c>
      <c r="AD443" s="22">
        <f t="shared" si="74"/>
        <v>10000000</v>
      </c>
    </row>
    <row r="444" spans="1:30" ht="26.25" customHeight="1" x14ac:dyDescent="0.25">
      <c r="A444" s="13">
        <f t="shared" si="75"/>
        <v>437</v>
      </c>
      <c r="B444" s="14" t="s">
        <v>1082</v>
      </c>
      <c r="C444" s="15" t="s">
        <v>1083</v>
      </c>
      <c r="D444" s="48" t="s">
        <v>1084</v>
      </c>
      <c r="E444" s="17">
        <v>43109</v>
      </c>
      <c r="F444" s="15" t="s">
        <v>1085</v>
      </c>
      <c r="G444" s="18" t="s">
        <v>1159</v>
      </c>
      <c r="H444" s="14"/>
      <c r="I444" s="14"/>
      <c r="J444" s="14"/>
      <c r="K444" s="46">
        <v>6000000</v>
      </c>
      <c r="L444" s="20">
        <f t="shared" si="68"/>
        <v>6000000</v>
      </c>
      <c r="M444" s="20">
        <f t="shared" si="69"/>
        <v>6000000</v>
      </c>
      <c r="N444" s="20">
        <v>0</v>
      </c>
      <c r="O444" s="21">
        <v>6000000</v>
      </c>
      <c r="P444" s="22">
        <v>0</v>
      </c>
      <c r="Q444" s="24">
        <v>0</v>
      </c>
      <c r="R444" s="23">
        <f t="shared" si="67"/>
        <v>6000000</v>
      </c>
      <c r="S444" s="13">
        <v>1</v>
      </c>
      <c r="T444" s="13">
        <v>1</v>
      </c>
      <c r="U444" s="24">
        <f t="shared" si="70"/>
        <v>6000000</v>
      </c>
      <c r="V444" s="25">
        <f t="shared" si="71"/>
        <v>6000000</v>
      </c>
      <c r="W444" s="25">
        <f t="shared" si="72"/>
        <v>6000000</v>
      </c>
      <c r="X444" s="49" t="s">
        <v>1145</v>
      </c>
      <c r="Y444" s="26" t="s">
        <v>32</v>
      </c>
      <c r="Z444" s="24">
        <f t="shared" si="73"/>
        <v>0</v>
      </c>
      <c r="AA444" s="47">
        <v>257419</v>
      </c>
      <c r="AB444" s="43">
        <v>0</v>
      </c>
      <c r="AC444" s="43">
        <v>5742581</v>
      </c>
      <c r="AD444" s="22">
        <f t="shared" si="74"/>
        <v>6000000</v>
      </c>
    </row>
    <row r="445" spans="1:30" ht="26.25" customHeight="1" x14ac:dyDescent="0.25">
      <c r="A445" s="13">
        <f t="shared" si="75"/>
        <v>438</v>
      </c>
      <c r="B445" s="112" t="s">
        <v>1498</v>
      </c>
      <c r="C445" s="15" t="s">
        <v>1499</v>
      </c>
      <c r="D445" s="113" t="s">
        <v>1500</v>
      </c>
      <c r="E445" s="83">
        <v>43130</v>
      </c>
      <c r="F445" s="15" t="s">
        <v>1501</v>
      </c>
      <c r="G445" s="14"/>
      <c r="H445" s="14"/>
      <c r="I445" s="14"/>
      <c r="J445" s="14"/>
      <c r="K445" s="52">
        <v>10000000</v>
      </c>
      <c r="L445" s="20">
        <f t="shared" si="68"/>
        <v>10000000</v>
      </c>
      <c r="M445" s="20">
        <f t="shared" si="69"/>
        <v>10000000</v>
      </c>
      <c r="N445" s="20">
        <v>0</v>
      </c>
      <c r="O445" s="21">
        <v>10000000</v>
      </c>
      <c r="P445" s="22">
        <v>0</v>
      </c>
      <c r="Q445" s="24">
        <v>0</v>
      </c>
      <c r="R445" s="23">
        <f t="shared" si="67"/>
        <v>10000000</v>
      </c>
      <c r="S445" s="13">
        <v>1</v>
      </c>
      <c r="T445" s="13">
        <v>1</v>
      </c>
      <c r="U445" s="24">
        <f t="shared" si="70"/>
        <v>10000000</v>
      </c>
      <c r="V445" s="25">
        <f t="shared" si="71"/>
        <v>10000000</v>
      </c>
      <c r="W445" s="25">
        <f t="shared" si="72"/>
        <v>10000000</v>
      </c>
      <c r="X445" s="50" t="s">
        <v>1145</v>
      </c>
      <c r="Y445" s="26" t="s">
        <v>32</v>
      </c>
      <c r="Z445" s="24">
        <f t="shared" si="73"/>
        <v>0</v>
      </c>
      <c r="AA445" s="43">
        <v>347742</v>
      </c>
      <c r="AB445" s="24">
        <v>0</v>
      </c>
      <c r="AC445" s="43">
        <v>9652258</v>
      </c>
      <c r="AD445" s="22">
        <f t="shared" si="74"/>
        <v>10000000</v>
      </c>
    </row>
    <row r="446" spans="1:30" ht="26.25" customHeight="1" x14ac:dyDescent="0.25">
      <c r="A446" s="13">
        <f t="shared" si="75"/>
        <v>439</v>
      </c>
      <c r="B446" s="14" t="s">
        <v>642</v>
      </c>
      <c r="C446" s="15" t="s">
        <v>643</v>
      </c>
      <c r="D446" s="16" t="s">
        <v>644</v>
      </c>
      <c r="E446" s="17">
        <v>43066</v>
      </c>
      <c r="F446" s="18" t="s">
        <v>645</v>
      </c>
      <c r="G446" s="18" t="s">
        <v>645</v>
      </c>
      <c r="H446" s="14"/>
      <c r="I446" s="14"/>
      <c r="J446" s="14"/>
      <c r="K446" s="19">
        <v>10000000</v>
      </c>
      <c r="L446" s="20">
        <f t="shared" si="68"/>
        <v>10000000</v>
      </c>
      <c r="M446" s="20">
        <f t="shared" si="69"/>
        <v>10000000</v>
      </c>
      <c r="N446" s="20">
        <v>0</v>
      </c>
      <c r="O446" s="21">
        <v>10000000</v>
      </c>
      <c r="P446" s="22">
        <v>0</v>
      </c>
      <c r="Q446" s="24">
        <v>0</v>
      </c>
      <c r="R446" s="23">
        <f t="shared" si="67"/>
        <v>10000000</v>
      </c>
      <c r="S446" s="13">
        <v>1</v>
      </c>
      <c r="T446" s="13">
        <v>1</v>
      </c>
      <c r="U446" s="24">
        <f t="shared" si="70"/>
        <v>10000000</v>
      </c>
      <c r="V446" s="25">
        <f t="shared" si="71"/>
        <v>10000000</v>
      </c>
      <c r="W446" s="25">
        <f t="shared" si="72"/>
        <v>10000000</v>
      </c>
      <c r="X446" s="26" t="s">
        <v>171</v>
      </c>
      <c r="Y446" s="26" t="s">
        <v>32</v>
      </c>
      <c r="Z446" s="24">
        <f t="shared" si="73"/>
        <v>0</v>
      </c>
      <c r="AA446" s="24">
        <v>596000</v>
      </c>
      <c r="AB446" s="24"/>
      <c r="AC446" s="24">
        <v>9404000</v>
      </c>
      <c r="AD446" s="22">
        <f t="shared" si="74"/>
        <v>10000000</v>
      </c>
    </row>
    <row r="447" spans="1:30" ht="26.25" customHeight="1" x14ac:dyDescent="0.25">
      <c r="A447" s="13">
        <f t="shared" si="75"/>
        <v>440</v>
      </c>
      <c r="B447" s="14" t="s">
        <v>1591</v>
      </c>
      <c r="C447" s="15" t="s">
        <v>1592</v>
      </c>
      <c r="D447" s="123" t="s">
        <v>1593</v>
      </c>
      <c r="E447" s="17">
        <v>43143</v>
      </c>
      <c r="F447" s="15" t="s">
        <v>1594</v>
      </c>
      <c r="G447" s="15" t="s">
        <v>1594</v>
      </c>
      <c r="H447" s="14"/>
      <c r="I447" s="14"/>
      <c r="J447" s="14"/>
      <c r="K447" s="75">
        <v>10000000</v>
      </c>
      <c r="L447" s="20">
        <f t="shared" si="68"/>
        <v>10000000</v>
      </c>
      <c r="M447" s="20">
        <f t="shared" si="69"/>
        <v>10000000</v>
      </c>
      <c r="N447" s="20">
        <v>0</v>
      </c>
      <c r="O447" s="21">
        <v>10000000</v>
      </c>
      <c r="P447" s="22">
        <v>0</v>
      </c>
      <c r="Q447" s="24">
        <v>0</v>
      </c>
      <c r="R447" s="23">
        <f t="shared" si="67"/>
        <v>10000000</v>
      </c>
      <c r="S447" s="13">
        <v>1</v>
      </c>
      <c r="T447" s="13">
        <v>1</v>
      </c>
      <c r="U447" s="24">
        <f t="shared" si="70"/>
        <v>10000000</v>
      </c>
      <c r="V447" s="25">
        <f t="shared" si="71"/>
        <v>10000000</v>
      </c>
      <c r="W447" s="25">
        <f t="shared" si="72"/>
        <v>10000000</v>
      </c>
      <c r="X447" s="26" t="s">
        <v>1145</v>
      </c>
      <c r="Y447" s="26" t="s">
        <v>32</v>
      </c>
      <c r="Z447" s="24">
        <f t="shared" si="73"/>
        <v>0</v>
      </c>
      <c r="AA447" s="43">
        <v>292857</v>
      </c>
      <c r="AB447" s="43">
        <v>0</v>
      </c>
      <c r="AC447" s="43">
        <v>9707143</v>
      </c>
      <c r="AD447" s="22">
        <f t="shared" si="74"/>
        <v>10000000</v>
      </c>
    </row>
    <row r="448" spans="1:30" ht="26.25" customHeight="1" x14ac:dyDescent="0.25">
      <c r="A448" s="13">
        <f t="shared" si="75"/>
        <v>441</v>
      </c>
      <c r="B448" s="14" t="s">
        <v>646</v>
      </c>
      <c r="C448" s="15" t="s">
        <v>647</v>
      </c>
      <c r="D448" s="16" t="s">
        <v>648</v>
      </c>
      <c r="E448" s="17">
        <v>43066</v>
      </c>
      <c r="F448" s="18" t="s">
        <v>649</v>
      </c>
      <c r="G448" s="18" t="s">
        <v>649</v>
      </c>
      <c r="H448" s="14"/>
      <c r="I448" s="14"/>
      <c r="J448" s="14"/>
      <c r="K448" s="19">
        <v>10000000</v>
      </c>
      <c r="L448" s="20">
        <f t="shared" si="68"/>
        <v>10000000</v>
      </c>
      <c r="M448" s="20">
        <f t="shared" si="69"/>
        <v>10000000</v>
      </c>
      <c r="N448" s="20">
        <v>0</v>
      </c>
      <c r="O448" s="21">
        <v>10000000</v>
      </c>
      <c r="P448" s="22">
        <v>0</v>
      </c>
      <c r="Q448" s="24">
        <v>0</v>
      </c>
      <c r="R448" s="23">
        <f t="shared" ref="R448:R471" si="76">+O448-Q448</f>
        <v>10000000</v>
      </c>
      <c r="S448" s="13">
        <v>1</v>
      </c>
      <c r="T448" s="13">
        <v>1</v>
      </c>
      <c r="U448" s="24">
        <f t="shared" si="70"/>
        <v>10000000</v>
      </c>
      <c r="V448" s="25">
        <f t="shared" si="71"/>
        <v>10000000</v>
      </c>
      <c r="W448" s="25">
        <f t="shared" si="72"/>
        <v>10000000</v>
      </c>
      <c r="X448" s="26" t="s">
        <v>650</v>
      </c>
      <c r="Y448" s="26" t="s">
        <v>32</v>
      </c>
      <c r="Z448" s="24">
        <f t="shared" si="73"/>
        <v>0</v>
      </c>
      <c r="AA448" s="24">
        <v>596000</v>
      </c>
      <c r="AB448" s="24"/>
      <c r="AC448" s="24">
        <v>9404000</v>
      </c>
      <c r="AD448" s="22">
        <f t="shared" si="74"/>
        <v>10000000</v>
      </c>
    </row>
    <row r="449" spans="1:30" ht="26.25" customHeight="1" x14ac:dyDescent="0.25">
      <c r="A449" s="13">
        <f t="shared" si="75"/>
        <v>442</v>
      </c>
      <c r="B449" s="14" t="s">
        <v>1543</v>
      </c>
      <c r="C449" s="15" t="s">
        <v>1544</v>
      </c>
      <c r="D449" s="48" t="s">
        <v>1545</v>
      </c>
      <c r="E449" s="17">
        <v>43138</v>
      </c>
      <c r="F449" s="15" t="s">
        <v>1546</v>
      </c>
      <c r="G449" s="15" t="s">
        <v>1546</v>
      </c>
      <c r="H449" s="14"/>
      <c r="I449" s="14"/>
      <c r="J449" s="14"/>
      <c r="K449" s="75">
        <v>10000000</v>
      </c>
      <c r="L449" s="20">
        <f t="shared" si="68"/>
        <v>10000000</v>
      </c>
      <c r="M449" s="20">
        <f t="shared" si="69"/>
        <v>10000000</v>
      </c>
      <c r="N449" s="20">
        <v>0</v>
      </c>
      <c r="O449" s="21">
        <v>10000000</v>
      </c>
      <c r="P449" s="22">
        <v>0</v>
      </c>
      <c r="Q449" s="24">
        <v>0</v>
      </c>
      <c r="R449" s="23">
        <f t="shared" si="76"/>
        <v>10000000</v>
      </c>
      <c r="S449" s="13">
        <v>1</v>
      </c>
      <c r="T449" s="13">
        <v>1</v>
      </c>
      <c r="U449" s="24">
        <f t="shared" si="70"/>
        <v>10000000</v>
      </c>
      <c r="V449" s="25">
        <f t="shared" si="71"/>
        <v>10000000</v>
      </c>
      <c r="W449" s="25">
        <f t="shared" si="72"/>
        <v>10000000</v>
      </c>
      <c r="X449" s="26" t="s">
        <v>1427</v>
      </c>
      <c r="Y449" s="26" t="s">
        <v>32</v>
      </c>
      <c r="Z449" s="24">
        <f t="shared" si="73"/>
        <v>0</v>
      </c>
      <c r="AA449" s="43">
        <v>314286</v>
      </c>
      <c r="AB449" s="43">
        <v>0</v>
      </c>
      <c r="AC449" s="43">
        <v>9685714</v>
      </c>
      <c r="AD449" s="22">
        <f t="shared" si="74"/>
        <v>10000000</v>
      </c>
    </row>
    <row r="450" spans="1:30" ht="26.25" customHeight="1" x14ac:dyDescent="0.25">
      <c r="A450" s="13">
        <f t="shared" si="75"/>
        <v>443</v>
      </c>
      <c r="B450" s="14" t="s">
        <v>468</v>
      </c>
      <c r="C450" s="15" t="s">
        <v>469</v>
      </c>
      <c r="D450" s="16" t="s">
        <v>470</v>
      </c>
      <c r="E450" s="17">
        <v>43012</v>
      </c>
      <c r="F450" s="18" t="s">
        <v>471</v>
      </c>
      <c r="G450" s="14"/>
      <c r="H450" s="14"/>
      <c r="I450" s="14"/>
      <c r="J450" s="14"/>
      <c r="K450" s="19">
        <v>7500000</v>
      </c>
      <c r="L450" s="20">
        <f t="shared" si="68"/>
        <v>7500000</v>
      </c>
      <c r="M450" s="20">
        <f t="shared" si="69"/>
        <v>7500000</v>
      </c>
      <c r="N450" s="20">
        <v>0</v>
      </c>
      <c r="O450" s="21">
        <v>7500000</v>
      </c>
      <c r="P450" s="22">
        <v>0</v>
      </c>
      <c r="Q450" s="24">
        <v>0</v>
      </c>
      <c r="R450" s="23">
        <f t="shared" si="76"/>
        <v>7500000</v>
      </c>
      <c r="S450" s="13">
        <v>1</v>
      </c>
      <c r="T450" s="13">
        <v>1</v>
      </c>
      <c r="U450" s="24">
        <f t="shared" si="70"/>
        <v>7500000</v>
      </c>
      <c r="V450" s="25">
        <f t="shared" si="71"/>
        <v>7500000</v>
      </c>
      <c r="W450" s="25">
        <f t="shared" si="72"/>
        <v>7500000</v>
      </c>
      <c r="X450" s="26" t="s">
        <v>294</v>
      </c>
      <c r="Y450" s="26" t="s">
        <v>32</v>
      </c>
      <c r="Z450" s="24">
        <f t="shared" si="73"/>
        <v>0</v>
      </c>
      <c r="AA450" s="24">
        <v>678871</v>
      </c>
      <c r="AB450" s="24"/>
      <c r="AC450" s="24">
        <v>6821129</v>
      </c>
      <c r="AD450" s="22">
        <f t="shared" si="74"/>
        <v>7500000</v>
      </c>
    </row>
    <row r="451" spans="1:30" ht="26.25" customHeight="1" x14ac:dyDescent="0.25">
      <c r="A451" s="13">
        <f t="shared" si="75"/>
        <v>444</v>
      </c>
      <c r="B451" s="112" t="s">
        <v>468</v>
      </c>
      <c r="C451" s="15" t="s">
        <v>469</v>
      </c>
      <c r="D451" s="113" t="s">
        <v>1497</v>
      </c>
      <c r="E451" s="83">
        <v>43130</v>
      </c>
      <c r="F451" s="15" t="s">
        <v>471</v>
      </c>
      <c r="G451" s="14"/>
      <c r="H451" s="14"/>
      <c r="I451" s="14"/>
      <c r="J451" s="14"/>
      <c r="K451" s="52">
        <v>6500000</v>
      </c>
      <c r="L451" s="20">
        <f t="shared" si="68"/>
        <v>6500000</v>
      </c>
      <c r="M451" s="20">
        <f t="shared" si="69"/>
        <v>6500000</v>
      </c>
      <c r="N451" s="20">
        <v>0</v>
      </c>
      <c r="O451" s="21">
        <v>6500000</v>
      </c>
      <c r="P451" s="22">
        <v>0</v>
      </c>
      <c r="Q451" s="24">
        <v>0</v>
      </c>
      <c r="R451" s="23">
        <f t="shared" si="76"/>
        <v>6500000</v>
      </c>
      <c r="S451" s="13">
        <v>1</v>
      </c>
      <c r="T451" s="13">
        <v>1</v>
      </c>
      <c r="U451" s="24">
        <f t="shared" si="70"/>
        <v>6500000</v>
      </c>
      <c r="V451" s="25">
        <f t="shared" si="71"/>
        <v>6500000</v>
      </c>
      <c r="W451" s="25">
        <f t="shared" si="72"/>
        <v>6500000</v>
      </c>
      <c r="X451" s="50" t="s">
        <v>1532</v>
      </c>
      <c r="Y451" s="26" t="s">
        <v>32</v>
      </c>
      <c r="Z451" s="24">
        <f t="shared" si="73"/>
        <v>0</v>
      </c>
      <c r="AA451" s="43">
        <v>226032</v>
      </c>
      <c r="AB451" s="43">
        <v>65000</v>
      </c>
      <c r="AC451" s="43">
        <v>6208968</v>
      </c>
      <c r="AD451" s="22">
        <f t="shared" si="74"/>
        <v>6500000</v>
      </c>
    </row>
    <row r="452" spans="1:30" ht="26.25" customHeight="1" x14ac:dyDescent="0.25">
      <c r="A452" s="13">
        <f t="shared" si="75"/>
        <v>445</v>
      </c>
      <c r="B452" s="14" t="s">
        <v>745</v>
      </c>
      <c r="C452" s="15" t="s">
        <v>746</v>
      </c>
      <c r="D452" s="16" t="s">
        <v>747</v>
      </c>
      <c r="E452" s="17">
        <v>43084</v>
      </c>
      <c r="F452" s="18" t="s">
        <v>748</v>
      </c>
      <c r="G452" s="18"/>
      <c r="H452" s="14"/>
      <c r="I452" s="14"/>
      <c r="J452" s="14"/>
      <c r="K452" s="19">
        <v>7500000</v>
      </c>
      <c r="L452" s="20">
        <f t="shared" si="68"/>
        <v>7500000</v>
      </c>
      <c r="M452" s="20">
        <f t="shared" si="69"/>
        <v>7500000</v>
      </c>
      <c r="N452" s="20">
        <v>0</v>
      </c>
      <c r="O452" s="21">
        <v>7500000</v>
      </c>
      <c r="P452" s="22">
        <v>0</v>
      </c>
      <c r="Q452" s="24">
        <v>0</v>
      </c>
      <c r="R452" s="23">
        <f t="shared" si="76"/>
        <v>7500000</v>
      </c>
      <c r="S452" s="13">
        <v>1</v>
      </c>
      <c r="T452" s="13">
        <v>1</v>
      </c>
      <c r="U452" s="24">
        <f t="shared" si="70"/>
        <v>7500000</v>
      </c>
      <c r="V452" s="25">
        <f t="shared" si="71"/>
        <v>7500000</v>
      </c>
      <c r="W452" s="25">
        <f t="shared" si="72"/>
        <v>7500000</v>
      </c>
      <c r="X452" s="14" t="s">
        <v>102</v>
      </c>
      <c r="Y452" s="26" t="s">
        <v>32</v>
      </c>
      <c r="Z452" s="24">
        <f t="shared" si="73"/>
        <v>0</v>
      </c>
      <c r="AA452" s="24">
        <v>394355</v>
      </c>
      <c r="AB452" s="24"/>
      <c r="AC452" s="24">
        <v>7105645</v>
      </c>
      <c r="AD452" s="22">
        <f t="shared" si="74"/>
        <v>7500000</v>
      </c>
    </row>
    <row r="453" spans="1:30" ht="26.25" customHeight="1" x14ac:dyDescent="0.25">
      <c r="A453" s="13">
        <f t="shared" si="75"/>
        <v>446</v>
      </c>
      <c r="B453" s="14" t="s">
        <v>1013</v>
      </c>
      <c r="C453" s="15" t="s">
        <v>1020</v>
      </c>
      <c r="D453" s="16" t="s">
        <v>1028</v>
      </c>
      <c r="E453" s="17">
        <v>43103</v>
      </c>
      <c r="F453" s="18" t="s">
        <v>1035</v>
      </c>
      <c r="G453" s="18" t="s">
        <v>1038</v>
      </c>
      <c r="H453" s="14"/>
      <c r="I453" s="14"/>
      <c r="J453" s="14"/>
      <c r="K453" s="19">
        <v>18500000</v>
      </c>
      <c r="L453" s="20">
        <f t="shared" si="68"/>
        <v>18500000</v>
      </c>
      <c r="M453" s="20">
        <f t="shared" si="69"/>
        <v>18500000</v>
      </c>
      <c r="N453" s="20">
        <v>0</v>
      </c>
      <c r="O453" s="21">
        <v>18500000</v>
      </c>
      <c r="P453" s="22">
        <v>0</v>
      </c>
      <c r="Q453" s="24">
        <v>0</v>
      </c>
      <c r="R453" s="23">
        <f t="shared" si="76"/>
        <v>18500000</v>
      </c>
      <c r="S453" s="13">
        <v>1</v>
      </c>
      <c r="T453" s="13">
        <v>1</v>
      </c>
      <c r="U453" s="24">
        <f t="shared" si="70"/>
        <v>18500000</v>
      </c>
      <c r="V453" s="25">
        <f t="shared" si="71"/>
        <v>18500000</v>
      </c>
      <c r="W453" s="25">
        <f t="shared" si="72"/>
        <v>18500000</v>
      </c>
      <c r="X453" s="14" t="s">
        <v>699</v>
      </c>
      <c r="Y453" s="26" t="s">
        <v>32</v>
      </c>
      <c r="Z453" s="24">
        <f t="shared" si="73"/>
        <v>0</v>
      </c>
      <c r="AA453" s="24">
        <v>836677</v>
      </c>
      <c r="AB453" s="24">
        <v>110000</v>
      </c>
      <c r="AC453" s="24">
        <v>17553323</v>
      </c>
      <c r="AD453" s="22">
        <f t="shared" si="74"/>
        <v>18500000</v>
      </c>
    </row>
    <row r="454" spans="1:30" ht="26.25" customHeight="1" x14ac:dyDescent="0.25">
      <c r="A454" s="13">
        <f t="shared" si="75"/>
        <v>447</v>
      </c>
      <c r="B454" s="14" t="s">
        <v>1352</v>
      </c>
      <c r="C454" s="15" t="s">
        <v>1355</v>
      </c>
      <c r="D454" s="16" t="s">
        <v>1358</v>
      </c>
      <c r="E454" s="17">
        <v>43122</v>
      </c>
      <c r="F454" s="18" t="s">
        <v>1361</v>
      </c>
      <c r="G454" s="14"/>
      <c r="H454" s="14"/>
      <c r="I454" s="14"/>
      <c r="J454" s="14"/>
      <c r="K454" s="19">
        <v>25000000</v>
      </c>
      <c r="L454" s="20">
        <f t="shared" si="68"/>
        <v>25000000</v>
      </c>
      <c r="M454" s="20">
        <f t="shared" si="69"/>
        <v>25000000</v>
      </c>
      <c r="N454" s="20">
        <v>0</v>
      </c>
      <c r="O454" s="21">
        <v>25000000</v>
      </c>
      <c r="P454" s="22">
        <v>0</v>
      </c>
      <c r="Q454" s="24">
        <v>0</v>
      </c>
      <c r="R454" s="23">
        <f t="shared" si="76"/>
        <v>25000000</v>
      </c>
      <c r="S454" s="13">
        <v>1</v>
      </c>
      <c r="T454" s="13">
        <v>1</v>
      </c>
      <c r="U454" s="24">
        <f t="shared" si="70"/>
        <v>25000000</v>
      </c>
      <c r="V454" s="25">
        <f t="shared" si="71"/>
        <v>25000000</v>
      </c>
      <c r="W454" s="25">
        <f t="shared" si="72"/>
        <v>25000000</v>
      </c>
      <c r="X454" s="14" t="s">
        <v>604</v>
      </c>
      <c r="Y454" s="26" t="s">
        <v>32</v>
      </c>
      <c r="Z454" s="24">
        <f t="shared" si="73"/>
        <v>0</v>
      </c>
      <c r="AA454" s="24">
        <v>946774</v>
      </c>
      <c r="AB454" s="24">
        <v>150000</v>
      </c>
      <c r="AC454" s="24">
        <v>23903226</v>
      </c>
      <c r="AD454" s="22">
        <f t="shared" si="74"/>
        <v>25000000</v>
      </c>
    </row>
    <row r="455" spans="1:30" ht="26.25" customHeight="1" x14ac:dyDescent="0.25">
      <c r="A455" s="13">
        <f t="shared" si="75"/>
        <v>448</v>
      </c>
      <c r="B455" s="14" t="s">
        <v>514</v>
      </c>
      <c r="C455" s="15" t="s">
        <v>515</v>
      </c>
      <c r="D455" s="16" t="s">
        <v>516</v>
      </c>
      <c r="E455" s="17">
        <v>43035</v>
      </c>
      <c r="F455" s="18" t="s">
        <v>517</v>
      </c>
      <c r="G455" s="14"/>
      <c r="H455" s="14"/>
      <c r="I455" s="14"/>
      <c r="J455" s="14"/>
      <c r="K455" s="19">
        <v>30000000</v>
      </c>
      <c r="L455" s="20">
        <f t="shared" si="68"/>
        <v>30000000</v>
      </c>
      <c r="M455" s="20">
        <f t="shared" si="69"/>
        <v>30000000</v>
      </c>
      <c r="N455" s="20">
        <v>0</v>
      </c>
      <c r="O455" s="21">
        <v>30000000</v>
      </c>
      <c r="P455" s="22">
        <v>0</v>
      </c>
      <c r="Q455" s="24">
        <v>0</v>
      </c>
      <c r="R455" s="23">
        <f t="shared" si="76"/>
        <v>30000000</v>
      </c>
      <c r="S455" s="13">
        <v>1</v>
      </c>
      <c r="T455" s="13">
        <v>1</v>
      </c>
      <c r="U455" s="24">
        <f t="shared" si="70"/>
        <v>30000000</v>
      </c>
      <c r="V455" s="25">
        <f t="shared" si="71"/>
        <v>30000000</v>
      </c>
      <c r="W455" s="25">
        <f t="shared" si="72"/>
        <v>30000000</v>
      </c>
      <c r="X455" s="26" t="s">
        <v>289</v>
      </c>
      <c r="Y455" s="26" t="s">
        <v>32</v>
      </c>
      <c r="Z455" s="24">
        <f t="shared" si="73"/>
        <v>0</v>
      </c>
      <c r="AA455" s="24">
        <v>2158065</v>
      </c>
      <c r="AB455" s="24">
        <v>200000</v>
      </c>
      <c r="AC455" s="24">
        <v>27641935</v>
      </c>
      <c r="AD455" s="22">
        <f t="shared" si="74"/>
        <v>30000000</v>
      </c>
    </row>
    <row r="456" spans="1:30" ht="26.25" customHeight="1" x14ac:dyDescent="0.25">
      <c r="A456" s="13">
        <f t="shared" si="75"/>
        <v>449</v>
      </c>
      <c r="B456" s="14" t="s">
        <v>584</v>
      </c>
      <c r="C456" s="15" t="s">
        <v>585</v>
      </c>
      <c r="D456" s="16" t="s">
        <v>586</v>
      </c>
      <c r="E456" s="17">
        <v>43045</v>
      </c>
      <c r="F456" s="18" t="s">
        <v>587</v>
      </c>
      <c r="G456" s="14"/>
      <c r="H456" s="14"/>
      <c r="I456" s="14"/>
      <c r="J456" s="14"/>
      <c r="K456" s="19">
        <v>5000000</v>
      </c>
      <c r="L456" s="20">
        <f t="shared" ref="L456:L471" si="77">+T456*V456</f>
        <v>5000000</v>
      </c>
      <c r="M456" s="20">
        <f t="shared" ref="M456:M471" si="78">K456/S456</f>
        <v>5000000</v>
      </c>
      <c r="N456" s="20">
        <v>0</v>
      </c>
      <c r="O456" s="21">
        <v>5000000</v>
      </c>
      <c r="P456" s="22">
        <v>0</v>
      </c>
      <c r="Q456" s="24">
        <v>0</v>
      </c>
      <c r="R456" s="23">
        <f t="shared" si="76"/>
        <v>5000000</v>
      </c>
      <c r="S456" s="13">
        <v>1</v>
      </c>
      <c r="T456" s="13">
        <v>1</v>
      </c>
      <c r="U456" s="24">
        <f t="shared" ref="U456:U471" si="79">+M456+N456</f>
        <v>5000000</v>
      </c>
      <c r="V456" s="25">
        <f t="shared" ref="V456:V471" si="80">+T456*U456</f>
        <v>5000000</v>
      </c>
      <c r="W456" s="25">
        <f t="shared" ref="W456:W471" si="81">+M456*T456</f>
        <v>5000000</v>
      </c>
      <c r="X456" s="14" t="s">
        <v>588</v>
      </c>
      <c r="Y456" s="26" t="s">
        <v>32</v>
      </c>
      <c r="Z456" s="24">
        <f t="shared" ref="Z456:Z471" si="82">+K456-W456</f>
        <v>0</v>
      </c>
      <c r="AA456" s="24">
        <v>340000</v>
      </c>
      <c r="AB456" s="24"/>
      <c r="AC456" s="24">
        <v>4660000</v>
      </c>
      <c r="AD456" s="22">
        <f t="shared" ref="AD456:AD471" si="83">Z456+AA456+AB456+AC456</f>
        <v>5000000</v>
      </c>
    </row>
    <row r="457" spans="1:30" ht="26.25" customHeight="1" x14ac:dyDescent="0.25">
      <c r="A457" s="13">
        <f t="shared" si="75"/>
        <v>450</v>
      </c>
      <c r="B457" s="14" t="s">
        <v>69</v>
      </c>
      <c r="C457" s="15" t="s">
        <v>70</v>
      </c>
      <c r="D457" s="16" t="s">
        <v>71</v>
      </c>
      <c r="E457" s="17">
        <v>42881</v>
      </c>
      <c r="F457" s="18" t="s">
        <v>72</v>
      </c>
      <c r="G457" s="14"/>
      <c r="H457" s="14"/>
      <c r="I457" s="14"/>
      <c r="J457" s="14"/>
      <c r="K457" s="19">
        <v>7500000</v>
      </c>
      <c r="L457" s="20">
        <f t="shared" si="77"/>
        <v>7500000</v>
      </c>
      <c r="M457" s="20">
        <f t="shared" si="78"/>
        <v>7500000</v>
      </c>
      <c r="N457" s="20">
        <v>0</v>
      </c>
      <c r="O457" s="21">
        <v>7500000</v>
      </c>
      <c r="P457" s="22">
        <v>0</v>
      </c>
      <c r="Q457" s="24">
        <v>0</v>
      </c>
      <c r="R457" s="23">
        <f t="shared" si="76"/>
        <v>7500000</v>
      </c>
      <c r="S457" s="13">
        <v>1</v>
      </c>
      <c r="T457" s="13">
        <v>1</v>
      </c>
      <c r="U457" s="24">
        <f t="shared" si="79"/>
        <v>7500000</v>
      </c>
      <c r="V457" s="25">
        <f t="shared" si="80"/>
        <v>7500000</v>
      </c>
      <c r="W457" s="25">
        <f t="shared" si="81"/>
        <v>7500000</v>
      </c>
      <c r="X457" s="26" t="s">
        <v>73</v>
      </c>
      <c r="Y457" s="26" t="s">
        <v>32</v>
      </c>
      <c r="Z457" s="24">
        <f t="shared" si="82"/>
        <v>0</v>
      </c>
      <c r="AA457" s="24">
        <v>1007419</v>
      </c>
      <c r="AB457" s="24"/>
      <c r="AC457" s="24">
        <v>6492581</v>
      </c>
      <c r="AD457" s="22">
        <f t="shared" si="83"/>
        <v>7500000</v>
      </c>
    </row>
    <row r="458" spans="1:30" ht="26.25" customHeight="1" x14ac:dyDescent="0.25">
      <c r="A458" s="13">
        <f t="shared" ref="A458:A471" si="84">+A457+1</f>
        <v>451</v>
      </c>
      <c r="B458" s="14" t="s">
        <v>778</v>
      </c>
      <c r="C458" s="15" t="s">
        <v>779</v>
      </c>
      <c r="D458" s="16" t="s">
        <v>780</v>
      </c>
      <c r="E458" s="17">
        <v>43084</v>
      </c>
      <c r="F458" s="18" t="s">
        <v>781</v>
      </c>
      <c r="G458" s="18" t="s">
        <v>781</v>
      </c>
      <c r="H458" s="14"/>
      <c r="I458" s="14"/>
      <c r="J458" s="14"/>
      <c r="K458" s="19">
        <v>20000000</v>
      </c>
      <c r="L458" s="20">
        <f t="shared" si="77"/>
        <v>20000000</v>
      </c>
      <c r="M458" s="20">
        <f t="shared" si="78"/>
        <v>20000000</v>
      </c>
      <c r="N458" s="20">
        <v>0</v>
      </c>
      <c r="O458" s="21">
        <v>20000000</v>
      </c>
      <c r="P458" s="22">
        <v>0</v>
      </c>
      <c r="Q458" s="24">
        <v>0</v>
      </c>
      <c r="R458" s="23">
        <f t="shared" si="76"/>
        <v>20000000</v>
      </c>
      <c r="S458" s="13">
        <v>1</v>
      </c>
      <c r="T458" s="13">
        <v>1</v>
      </c>
      <c r="U458" s="24">
        <f t="shared" si="79"/>
        <v>20000000</v>
      </c>
      <c r="V458" s="25">
        <f t="shared" si="80"/>
        <v>20000000</v>
      </c>
      <c r="W458" s="25">
        <f t="shared" si="81"/>
        <v>20000000</v>
      </c>
      <c r="X458" s="14" t="s">
        <v>208</v>
      </c>
      <c r="Y458" s="26" t="s">
        <v>32</v>
      </c>
      <c r="Z458" s="24">
        <f t="shared" si="82"/>
        <v>0</v>
      </c>
      <c r="AA458" s="24">
        <v>1051613</v>
      </c>
      <c r="AB458" s="24">
        <v>125000</v>
      </c>
      <c r="AC458" s="24">
        <v>18823387</v>
      </c>
      <c r="AD458" s="22">
        <f t="shared" si="83"/>
        <v>20000000</v>
      </c>
    </row>
    <row r="459" spans="1:30" ht="26.25" customHeight="1" x14ac:dyDescent="0.25">
      <c r="A459" s="13">
        <f t="shared" si="84"/>
        <v>452</v>
      </c>
      <c r="B459" s="14" t="s">
        <v>480</v>
      </c>
      <c r="C459" s="15" t="s">
        <v>481</v>
      </c>
      <c r="D459" s="16" t="s">
        <v>482</v>
      </c>
      <c r="E459" s="17">
        <v>43018</v>
      </c>
      <c r="F459" s="18" t="s">
        <v>483</v>
      </c>
      <c r="G459" s="14"/>
      <c r="H459" s="14"/>
      <c r="I459" s="14"/>
      <c r="J459" s="14"/>
      <c r="K459" s="19">
        <v>10000000</v>
      </c>
      <c r="L459" s="20">
        <f t="shared" si="77"/>
        <v>10000000</v>
      </c>
      <c r="M459" s="20">
        <f t="shared" si="78"/>
        <v>10000000</v>
      </c>
      <c r="N459" s="20">
        <v>0</v>
      </c>
      <c r="O459" s="21">
        <v>10000000</v>
      </c>
      <c r="P459" s="22">
        <v>0</v>
      </c>
      <c r="Q459" s="24">
        <v>0</v>
      </c>
      <c r="R459" s="23">
        <f t="shared" si="76"/>
        <v>10000000</v>
      </c>
      <c r="S459" s="13">
        <v>1</v>
      </c>
      <c r="T459" s="13">
        <v>1</v>
      </c>
      <c r="U459" s="24">
        <f t="shared" si="79"/>
        <v>10000000</v>
      </c>
      <c r="V459" s="25">
        <f t="shared" si="80"/>
        <v>10000000</v>
      </c>
      <c r="W459" s="25">
        <f t="shared" si="81"/>
        <v>10000000</v>
      </c>
      <c r="X459" s="26" t="s">
        <v>484</v>
      </c>
      <c r="Y459" s="26" t="s">
        <v>32</v>
      </c>
      <c r="Z459" s="24">
        <f t="shared" si="82"/>
        <v>0</v>
      </c>
      <c r="AA459" s="24">
        <v>785161</v>
      </c>
      <c r="AB459" s="24"/>
      <c r="AC459" s="24">
        <v>9214839</v>
      </c>
      <c r="AD459" s="22">
        <f t="shared" si="83"/>
        <v>10000000</v>
      </c>
    </row>
    <row r="460" spans="1:30" ht="26.25" customHeight="1" x14ac:dyDescent="0.25">
      <c r="A460" s="13">
        <f t="shared" si="84"/>
        <v>453</v>
      </c>
      <c r="B460" s="14" t="s">
        <v>480</v>
      </c>
      <c r="C460" s="15" t="s">
        <v>481</v>
      </c>
      <c r="D460" s="16" t="s">
        <v>1744</v>
      </c>
      <c r="E460" s="17">
        <v>43168</v>
      </c>
      <c r="F460" s="18" t="s">
        <v>1746</v>
      </c>
      <c r="G460" s="14"/>
      <c r="H460" s="14"/>
      <c r="I460" s="14"/>
      <c r="J460" s="14"/>
      <c r="K460" s="19">
        <v>10000000</v>
      </c>
      <c r="L460" s="20">
        <f t="shared" si="77"/>
        <v>10000000</v>
      </c>
      <c r="M460" s="20">
        <f t="shared" si="78"/>
        <v>10000000</v>
      </c>
      <c r="N460" s="20">
        <v>0</v>
      </c>
      <c r="O460" s="21">
        <v>10000000</v>
      </c>
      <c r="P460" s="22">
        <v>0</v>
      </c>
      <c r="Q460" s="24">
        <v>0</v>
      </c>
      <c r="R460" s="23">
        <f t="shared" si="76"/>
        <v>10000000</v>
      </c>
      <c r="S460" s="13">
        <v>1</v>
      </c>
      <c r="T460" s="13">
        <v>1</v>
      </c>
      <c r="U460" s="24">
        <f t="shared" si="79"/>
        <v>10000000</v>
      </c>
      <c r="V460" s="25">
        <f t="shared" si="80"/>
        <v>10000000</v>
      </c>
      <c r="W460" s="25">
        <f t="shared" si="81"/>
        <v>10000000</v>
      </c>
      <c r="X460" s="14" t="s">
        <v>1748</v>
      </c>
      <c r="Y460" s="26" t="s">
        <v>32</v>
      </c>
      <c r="Z460" s="24">
        <f t="shared" si="82"/>
        <v>0</v>
      </c>
      <c r="AA460" s="24">
        <v>189032</v>
      </c>
      <c r="AB460" s="24">
        <f>100000</f>
        <v>100000</v>
      </c>
      <c r="AC460" s="24">
        <v>9710968</v>
      </c>
      <c r="AD460" s="22">
        <f t="shared" si="83"/>
        <v>10000000</v>
      </c>
    </row>
    <row r="461" spans="1:30" ht="26.25" customHeight="1" x14ac:dyDescent="0.25">
      <c r="A461" s="13">
        <f t="shared" si="84"/>
        <v>454</v>
      </c>
      <c r="B461" s="14" t="s">
        <v>1792</v>
      </c>
      <c r="C461" s="15" t="s">
        <v>1802</v>
      </c>
      <c r="D461" s="16" t="s">
        <v>1812</v>
      </c>
      <c r="E461" s="82">
        <v>43185</v>
      </c>
      <c r="F461" s="18" t="s">
        <v>1822</v>
      </c>
      <c r="G461" s="14"/>
      <c r="H461" s="14"/>
      <c r="I461" s="14"/>
      <c r="J461" s="14"/>
      <c r="K461" s="19">
        <v>7500000</v>
      </c>
      <c r="L461" s="20">
        <f t="shared" si="77"/>
        <v>7500000</v>
      </c>
      <c r="M461" s="20">
        <f t="shared" si="78"/>
        <v>7500000</v>
      </c>
      <c r="N461" s="20">
        <v>0</v>
      </c>
      <c r="O461" s="21">
        <v>7500000</v>
      </c>
      <c r="P461" s="22">
        <v>0</v>
      </c>
      <c r="Q461" s="24">
        <v>0</v>
      </c>
      <c r="R461" s="23">
        <f t="shared" si="76"/>
        <v>7500000</v>
      </c>
      <c r="S461" s="13">
        <v>1</v>
      </c>
      <c r="T461" s="13">
        <v>1</v>
      </c>
      <c r="U461" s="24">
        <f t="shared" si="79"/>
        <v>7500000</v>
      </c>
      <c r="V461" s="25">
        <f t="shared" si="80"/>
        <v>7500000</v>
      </c>
      <c r="W461" s="25">
        <f t="shared" si="81"/>
        <v>7500000</v>
      </c>
      <c r="X461" s="14" t="s">
        <v>1651</v>
      </c>
      <c r="Y461" s="26" t="s">
        <v>32</v>
      </c>
      <c r="Z461" s="24">
        <f t="shared" si="82"/>
        <v>0</v>
      </c>
      <c r="AA461" s="24">
        <v>92419</v>
      </c>
      <c r="AB461" s="24"/>
      <c r="AC461" s="24">
        <v>7407581</v>
      </c>
      <c r="AD461" s="22">
        <f t="shared" si="83"/>
        <v>7500000</v>
      </c>
    </row>
    <row r="462" spans="1:30" ht="26.25" customHeight="1" x14ac:dyDescent="0.25">
      <c r="A462" s="13">
        <f t="shared" si="84"/>
        <v>455</v>
      </c>
      <c r="B462" s="14" t="s">
        <v>177</v>
      </c>
      <c r="C462" s="15" t="s">
        <v>178</v>
      </c>
      <c r="D462" s="16" t="s">
        <v>179</v>
      </c>
      <c r="E462" s="17">
        <v>42926</v>
      </c>
      <c r="F462" s="18" t="s">
        <v>180</v>
      </c>
      <c r="G462" s="14"/>
      <c r="H462" s="14"/>
      <c r="I462" s="14"/>
      <c r="J462" s="14"/>
      <c r="K462" s="19">
        <v>10000000</v>
      </c>
      <c r="L462" s="20">
        <f t="shared" si="77"/>
        <v>10000000</v>
      </c>
      <c r="M462" s="20">
        <f t="shared" si="78"/>
        <v>10000000</v>
      </c>
      <c r="N462" s="20">
        <v>0</v>
      </c>
      <c r="O462" s="21">
        <v>10000000</v>
      </c>
      <c r="P462" s="22">
        <v>0</v>
      </c>
      <c r="Q462" s="24">
        <v>0</v>
      </c>
      <c r="R462" s="23">
        <f t="shared" si="76"/>
        <v>10000000</v>
      </c>
      <c r="S462" s="13">
        <v>1</v>
      </c>
      <c r="T462" s="13">
        <v>1</v>
      </c>
      <c r="U462" s="24">
        <f t="shared" si="79"/>
        <v>10000000</v>
      </c>
      <c r="V462" s="25">
        <f t="shared" si="80"/>
        <v>10000000</v>
      </c>
      <c r="W462" s="25">
        <f t="shared" si="81"/>
        <v>10000000</v>
      </c>
      <c r="X462" s="26" t="s">
        <v>181</v>
      </c>
      <c r="Y462" s="26" t="s">
        <v>32</v>
      </c>
      <c r="Z462" s="24">
        <f t="shared" si="82"/>
        <v>0</v>
      </c>
      <c r="AA462" s="24">
        <v>1165161</v>
      </c>
      <c r="AB462" s="24">
        <v>25000</v>
      </c>
      <c r="AC462" s="24">
        <v>8809839</v>
      </c>
      <c r="AD462" s="22">
        <f t="shared" si="83"/>
        <v>10000000</v>
      </c>
    </row>
    <row r="463" spans="1:30" ht="26.25" customHeight="1" x14ac:dyDescent="0.25">
      <c r="A463" s="13">
        <f t="shared" si="84"/>
        <v>456</v>
      </c>
      <c r="B463" s="14" t="s">
        <v>177</v>
      </c>
      <c r="C463" s="15" t="s">
        <v>178</v>
      </c>
      <c r="D463" s="16" t="s">
        <v>300</v>
      </c>
      <c r="E463" s="17">
        <v>42965</v>
      </c>
      <c r="F463" s="18" t="s">
        <v>180</v>
      </c>
      <c r="G463" s="14"/>
      <c r="H463" s="14"/>
      <c r="I463" s="14"/>
      <c r="J463" s="14"/>
      <c r="K463" s="19">
        <v>10000000</v>
      </c>
      <c r="L463" s="20">
        <f t="shared" si="77"/>
        <v>10000000</v>
      </c>
      <c r="M463" s="20">
        <f t="shared" si="78"/>
        <v>10000000</v>
      </c>
      <c r="N463" s="20">
        <v>0</v>
      </c>
      <c r="O463" s="21">
        <v>10000000</v>
      </c>
      <c r="P463" s="22">
        <v>0</v>
      </c>
      <c r="Q463" s="24">
        <v>0</v>
      </c>
      <c r="R463" s="23">
        <f t="shared" si="76"/>
        <v>10000000</v>
      </c>
      <c r="S463" s="13">
        <v>1</v>
      </c>
      <c r="T463" s="13">
        <v>1</v>
      </c>
      <c r="U463" s="24">
        <f t="shared" si="79"/>
        <v>10000000</v>
      </c>
      <c r="V463" s="25">
        <f t="shared" si="80"/>
        <v>10000000</v>
      </c>
      <c r="W463" s="25">
        <f t="shared" si="81"/>
        <v>10000000</v>
      </c>
      <c r="X463" s="26" t="s">
        <v>181</v>
      </c>
      <c r="Y463" s="26" t="s">
        <v>32</v>
      </c>
      <c r="Z463" s="24">
        <f t="shared" si="82"/>
        <v>0</v>
      </c>
      <c r="AA463" s="24">
        <v>1014194</v>
      </c>
      <c r="AB463" s="24">
        <v>100000</v>
      </c>
      <c r="AC463" s="24">
        <v>8885806</v>
      </c>
      <c r="AD463" s="22">
        <f t="shared" si="83"/>
        <v>10000000</v>
      </c>
    </row>
    <row r="464" spans="1:30" ht="26.25" customHeight="1" x14ac:dyDescent="0.25">
      <c r="A464" s="13">
        <f t="shared" si="84"/>
        <v>457</v>
      </c>
      <c r="B464" s="112" t="s">
        <v>177</v>
      </c>
      <c r="C464" s="15" t="s">
        <v>178</v>
      </c>
      <c r="D464" s="113" t="s">
        <v>1502</v>
      </c>
      <c r="E464" s="83">
        <v>43130</v>
      </c>
      <c r="F464" s="15" t="s">
        <v>180</v>
      </c>
      <c r="G464" s="14"/>
      <c r="H464" s="14"/>
      <c r="I464" s="14"/>
      <c r="J464" s="14"/>
      <c r="K464" s="52">
        <v>10000000</v>
      </c>
      <c r="L464" s="20">
        <f t="shared" si="77"/>
        <v>10000000</v>
      </c>
      <c r="M464" s="20">
        <f t="shared" si="78"/>
        <v>10000000</v>
      </c>
      <c r="N464" s="20">
        <v>0</v>
      </c>
      <c r="O464" s="21">
        <v>10000000</v>
      </c>
      <c r="P464" s="22">
        <v>0</v>
      </c>
      <c r="Q464" s="24">
        <v>0</v>
      </c>
      <c r="R464" s="23">
        <f t="shared" si="76"/>
        <v>10000000</v>
      </c>
      <c r="S464" s="13">
        <v>1</v>
      </c>
      <c r="T464" s="13">
        <v>1</v>
      </c>
      <c r="U464" s="24">
        <f t="shared" si="79"/>
        <v>10000000</v>
      </c>
      <c r="V464" s="25">
        <f t="shared" si="80"/>
        <v>10000000</v>
      </c>
      <c r="W464" s="25">
        <f t="shared" si="81"/>
        <v>10000000</v>
      </c>
      <c r="X464" s="50" t="s">
        <v>1533</v>
      </c>
      <c r="Y464" s="26" t="s">
        <v>32</v>
      </c>
      <c r="Z464" s="24">
        <f t="shared" si="82"/>
        <v>0</v>
      </c>
      <c r="AA464" s="43">
        <v>347742</v>
      </c>
      <c r="AB464" s="43">
        <v>100000</v>
      </c>
      <c r="AC464" s="43">
        <v>9552258</v>
      </c>
      <c r="AD464" s="22">
        <f t="shared" si="83"/>
        <v>10000000</v>
      </c>
    </row>
    <row r="465" spans="1:30" ht="26.25" customHeight="1" x14ac:dyDescent="0.25">
      <c r="A465" s="13">
        <f t="shared" si="84"/>
        <v>458</v>
      </c>
      <c r="B465" s="14" t="s">
        <v>1604</v>
      </c>
      <c r="C465" s="15" t="s">
        <v>1605</v>
      </c>
      <c r="D465" s="123" t="s">
        <v>1606</v>
      </c>
      <c r="E465" s="17">
        <v>43143</v>
      </c>
      <c r="F465" s="15" t="s">
        <v>1607</v>
      </c>
      <c r="G465" s="15" t="s">
        <v>1607</v>
      </c>
      <c r="H465" s="14"/>
      <c r="I465" s="14"/>
      <c r="J465" s="14"/>
      <c r="K465" s="75">
        <v>19000000</v>
      </c>
      <c r="L465" s="20">
        <f t="shared" si="77"/>
        <v>19000000</v>
      </c>
      <c r="M465" s="20">
        <f t="shared" si="78"/>
        <v>19000000</v>
      </c>
      <c r="N465" s="20">
        <v>0</v>
      </c>
      <c r="O465" s="21">
        <v>19000000</v>
      </c>
      <c r="P465" s="22">
        <v>0</v>
      </c>
      <c r="Q465" s="24">
        <v>0</v>
      </c>
      <c r="R465" s="23">
        <f t="shared" si="76"/>
        <v>19000000</v>
      </c>
      <c r="S465" s="13">
        <v>1</v>
      </c>
      <c r="T465" s="13">
        <v>1</v>
      </c>
      <c r="U465" s="24">
        <f t="shared" si="79"/>
        <v>19000000</v>
      </c>
      <c r="V465" s="25">
        <f t="shared" si="80"/>
        <v>19000000</v>
      </c>
      <c r="W465" s="25">
        <f t="shared" si="81"/>
        <v>19000000</v>
      </c>
      <c r="X465" s="26" t="s">
        <v>971</v>
      </c>
      <c r="Y465" s="26" t="s">
        <v>32</v>
      </c>
      <c r="Z465" s="24">
        <f t="shared" si="82"/>
        <v>0</v>
      </c>
      <c r="AA465" s="43">
        <v>556429</v>
      </c>
      <c r="AB465" s="43">
        <v>90000</v>
      </c>
      <c r="AC465" s="43">
        <v>18353571</v>
      </c>
      <c r="AD465" s="22">
        <f t="shared" si="83"/>
        <v>19000000</v>
      </c>
    </row>
    <row r="466" spans="1:30" ht="26.25" customHeight="1" x14ac:dyDescent="0.25">
      <c r="A466" s="13">
        <f t="shared" si="84"/>
        <v>459</v>
      </c>
      <c r="B466" s="14" t="s">
        <v>672</v>
      </c>
      <c r="C466" s="15" t="s">
        <v>673</v>
      </c>
      <c r="D466" s="16" t="s">
        <v>674</v>
      </c>
      <c r="E466" s="17">
        <v>43068</v>
      </c>
      <c r="F466" s="18" t="s">
        <v>675</v>
      </c>
      <c r="G466" s="14"/>
      <c r="H466" s="14"/>
      <c r="I466" s="14"/>
      <c r="J466" s="14"/>
      <c r="K466" s="19">
        <v>5000000</v>
      </c>
      <c r="L466" s="20">
        <f t="shared" si="77"/>
        <v>5000000</v>
      </c>
      <c r="M466" s="20">
        <f t="shared" si="78"/>
        <v>5000000</v>
      </c>
      <c r="N466" s="20">
        <v>0</v>
      </c>
      <c r="O466" s="21">
        <v>5000000</v>
      </c>
      <c r="P466" s="22">
        <v>0</v>
      </c>
      <c r="Q466" s="24">
        <v>0</v>
      </c>
      <c r="R466" s="23">
        <f t="shared" si="76"/>
        <v>5000000</v>
      </c>
      <c r="S466" s="13">
        <v>1</v>
      </c>
      <c r="T466" s="13">
        <v>1</v>
      </c>
      <c r="U466" s="24">
        <f t="shared" si="79"/>
        <v>5000000</v>
      </c>
      <c r="V466" s="25">
        <f t="shared" si="80"/>
        <v>5000000</v>
      </c>
      <c r="W466" s="25">
        <f t="shared" si="81"/>
        <v>5000000</v>
      </c>
      <c r="X466" s="26" t="s">
        <v>388</v>
      </c>
      <c r="Y466" s="26" t="s">
        <v>32</v>
      </c>
      <c r="Z466" s="24">
        <f t="shared" si="82"/>
        <v>0</v>
      </c>
      <c r="AA466" s="24">
        <v>294000</v>
      </c>
      <c r="AB466" s="24"/>
      <c r="AC466" s="24">
        <v>4706000</v>
      </c>
      <c r="AD466" s="22">
        <f t="shared" si="83"/>
        <v>5000000</v>
      </c>
    </row>
    <row r="467" spans="1:30" ht="26.25" customHeight="1" x14ac:dyDescent="0.25">
      <c r="A467" s="13">
        <f t="shared" si="84"/>
        <v>460</v>
      </c>
      <c r="B467" s="53" t="s">
        <v>1239</v>
      </c>
      <c r="C467" s="54" t="s">
        <v>1243</v>
      </c>
      <c r="D467" s="55" t="s">
        <v>1247</v>
      </c>
      <c r="E467" s="56">
        <v>43020</v>
      </c>
      <c r="F467" s="57" t="s">
        <v>1251</v>
      </c>
      <c r="G467" s="14"/>
      <c r="H467" s="14"/>
      <c r="I467" s="14"/>
      <c r="J467" s="14"/>
      <c r="K467" s="19">
        <v>7500000</v>
      </c>
      <c r="L467" s="20">
        <f t="shared" si="77"/>
        <v>7500000</v>
      </c>
      <c r="M467" s="20">
        <f t="shared" si="78"/>
        <v>7500000</v>
      </c>
      <c r="N467" s="20">
        <v>0</v>
      </c>
      <c r="O467" s="21">
        <v>7500000</v>
      </c>
      <c r="P467" s="22">
        <v>0</v>
      </c>
      <c r="Q467" s="24">
        <v>0</v>
      </c>
      <c r="R467" s="23">
        <f t="shared" si="76"/>
        <v>7500000</v>
      </c>
      <c r="S467" s="13">
        <v>1</v>
      </c>
      <c r="T467" s="13">
        <v>1</v>
      </c>
      <c r="U467" s="24">
        <f t="shared" si="79"/>
        <v>7500000</v>
      </c>
      <c r="V467" s="25">
        <f t="shared" si="80"/>
        <v>7500000</v>
      </c>
      <c r="W467" s="25">
        <f t="shared" si="81"/>
        <v>7500000</v>
      </c>
      <c r="X467" s="14" t="s">
        <v>655</v>
      </c>
      <c r="Y467" s="26" t="s">
        <v>32</v>
      </c>
      <c r="Z467" s="24">
        <f t="shared" si="82"/>
        <v>0</v>
      </c>
      <c r="AA467" s="24">
        <v>583065</v>
      </c>
      <c r="AB467" s="24"/>
      <c r="AC467" s="24">
        <v>6916935</v>
      </c>
      <c r="AD467" s="22">
        <f t="shared" si="83"/>
        <v>7500000</v>
      </c>
    </row>
    <row r="468" spans="1:30" ht="26.25" customHeight="1" x14ac:dyDescent="0.25">
      <c r="A468" s="13">
        <f t="shared" si="84"/>
        <v>461</v>
      </c>
      <c r="B468" s="14" t="s">
        <v>131</v>
      </c>
      <c r="C468" s="15" t="s">
        <v>132</v>
      </c>
      <c r="D468" s="16" t="s">
        <v>133</v>
      </c>
      <c r="E468" s="17">
        <v>42908</v>
      </c>
      <c r="F468" s="18" t="s">
        <v>134</v>
      </c>
      <c r="G468" s="18" t="s">
        <v>134</v>
      </c>
      <c r="H468" s="14"/>
      <c r="I468" s="14"/>
      <c r="J468" s="14"/>
      <c r="K468" s="19">
        <f>10000000</f>
        <v>10000000</v>
      </c>
      <c r="L468" s="20">
        <f t="shared" si="77"/>
        <v>10000000</v>
      </c>
      <c r="M468" s="20">
        <f t="shared" si="78"/>
        <v>10000000</v>
      </c>
      <c r="N468" s="20">
        <v>0</v>
      </c>
      <c r="O468" s="21">
        <v>10000000</v>
      </c>
      <c r="P468" s="22">
        <v>0</v>
      </c>
      <c r="Q468" s="24">
        <v>0</v>
      </c>
      <c r="R468" s="23">
        <f t="shared" si="76"/>
        <v>10000000</v>
      </c>
      <c r="S468" s="13">
        <v>1</v>
      </c>
      <c r="T468" s="13">
        <v>1</v>
      </c>
      <c r="U468" s="24">
        <f t="shared" si="79"/>
        <v>10000000</v>
      </c>
      <c r="V468" s="25">
        <f t="shared" si="80"/>
        <v>10000000</v>
      </c>
      <c r="W468" s="25">
        <f t="shared" si="81"/>
        <v>10000000</v>
      </c>
      <c r="X468" s="26" t="s">
        <v>135</v>
      </c>
      <c r="Y468" s="26" t="s">
        <v>32</v>
      </c>
      <c r="Z468" s="24">
        <f t="shared" si="82"/>
        <v>0</v>
      </c>
      <c r="AA468" s="24">
        <v>1236000</v>
      </c>
      <c r="AB468" s="24"/>
      <c r="AC468" s="24">
        <v>8764000</v>
      </c>
      <c r="AD468" s="22">
        <f t="shared" si="83"/>
        <v>10000000</v>
      </c>
    </row>
    <row r="469" spans="1:30" ht="26.25" customHeight="1" x14ac:dyDescent="0.25">
      <c r="A469" s="13">
        <f t="shared" si="84"/>
        <v>462</v>
      </c>
      <c r="B469" s="14" t="s">
        <v>676</v>
      </c>
      <c r="C469" s="15" t="s">
        <v>677</v>
      </c>
      <c r="D469" s="16" t="s">
        <v>678</v>
      </c>
      <c r="E469" s="17">
        <v>43068</v>
      </c>
      <c r="F469" s="18" t="s">
        <v>679</v>
      </c>
      <c r="G469" s="14"/>
      <c r="H469" s="14"/>
      <c r="I469" s="14"/>
      <c r="J469" s="14"/>
      <c r="K469" s="19">
        <v>5300000</v>
      </c>
      <c r="L469" s="20">
        <f t="shared" si="77"/>
        <v>5300000</v>
      </c>
      <c r="M469" s="20">
        <f t="shared" si="78"/>
        <v>5300000</v>
      </c>
      <c r="N469" s="20">
        <v>0</v>
      </c>
      <c r="O469" s="21">
        <v>5300000</v>
      </c>
      <c r="P469" s="22">
        <v>0</v>
      </c>
      <c r="Q469" s="24">
        <v>0</v>
      </c>
      <c r="R469" s="23">
        <f t="shared" si="76"/>
        <v>5300000</v>
      </c>
      <c r="S469" s="13">
        <v>1</v>
      </c>
      <c r="T469" s="13">
        <v>1</v>
      </c>
      <c r="U469" s="24">
        <f t="shared" si="79"/>
        <v>5300000</v>
      </c>
      <c r="V469" s="25">
        <f t="shared" si="80"/>
        <v>5300000</v>
      </c>
      <c r="W469" s="25">
        <f t="shared" si="81"/>
        <v>5300000</v>
      </c>
      <c r="X469" s="26" t="s">
        <v>680</v>
      </c>
      <c r="Y469" s="26" t="s">
        <v>32</v>
      </c>
      <c r="Z469" s="24">
        <f t="shared" si="82"/>
        <v>0</v>
      </c>
      <c r="AA469" s="24">
        <v>311640</v>
      </c>
      <c r="AB469" s="24"/>
      <c r="AC469" s="24">
        <v>4988360</v>
      </c>
      <c r="AD469" s="22">
        <f t="shared" si="83"/>
        <v>5300000</v>
      </c>
    </row>
    <row r="470" spans="1:30" ht="26.25" customHeight="1" x14ac:dyDescent="0.25">
      <c r="A470" s="13">
        <f t="shared" si="84"/>
        <v>463</v>
      </c>
      <c r="B470" s="14" t="s">
        <v>1774</v>
      </c>
      <c r="C470" s="80" t="s">
        <v>1775</v>
      </c>
      <c r="D470" s="81" t="s">
        <v>1776</v>
      </c>
      <c r="E470" s="82">
        <v>43173</v>
      </c>
      <c r="F470" s="18" t="s">
        <v>1785</v>
      </c>
      <c r="G470" s="18" t="s">
        <v>1785</v>
      </c>
      <c r="H470" s="14"/>
      <c r="I470" s="14"/>
      <c r="J470" s="14"/>
      <c r="K470" s="19">
        <v>7500000</v>
      </c>
      <c r="L470" s="20">
        <f t="shared" si="77"/>
        <v>7500000</v>
      </c>
      <c r="M470" s="20">
        <f t="shared" si="78"/>
        <v>7500000</v>
      </c>
      <c r="N470" s="20">
        <v>0</v>
      </c>
      <c r="O470" s="21">
        <v>7500000</v>
      </c>
      <c r="P470" s="22">
        <v>0</v>
      </c>
      <c r="Q470" s="24">
        <v>0</v>
      </c>
      <c r="R470" s="23">
        <f t="shared" si="76"/>
        <v>7500000</v>
      </c>
      <c r="S470" s="13">
        <v>1</v>
      </c>
      <c r="T470" s="13">
        <v>1</v>
      </c>
      <c r="U470" s="24">
        <f t="shared" si="79"/>
        <v>7500000</v>
      </c>
      <c r="V470" s="25">
        <f t="shared" si="80"/>
        <v>7500000</v>
      </c>
      <c r="W470" s="25">
        <f t="shared" si="81"/>
        <v>7500000</v>
      </c>
      <c r="X470" s="14" t="s">
        <v>829</v>
      </c>
      <c r="Y470" s="26" t="s">
        <v>32</v>
      </c>
      <c r="Z470" s="24">
        <f t="shared" si="82"/>
        <v>0</v>
      </c>
      <c r="AA470" s="24">
        <v>127258</v>
      </c>
      <c r="AB470" s="24"/>
      <c r="AC470" s="24">
        <v>7372742</v>
      </c>
      <c r="AD470" s="22">
        <f t="shared" si="83"/>
        <v>7500000</v>
      </c>
    </row>
    <row r="471" spans="1:30" ht="26.25" customHeight="1" x14ac:dyDescent="0.25">
      <c r="A471" s="13">
        <f t="shared" si="84"/>
        <v>464</v>
      </c>
      <c r="B471" s="112" t="s">
        <v>1511</v>
      </c>
      <c r="C471" s="15" t="s">
        <v>1512</v>
      </c>
      <c r="D471" s="113" t="s">
        <v>1513</v>
      </c>
      <c r="E471" s="83">
        <v>43130</v>
      </c>
      <c r="F471" s="15" t="s">
        <v>1514</v>
      </c>
      <c r="G471" s="14"/>
      <c r="H471" s="14"/>
      <c r="I471" s="14"/>
      <c r="J471" s="14"/>
      <c r="K471" s="52">
        <v>15000000</v>
      </c>
      <c r="L471" s="20">
        <f t="shared" si="77"/>
        <v>15000000</v>
      </c>
      <c r="M471" s="20">
        <f t="shared" si="78"/>
        <v>15000000</v>
      </c>
      <c r="N471" s="20">
        <v>0</v>
      </c>
      <c r="O471" s="21">
        <v>15000000</v>
      </c>
      <c r="P471" s="22">
        <v>0</v>
      </c>
      <c r="Q471" s="24">
        <v>0</v>
      </c>
      <c r="R471" s="23">
        <f t="shared" si="76"/>
        <v>15000000</v>
      </c>
      <c r="S471" s="13">
        <v>1</v>
      </c>
      <c r="T471" s="13">
        <v>1</v>
      </c>
      <c r="U471" s="24">
        <f t="shared" si="79"/>
        <v>15000000</v>
      </c>
      <c r="V471" s="25">
        <f t="shared" si="80"/>
        <v>15000000</v>
      </c>
      <c r="W471" s="25">
        <f t="shared" si="81"/>
        <v>15000000</v>
      </c>
      <c r="X471" s="50" t="s">
        <v>1145</v>
      </c>
      <c r="Y471" s="26" t="s">
        <v>32</v>
      </c>
      <c r="Z471" s="24">
        <f t="shared" si="82"/>
        <v>0</v>
      </c>
      <c r="AA471" s="43">
        <v>521613</v>
      </c>
      <c r="AB471" s="43">
        <v>50000</v>
      </c>
      <c r="AC471" s="43">
        <v>14428387</v>
      </c>
      <c r="AD471" s="22">
        <f t="shared" si="83"/>
        <v>15000000</v>
      </c>
    </row>
    <row r="472" spans="1:30" ht="26.25" customHeight="1" x14ac:dyDescent="0.25">
      <c r="A472" s="13"/>
      <c r="B472" s="14"/>
      <c r="C472" s="15"/>
      <c r="D472" s="16"/>
      <c r="E472" s="17"/>
      <c r="F472" s="18"/>
      <c r="G472" s="14"/>
      <c r="H472" s="14"/>
      <c r="I472" s="14"/>
      <c r="J472" s="14"/>
      <c r="K472" s="19"/>
      <c r="L472" s="20"/>
      <c r="M472" s="20"/>
      <c r="N472" s="20"/>
      <c r="O472" s="21"/>
      <c r="P472" s="22"/>
      <c r="Q472" s="24"/>
      <c r="R472" s="23"/>
      <c r="S472" s="13"/>
      <c r="T472" s="13"/>
      <c r="U472" s="24"/>
      <c r="V472" s="25"/>
      <c r="W472" s="25"/>
      <c r="X472" s="14"/>
      <c r="Y472" s="26"/>
      <c r="Z472" s="24"/>
      <c r="AA472" s="24"/>
      <c r="AB472" s="24"/>
      <c r="AC472" s="24"/>
      <c r="AD472" s="22"/>
    </row>
    <row r="473" spans="1:30" ht="26.25" customHeight="1" x14ac:dyDescent="0.25">
      <c r="A473" s="13"/>
      <c r="B473" s="14" t="s">
        <v>10</v>
      </c>
      <c r="C473" s="15"/>
      <c r="D473" s="17"/>
      <c r="E473" s="17"/>
      <c r="F473" s="18"/>
      <c r="G473" s="14"/>
      <c r="H473" s="14"/>
      <c r="I473" s="14"/>
      <c r="J473" s="14"/>
      <c r="K473" s="19">
        <f>SUM(K8:K472)</f>
        <v>4798458173</v>
      </c>
      <c r="L473" s="19">
        <f>SUM(L8:L472)</f>
        <v>4798458173</v>
      </c>
      <c r="M473" s="19">
        <f>SUM(M8:M472)</f>
        <v>4798458173</v>
      </c>
      <c r="N473" s="19">
        <f>SUM(N8:N472)</f>
        <v>0</v>
      </c>
      <c r="O473" s="19">
        <f>SUM(O6:O472)</f>
        <v>4698968173</v>
      </c>
      <c r="P473" s="19">
        <f>SUM(P6:P472)</f>
        <v>0</v>
      </c>
      <c r="Q473" s="19">
        <f>SUM(Q6:Q472)</f>
        <v>3000000</v>
      </c>
      <c r="R473" s="19">
        <f t="shared" ref="R473:W473" si="85">SUM(R8:R472)</f>
        <v>4797968173</v>
      </c>
      <c r="S473" s="19">
        <f t="shared" si="85"/>
        <v>464</v>
      </c>
      <c r="T473" s="19">
        <f t="shared" si="85"/>
        <v>464</v>
      </c>
      <c r="U473" s="19">
        <f t="shared" si="85"/>
        <v>4798458173</v>
      </c>
      <c r="V473" s="19">
        <f t="shared" si="85"/>
        <v>4798458173</v>
      </c>
      <c r="W473" s="19">
        <f t="shared" si="85"/>
        <v>4798458173</v>
      </c>
      <c r="X473" s="14"/>
      <c r="Y473" s="27"/>
      <c r="Z473" s="19">
        <f>SUM(Z8:Z219)</f>
        <v>0</v>
      </c>
      <c r="AA473" s="19">
        <f>SUM(AA8:AA219)</f>
        <v>111027198</v>
      </c>
      <c r="AB473" s="19">
        <f>SUM(AB8:AB219)</f>
        <v>86114962</v>
      </c>
      <c r="AC473" s="19">
        <f>SUM(AC8:AC219)</f>
        <v>1951048983</v>
      </c>
      <c r="AD473" s="19">
        <f>SUM(AD8:AD219)</f>
        <v>2148191143</v>
      </c>
    </row>
    <row r="474" spans="1:30" x14ac:dyDescent="0.25">
      <c r="C474" s="1"/>
      <c r="K474" s="143">
        <v>4798458173</v>
      </c>
      <c r="L474" s="1"/>
      <c r="O474" s="44">
        <v>4698968173</v>
      </c>
      <c r="U474" s="1"/>
      <c r="V474" s="1"/>
      <c r="W474" s="1"/>
      <c r="Y474" s="1"/>
      <c r="AA474" s="1"/>
      <c r="AB474" s="1"/>
      <c r="AC474" s="1"/>
    </row>
    <row r="475" spans="1:30" x14ac:dyDescent="0.25">
      <c r="C475" s="1"/>
      <c r="K475" s="45">
        <f>+K473-K474</f>
        <v>0</v>
      </c>
      <c r="L475" s="1"/>
      <c r="O475" s="4">
        <f>+O473-O474</f>
        <v>0</v>
      </c>
      <c r="U475" s="1"/>
      <c r="V475" s="1"/>
      <c r="W475" s="1"/>
      <c r="Y475" s="1"/>
      <c r="AA475" s="1"/>
      <c r="AB475" s="1"/>
      <c r="AC475" s="1"/>
    </row>
    <row r="476" spans="1:30" ht="26.25" customHeight="1" x14ac:dyDescent="0.25">
      <c r="A476" s="13">
        <f t="shared" ref="A476:A477" si="86">+A475+1</f>
        <v>1</v>
      </c>
      <c r="B476" s="14" t="s">
        <v>103</v>
      </c>
      <c r="C476" s="15" t="s">
        <v>104</v>
      </c>
      <c r="D476" s="16" t="s">
        <v>105</v>
      </c>
      <c r="E476" s="17">
        <v>42900</v>
      </c>
      <c r="F476" s="18" t="s">
        <v>106</v>
      </c>
      <c r="G476" s="18"/>
      <c r="H476" s="14"/>
      <c r="I476" s="14"/>
      <c r="J476" s="14"/>
      <c r="K476" s="19">
        <v>7000000</v>
      </c>
      <c r="L476" s="20">
        <f t="shared" ref="L476:L477" si="87">+T476*V476</f>
        <v>7000000</v>
      </c>
      <c r="M476" s="20">
        <f t="shared" ref="M476:M477" si="88">K476/S476</f>
        <v>7000000</v>
      </c>
      <c r="N476" s="20">
        <v>0</v>
      </c>
      <c r="O476" s="21">
        <v>7000000</v>
      </c>
      <c r="P476" s="22">
        <v>0</v>
      </c>
      <c r="Q476" s="24">
        <v>0</v>
      </c>
      <c r="R476" s="23">
        <f t="shared" ref="R476:R477" si="89">+O476-Q476</f>
        <v>7000000</v>
      </c>
      <c r="S476" s="13">
        <v>1</v>
      </c>
      <c r="T476" s="13">
        <v>1</v>
      </c>
      <c r="U476" s="24">
        <f t="shared" ref="U476:U477" si="90">+M476+N476</f>
        <v>7000000</v>
      </c>
      <c r="V476" s="25">
        <f t="shared" ref="V476:V477" si="91">+T476*U476</f>
        <v>7000000</v>
      </c>
      <c r="W476" s="25">
        <f t="shared" ref="W476:W477" si="92">+M476*T476</f>
        <v>7000000</v>
      </c>
      <c r="X476" s="26" t="s">
        <v>45</v>
      </c>
      <c r="Y476" s="26" t="s">
        <v>32</v>
      </c>
      <c r="Z476" s="24">
        <f t="shared" ref="Z476:Z477" si="93">+K476-W476</f>
        <v>0</v>
      </c>
      <c r="AA476" s="24">
        <v>887600</v>
      </c>
      <c r="AB476" s="24"/>
      <c r="AC476" s="24">
        <v>4112400</v>
      </c>
      <c r="AD476" s="22">
        <f t="shared" ref="AD476:AD477" si="94">Z476+AA476+AB476+AC476</f>
        <v>5000000</v>
      </c>
    </row>
    <row r="477" spans="1:30" ht="26.25" customHeight="1" x14ac:dyDescent="0.25">
      <c r="A477" s="13">
        <f t="shared" si="86"/>
        <v>2</v>
      </c>
      <c r="B477" s="14" t="s">
        <v>103</v>
      </c>
      <c r="C477" s="15" t="s">
        <v>104</v>
      </c>
      <c r="D477" s="16" t="s">
        <v>820</v>
      </c>
      <c r="E477" s="17">
        <v>43091</v>
      </c>
      <c r="F477" s="18" t="s">
        <v>106</v>
      </c>
      <c r="G477" s="14"/>
      <c r="H477" s="14"/>
      <c r="I477" s="14"/>
      <c r="J477" s="14"/>
      <c r="K477" s="19">
        <v>3500000</v>
      </c>
      <c r="L477" s="20">
        <f t="shared" si="87"/>
        <v>3500000</v>
      </c>
      <c r="M477" s="20">
        <f t="shared" si="88"/>
        <v>3500000</v>
      </c>
      <c r="N477" s="20">
        <v>0</v>
      </c>
      <c r="O477" s="21">
        <v>3500000</v>
      </c>
      <c r="P477" s="22">
        <v>0</v>
      </c>
      <c r="Q477" s="24">
        <v>0</v>
      </c>
      <c r="R477" s="23">
        <f t="shared" si="89"/>
        <v>3500000</v>
      </c>
      <c r="S477" s="13">
        <v>1</v>
      </c>
      <c r="T477" s="13">
        <v>1</v>
      </c>
      <c r="U477" s="24">
        <f t="shared" si="90"/>
        <v>3500000</v>
      </c>
      <c r="V477" s="25">
        <f t="shared" si="91"/>
        <v>3500000</v>
      </c>
      <c r="W477" s="25">
        <f t="shared" si="92"/>
        <v>3500000</v>
      </c>
      <c r="X477" s="14" t="s">
        <v>45</v>
      </c>
      <c r="Y477" s="26" t="s">
        <v>32</v>
      </c>
      <c r="Z477" s="24">
        <f t="shared" si="93"/>
        <v>0</v>
      </c>
      <c r="AA477" s="24">
        <v>174548</v>
      </c>
      <c r="AB477" s="24">
        <v>30000</v>
      </c>
      <c r="AC477" s="24">
        <v>3295452</v>
      </c>
      <c r="AD477" s="22">
        <f t="shared" si="94"/>
        <v>3500000</v>
      </c>
    </row>
    <row r="478" spans="1:30" x14ac:dyDescent="0.25">
      <c r="C478" s="1"/>
      <c r="K478" s="1"/>
      <c r="L478" s="1"/>
      <c r="O478" s="1"/>
      <c r="U478" s="1"/>
      <c r="V478" s="1"/>
      <c r="W478" s="1"/>
      <c r="Y478" s="1"/>
      <c r="AA478" s="1"/>
      <c r="AB478" s="1"/>
      <c r="AC478" s="1"/>
    </row>
    <row r="479" spans="1:30" x14ac:dyDescent="0.25">
      <c r="C479" s="1"/>
      <c r="K479" s="143">
        <f>SUM(K476:K478)</f>
        <v>10500000</v>
      </c>
      <c r="L479" s="143">
        <f t="shared" ref="L479:W479" si="95">SUM(L476:L478)</f>
        <v>10500000</v>
      </c>
      <c r="M479" s="143">
        <f t="shared" si="95"/>
        <v>10500000</v>
      </c>
      <c r="N479" s="143">
        <f t="shared" si="95"/>
        <v>0</v>
      </c>
      <c r="O479" s="143">
        <f t="shared" si="95"/>
        <v>10500000</v>
      </c>
      <c r="P479" s="143">
        <f t="shared" si="95"/>
        <v>0</v>
      </c>
      <c r="Q479" s="143">
        <f t="shared" si="95"/>
        <v>0</v>
      </c>
      <c r="R479" s="143">
        <f t="shared" si="95"/>
        <v>10500000</v>
      </c>
      <c r="S479" s="143">
        <f t="shared" si="95"/>
        <v>2</v>
      </c>
      <c r="T479" s="143">
        <f t="shared" si="95"/>
        <v>2</v>
      </c>
      <c r="U479" s="143">
        <f t="shared" si="95"/>
        <v>10500000</v>
      </c>
      <c r="V479" s="143">
        <f t="shared" si="95"/>
        <v>10500000</v>
      </c>
      <c r="W479" s="143">
        <f t="shared" si="95"/>
        <v>10500000</v>
      </c>
      <c r="Y479" s="1"/>
      <c r="AA479" s="1"/>
      <c r="AB479" s="1"/>
      <c r="AC479" s="1"/>
    </row>
    <row r="480" spans="1:30" x14ac:dyDescent="0.25">
      <c r="C480" s="1"/>
      <c r="K480" s="1"/>
      <c r="L480" s="1"/>
      <c r="O480" s="1"/>
      <c r="U480" s="1"/>
      <c r="V480" s="1"/>
      <c r="W480" s="1"/>
      <c r="Y480" s="1"/>
      <c r="AA480" s="1"/>
      <c r="AB480" s="1"/>
      <c r="AC480" s="1"/>
    </row>
    <row r="481" spans="3:29" x14ac:dyDescent="0.25">
      <c r="C481" s="1"/>
      <c r="K481" s="1"/>
      <c r="L481" s="1"/>
      <c r="O481" s="1"/>
      <c r="U481" s="1"/>
      <c r="V481" s="1"/>
      <c r="W481" s="1"/>
      <c r="Y481" s="1"/>
      <c r="AA481" s="1"/>
      <c r="AB481" s="1"/>
      <c r="AC481" s="1"/>
    </row>
    <row r="482" spans="3:29" x14ac:dyDescent="0.25">
      <c r="C482" s="1"/>
      <c r="K482" s="1"/>
      <c r="L482" s="1"/>
      <c r="O482" s="1"/>
      <c r="U482" s="1"/>
      <c r="V482" s="1"/>
      <c r="W482" s="1"/>
      <c r="Y482" s="1"/>
      <c r="AA482" s="1"/>
      <c r="AB482" s="1"/>
      <c r="AC482" s="1"/>
    </row>
    <row r="483" spans="3:29" x14ac:dyDescent="0.25">
      <c r="C483" s="1"/>
      <c r="K483" s="1"/>
      <c r="L483" s="1"/>
      <c r="O483" s="1"/>
      <c r="U483" s="1"/>
      <c r="V483" s="1"/>
      <c r="W483" s="1"/>
      <c r="Y483" s="1"/>
      <c r="AA483" s="1"/>
      <c r="AB483" s="1"/>
      <c r="AC483" s="1"/>
    </row>
    <row r="484" spans="3:29" x14ac:dyDescent="0.25">
      <c r="C484" s="1"/>
      <c r="K484" s="1"/>
      <c r="L484" s="1"/>
      <c r="O484" s="1"/>
      <c r="U484" s="1"/>
      <c r="V484" s="1"/>
      <c r="W484" s="1"/>
      <c r="Y484" s="1"/>
      <c r="AA484" s="1"/>
      <c r="AB484" s="1"/>
      <c r="AC484" s="1"/>
    </row>
    <row r="485" spans="3:29" x14ac:dyDescent="0.25">
      <c r="C485" s="1"/>
      <c r="K485" s="1"/>
      <c r="L485" s="1"/>
      <c r="O485" s="1"/>
      <c r="U485" s="1"/>
      <c r="V485" s="1"/>
      <c r="W485" s="1"/>
      <c r="Y485" s="1"/>
      <c r="AA485" s="1"/>
      <c r="AB485" s="1"/>
      <c r="AC485" s="1"/>
    </row>
    <row r="486" spans="3:29" x14ac:dyDescent="0.25">
      <c r="C486" s="1"/>
      <c r="K486" s="1"/>
      <c r="L486" s="1"/>
      <c r="O486" s="1"/>
      <c r="U486" s="1"/>
      <c r="V486" s="1"/>
      <c r="W486" s="1"/>
      <c r="Y486" s="1"/>
      <c r="AA486" s="1"/>
      <c r="AB486" s="1"/>
      <c r="AC486" s="1"/>
    </row>
    <row r="487" spans="3:29" x14ac:dyDescent="0.25">
      <c r="C487" s="1"/>
      <c r="K487" s="1"/>
      <c r="L487" s="1"/>
      <c r="O487" s="1"/>
      <c r="U487" s="1"/>
      <c r="V487" s="1"/>
      <c r="W487" s="1"/>
      <c r="Y487" s="1"/>
      <c r="AA487" s="1"/>
      <c r="AB487" s="1"/>
      <c r="AC487" s="1"/>
    </row>
    <row r="488" spans="3:29" x14ac:dyDescent="0.25">
      <c r="C488" s="1"/>
      <c r="K488" s="1"/>
      <c r="L488" s="1"/>
      <c r="O488" s="1"/>
      <c r="U488" s="1"/>
      <c r="V488" s="1"/>
      <c r="W488" s="1"/>
      <c r="Y488" s="1"/>
      <c r="AA488" s="1"/>
      <c r="AB488" s="1"/>
      <c r="AC488" s="1"/>
    </row>
    <row r="489" spans="3:29" x14ac:dyDescent="0.25">
      <c r="C489" s="1"/>
      <c r="K489" s="1"/>
      <c r="L489" s="1"/>
      <c r="O489" s="1"/>
      <c r="U489" s="1"/>
      <c r="V489" s="1"/>
      <c r="W489" s="1"/>
      <c r="Y489" s="1"/>
      <c r="AA489" s="1"/>
      <c r="AB489" s="1"/>
      <c r="AC489" s="1"/>
    </row>
    <row r="490" spans="3:29" x14ac:dyDescent="0.25">
      <c r="C490" s="1"/>
      <c r="K490" s="1"/>
      <c r="L490" s="1"/>
      <c r="O490" s="1"/>
      <c r="U490" s="1"/>
      <c r="V490" s="1"/>
      <c r="W490" s="1"/>
      <c r="Y490" s="1"/>
      <c r="AA490" s="1"/>
      <c r="AB490" s="1"/>
      <c r="AC490" s="1"/>
    </row>
    <row r="491" spans="3:29" x14ac:dyDescent="0.25">
      <c r="C491" s="1"/>
      <c r="K491" s="1"/>
      <c r="L491" s="1"/>
      <c r="O491" s="1"/>
      <c r="U491" s="1"/>
      <c r="V491" s="1"/>
      <c r="W491" s="1"/>
      <c r="Y491" s="1"/>
      <c r="AA491" s="1"/>
      <c r="AB491" s="1"/>
      <c r="AC491" s="1"/>
    </row>
    <row r="492" spans="3:29" x14ac:dyDescent="0.25">
      <c r="C492" s="1"/>
      <c r="K492" s="1"/>
      <c r="L492" s="1"/>
      <c r="O492" s="1"/>
      <c r="U492" s="1"/>
      <c r="V492" s="1"/>
      <c r="W492" s="1"/>
      <c r="Y492" s="1"/>
      <c r="AA492" s="1"/>
      <c r="AB492" s="1"/>
      <c r="AC492" s="1"/>
    </row>
    <row r="493" spans="3:29" x14ac:dyDescent="0.25">
      <c r="C493" s="1"/>
      <c r="K493" s="1"/>
      <c r="L493" s="1"/>
      <c r="O493" s="1"/>
      <c r="U493" s="1"/>
      <c r="V493" s="1"/>
      <c r="W493" s="1"/>
      <c r="Y493" s="1"/>
      <c r="AA493" s="1"/>
      <c r="AB493" s="1"/>
      <c r="AC493" s="1"/>
    </row>
    <row r="494" spans="3:29" x14ac:dyDescent="0.25">
      <c r="C494" s="1"/>
      <c r="K494" s="1"/>
      <c r="L494" s="1"/>
      <c r="O494" s="1"/>
      <c r="U494" s="1"/>
      <c r="V494" s="1"/>
      <c r="W494" s="1"/>
      <c r="Y494" s="1"/>
      <c r="AA494" s="1"/>
      <c r="AB494" s="1"/>
      <c r="AC494" s="1"/>
    </row>
    <row r="495" spans="3:29" x14ac:dyDescent="0.25">
      <c r="C495" s="1"/>
      <c r="K495" s="1"/>
      <c r="L495" s="1"/>
      <c r="O495" s="1"/>
      <c r="U495" s="1"/>
      <c r="V495" s="1"/>
      <c r="W495" s="1"/>
      <c r="Y495" s="1"/>
      <c r="AA495" s="1"/>
      <c r="AB495" s="1"/>
      <c r="AC495" s="1"/>
    </row>
    <row r="496" spans="3:29" x14ac:dyDescent="0.25">
      <c r="C496" s="1"/>
      <c r="K496" s="1"/>
      <c r="L496" s="1"/>
      <c r="O496" s="1"/>
      <c r="U496" s="1"/>
      <c r="V496" s="1"/>
      <c r="W496" s="1"/>
      <c r="Y496" s="1"/>
      <c r="AA496" s="1"/>
      <c r="AB496" s="1"/>
      <c r="AC496" s="1"/>
    </row>
    <row r="497" spans="3:29" x14ac:dyDescent="0.25">
      <c r="C497" s="1"/>
      <c r="K497" s="1"/>
      <c r="L497" s="1"/>
      <c r="O497" s="1"/>
      <c r="U497" s="1"/>
      <c r="V497" s="1"/>
      <c r="W497" s="1"/>
      <c r="Y497" s="1"/>
      <c r="AA497" s="1"/>
      <c r="AB497" s="1"/>
      <c r="AC497" s="1"/>
    </row>
    <row r="498" spans="3:29" x14ac:dyDescent="0.25">
      <c r="C498" s="1"/>
      <c r="K498" s="1"/>
      <c r="L498" s="1"/>
      <c r="O498" s="1"/>
      <c r="U498" s="1"/>
      <c r="V498" s="1"/>
      <c r="W498" s="1"/>
      <c r="Y498" s="1"/>
      <c r="AA498" s="1"/>
      <c r="AB498" s="1"/>
      <c r="AC498" s="1"/>
    </row>
    <row r="499" spans="3:29" x14ac:dyDescent="0.25">
      <c r="C499" s="1"/>
      <c r="K499" s="1"/>
      <c r="L499" s="1"/>
      <c r="O499" s="1"/>
      <c r="U499" s="1"/>
      <c r="V499" s="1"/>
      <c r="W499" s="1"/>
      <c r="Y499" s="1"/>
      <c r="AA499" s="1"/>
      <c r="AB499" s="1"/>
      <c r="AC499" s="1"/>
    </row>
    <row r="500" spans="3:29" x14ac:dyDescent="0.25">
      <c r="C500" s="1"/>
      <c r="K500" s="1"/>
      <c r="L500" s="1"/>
      <c r="O500" s="1"/>
      <c r="U500" s="1"/>
      <c r="V500" s="1"/>
      <c r="W500" s="1"/>
      <c r="Y500" s="1"/>
      <c r="AA500" s="1"/>
      <c r="AB500" s="1"/>
      <c r="AC500" s="1"/>
    </row>
    <row r="501" spans="3:29" x14ac:dyDescent="0.25">
      <c r="C501" s="1"/>
      <c r="K501" s="1"/>
      <c r="L501" s="1"/>
      <c r="O501" s="1"/>
      <c r="U501" s="1"/>
      <c r="V501" s="1"/>
      <c r="W501" s="1"/>
      <c r="Y501" s="1"/>
      <c r="AA501" s="1"/>
      <c r="AB501" s="1"/>
      <c r="AC501" s="1"/>
    </row>
    <row r="502" spans="3:29" x14ac:dyDescent="0.25">
      <c r="C502" s="1"/>
      <c r="K502" s="1"/>
      <c r="L502" s="1"/>
      <c r="O502" s="1"/>
      <c r="U502" s="1"/>
      <c r="V502" s="1"/>
      <c r="W502" s="1"/>
      <c r="Y502" s="1"/>
      <c r="AA502" s="1"/>
      <c r="AB502" s="1"/>
      <c r="AC502" s="1"/>
    </row>
    <row r="503" spans="3:29" x14ac:dyDescent="0.25">
      <c r="C503" s="1"/>
      <c r="K503" s="1"/>
      <c r="L503" s="1"/>
      <c r="O503" s="1"/>
      <c r="U503" s="1"/>
      <c r="V503" s="1"/>
      <c r="W503" s="1"/>
      <c r="Y503" s="1"/>
      <c r="AA503" s="1"/>
      <c r="AB503" s="1"/>
      <c r="AC503" s="1"/>
    </row>
    <row r="504" spans="3:29" x14ac:dyDescent="0.25">
      <c r="C504" s="1"/>
      <c r="K504" s="1"/>
      <c r="L504" s="1"/>
      <c r="O504" s="1"/>
      <c r="U504" s="1"/>
      <c r="V504" s="1"/>
      <c r="W504" s="1"/>
      <c r="Y504" s="1"/>
      <c r="AA504" s="1"/>
      <c r="AB504" s="1"/>
      <c r="AC504" s="1"/>
    </row>
    <row r="505" spans="3:29" x14ac:dyDescent="0.25">
      <c r="C505" s="1"/>
      <c r="K505" s="1"/>
      <c r="L505" s="1"/>
      <c r="O505" s="1"/>
      <c r="U505" s="1"/>
      <c r="V505" s="1"/>
      <c r="W505" s="1"/>
      <c r="Y505" s="1"/>
      <c r="AA505" s="1"/>
      <c r="AB505" s="1"/>
      <c r="AC505" s="1"/>
    </row>
    <row r="506" spans="3:29" x14ac:dyDescent="0.25">
      <c r="C506" s="1"/>
      <c r="K506" s="1"/>
      <c r="L506" s="1"/>
      <c r="O506" s="1"/>
      <c r="U506" s="1"/>
      <c r="V506" s="1"/>
      <c r="W506" s="1"/>
      <c r="Y506" s="1"/>
      <c r="AA506" s="1"/>
      <c r="AB506" s="1"/>
      <c r="AC506" s="1"/>
    </row>
    <row r="507" spans="3:29" x14ac:dyDescent="0.25">
      <c r="C507" s="1"/>
      <c r="K507" s="1"/>
      <c r="L507" s="1"/>
      <c r="O507" s="1"/>
      <c r="U507" s="1"/>
      <c r="V507" s="1"/>
      <c r="W507" s="1"/>
      <c r="Y507" s="1"/>
      <c r="AA507" s="1"/>
      <c r="AB507" s="1"/>
      <c r="AC507" s="1"/>
    </row>
    <row r="508" spans="3:29" x14ac:dyDescent="0.25">
      <c r="C508" s="1"/>
      <c r="K508" s="1"/>
      <c r="L508" s="1"/>
      <c r="O508" s="1"/>
      <c r="U508" s="1"/>
      <c r="V508" s="1"/>
      <c r="W508" s="1"/>
      <c r="Y508" s="1"/>
      <c r="AA508" s="1"/>
      <c r="AB508" s="1"/>
      <c r="AC508" s="1"/>
    </row>
    <row r="509" spans="3:29" x14ac:dyDescent="0.25">
      <c r="C509" s="1"/>
      <c r="K509" s="1"/>
      <c r="L509" s="1"/>
      <c r="O509" s="1"/>
      <c r="U509" s="1"/>
      <c r="V509" s="1"/>
      <c r="W509" s="1"/>
      <c r="Y509" s="1"/>
      <c r="AA509" s="1"/>
      <c r="AB509" s="1"/>
      <c r="AC509" s="1"/>
    </row>
    <row r="510" spans="3:29" x14ac:dyDescent="0.25">
      <c r="C510" s="1"/>
      <c r="K510" s="1"/>
      <c r="L510" s="1"/>
      <c r="O510" s="1"/>
      <c r="U510" s="1"/>
      <c r="V510" s="1"/>
      <c r="W510" s="1"/>
      <c r="Y510" s="1"/>
      <c r="AA510" s="1"/>
      <c r="AB510" s="1"/>
      <c r="AC510" s="1"/>
    </row>
    <row r="511" spans="3:29" x14ac:dyDescent="0.25">
      <c r="C511" s="1"/>
      <c r="K511" s="1"/>
      <c r="L511" s="1"/>
      <c r="O511" s="1"/>
      <c r="U511" s="1"/>
      <c r="V511" s="1"/>
      <c r="W511" s="1"/>
      <c r="Y511" s="1"/>
      <c r="AA511" s="1"/>
      <c r="AB511" s="1"/>
      <c r="AC511" s="1"/>
    </row>
    <row r="512" spans="3:29" x14ac:dyDescent="0.25">
      <c r="C512" s="1"/>
      <c r="K512" s="1"/>
      <c r="L512" s="1"/>
      <c r="O512" s="1"/>
      <c r="U512" s="1"/>
      <c r="V512" s="1"/>
      <c r="W512" s="1"/>
      <c r="Y512" s="1"/>
      <c r="AA512" s="1"/>
      <c r="AB512" s="1"/>
      <c r="AC512" s="1"/>
    </row>
    <row r="513" spans="3:29" x14ac:dyDescent="0.25">
      <c r="C513" s="1"/>
      <c r="K513" s="1"/>
      <c r="L513" s="1"/>
      <c r="O513" s="1"/>
      <c r="U513" s="1"/>
      <c r="V513" s="1"/>
      <c r="W513" s="1"/>
      <c r="Y513" s="1"/>
      <c r="AA513" s="1"/>
      <c r="AB513" s="1"/>
      <c r="AC513" s="1"/>
    </row>
    <row r="514" spans="3:29" x14ac:dyDescent="0.25">
      <c r="C514" s="1"/>
      <c r="K514" s="1"/>
      <c r="L514" s="1"/>
      <c r="O514" s="1"/>
      <c r="U514" s="1"/>
      <c r="V514" s="1"/>
      <c r="W514" s="1"/>
      <c r="Y514" s="1"/>
      <c r="AA514" s="1"/>
      <c r="AB514" s="1"/>
      <c r="AC514" s="1"/>
    </row>
    <row r="515" spans="3:29" x14ac:dyDescent="0.25">
      <c r="C515" s="1"/>
      <c r="K515" s="1"/>
      <c r="L515" s="1"/>
      <c r="O515" s="1"/>
      <c r="U515" s="1"/>
      <c r="V515" s="1"/>
      <c r="W515" s="1"/>
      <c r="Y515" s="1"/>
      <c r="AA515" s="1"/>
      <c r="AB515" s="1"/>
      <c r="AC515" s="1"/>
    </row>
    <row r="516" spans="3:29" x14ac:dyDescent="0.25">
      <c r="C516" s="1"/>
      <c r="K516" s="1"/>
      <c r="L516" s="1"/>
      <c r="O516" s="1"/>
      <c r="U516" s="1"/>
      <c r="V516" s="1"/>
      <c r="W516" s="1"/>
      <c r="Y516" s="1"/>
      <c r="AA516" s="1"/>
      <c r="AB516" s="1"/>
      <c r="AC516" s="1"/>
    </row>
    <row r="517" spans="3:29" x14ac:dyDescent="0.25">
      <c r="C517" s="1"/>
      <c r="K517" s="1"/>
      <c r="L517" s="1"/>
      <c r="O517" s="1"/>
      <c r="U517" s="1"/>
      <c r="V517" s="1"/>
      <c r="W517" s="1"/>
      <c r="Y517" s="1"/>
      <c r="AA517" s="1"/>
      <c r="AB517" s="1"/>
      <c r="AC517" s="1"/>
    </row>
    <row r="518" spans="3:29" x14ac:dyDescent="0.25">
      <c r="C518" s="1"/>
      <c r="K518" s="1"/>
      <c r="L518" s="1"/>
      <c r="O518" s="1"/>
      <c r="U518" s="1"/>
      <c r="V518" s="1"/>
      <c r="W518" s="1"/>
      <c r="Y518" s="1"/>
      <c r="AA518" s="1"/>
      <c r="AB518" s="1"/>
      <c r="AC518" s="1"/>
    </row>
    <row r="519" spans="3:29" x14ac:dyDescent="0.25">
      <c r="C519" s="1"/>
      <c r="K519" s="1"/>
      <c r="L519" s="1"/>
      <c r="O519" s="1"/>
      <c r="U519" s="1"/>
      <c r="V519" s="1"/>
      <c r="W519" s="1"/>
      <c r="Y519" s="1"/>
      <c r="AA519" s="1"/>
      <c r="AB519" s="1"/>
      <c r="AC519" s="1"/>
    </row>
    <row r="520" spans="3:29" x14ac:dyDescent="0.25">
      <c r="C520" s="1"/>
      <c r="K520" s="1"/>
      <c r="L520" s="1"/>
      <c r="O520" s="1"/>
      <c r="U520" s="1"/>
      <c r="V520" s="1"/>
      <c r="W520" s="1"/>
      <c r="Y520" s="1"/>
      <c r="AA520" s="1"/>
      <c r="AB520" s="1"/>
      <c r="AC520" s="1"/>
    </row>
    <row r="521" spans="3:29" x14ac:dyDescent="0.25">
      <c r="C521" s="1"/>
      <c r="K521" s="1"/>
      <c r="L521" s="1"/>
      <c r="O521" s="1"/>
      <c r="U521" s="1"/>
      <c r="V521" s="1"/>
      <c r="W521" s="1"/>
      <c r="Y521" s="1"/>
      <c r="AA521" s="1"/>
      <c r="AB521" s="1"/>
      <c r="AC521" s="1"/>
    </row>
    <row r="522" spans="3:29" x14ac:dyDescent="0.25">
      <c r="C522" s="1"/>
      <c r="K522" s="1"/>
      <c r="L522" s="1"/>
      <c r="O522" s="1"/>
      <c r="U522" s="1"/>
      <c r="V522" s="1"/>
      <c r="W522" s="1"/>
      <c r="Y522" s="1"/>
      <c r="AA522" s="1"/>
      <c r="AB522" s="1"/>
      <c r="AC522" s="1"/>
    </row>
    <row r="523" spans="3:29" x14ac:dyDescent="0.25">
      <c r="C523" s="1"/>
      <c r="K523" s="1"/>
      <c r="L523" s="1"/>
      <c r="O523" s="1"/>
      <c r="U523" s="1"/>
      <c r="V523" s="1"/>
      <c r="W523" s="1"/>
      <c r="Y523" s="1"/>
      <c r="AA523" s="1"/>
      <c r="AB523" s="1"/>
      <c r="AC523" s="1"/>
    </row>
    <row r="524" spans="3:29" x14ac:dyDescent="0.25">
      <c r="C524" s="1"/>
      <c r="K524" s="1"/>
      <c r="L524" s="1"/>
      <c r="O524" s="1"/>
      <c r="U524" s="1"/>
      <c r="V524" s="1"/>
      <c r="W524" s="1"/>
      <c r="Y524" s="1"/>
      <c r="AA524" s="1"/>
      <c r="AB524" s="1"/>
      <c r="AC524" s="1"/>
    </row>
    <row r="525" spans="3:29" x14ac:dyDescent="0.25">
      <c r="C525" s="1"/>
      <c r="K525" s="1"/>
      <c r="L525" s="1"/>
      <c r="O525" s="1"/>
      <c r="U525" s="1"/>
      <c r="V525" s="1"/>
      <c r="W525" s="1"/>
      <c r="Y525" s="1"/>
      <c r="AA525" s="1"/>
      <c r="AB525" s="1"/>
      <c r="AC525" s="1"/>
    </row>
    <row r="526" spans="3:29" x14ac:dyDescent="0.25">
      <c r="C526" s="1"/>
      <c r="K526" s="1"/>
      <c r="L526" s="1"/>
      <c r="O526" s="1"/>
      <c r="U526" s="1"/>
      <c r="V526" s="1"/>
      <c r="W526" s="1"/>
      <c r="Y526" s="1"/>
      <c r="AA526" s="1"/>
      <c r="AB526" s="1"/>
      <c r="AC526" s="1"/>
    </row>
    <row r="527" spans="3:29" x14ac:dyDescent="0.25">
      <c r="C527" s="1"/>
      <c r="K527" s="1"/>
      <c r="L527" s="1"/>
      <c r="O527" s="1"/>
      <c r="U527" s="1"/>
      <c r="V527" s="1"/>
      <c r="W527" s="1"/>
      <c r="Y527" s="1"/>
      <c r="AA527" s="1"/>
      <c r="AB527" s="1"/>
      <c r="AC527" s="1"/>
    </row>
    <row r="528" spans="3:29" x14ac:dyDescent="0.25">
      <c r="C528" s="1"/>
      <c r="K528" s="1"/>
      <c r="L528" s="1"/>
      <c r="O528" s="1"/>
      <c r="U528" s="1"/>
      <c r="V528" s="1"/>
      <c r="W528" s="1"/>
      <c r="Y528" s="1"/>
      <c r="AA528" s="1"/>
      <c r="AB528" s="1"/>
      <c r="AC528" s="1"/>
    </row>
    <row r="529" spans="3:29" x14ac:dyDescent="0.25">
      <c r="C529" s="1"/>
      <c r="K529" s="1"/>
      <c r="L529" s="1"/>
      <c r="O529" s="1"/>
      <c r="U529" s="1"/>
      <c r="V529" s="1"/>
      <c r="W529" s="1"/>
      <c r="Y529" s="1"/>
      <c r="AA529" s="1"/>
      <c r="AB529" s="1"/>
      <c r="AC529" s="1"/>
    </row>
    <row r="530" spans="3:29" x14ac:dyDescent="0.25">
      <c r="C530" s="1"/>
      <c r="K530" s="1"/>
      <c r="L530" s="1"/>
      <c r="O530" s="1"/>
      <c r="U530" s="1"/>
      <c r="V530" s="1"/>
      <c r="W530" s="1"/>
      <c r="Y530" s="1"/>
      <c r="AA530" s="1"/>
      <c r="AB530" s="1"/>
      <c r="AC530" s="1"/>
    </row>
    <row r="531" spans="3:29" x14ac:dyDescent="0.25">
      <c r="C531" s="1"/>
      <c r="K531" s="1"/>
      <c r="L531" s="1"/>
      <c r="O531" s="1"/>
      <c r="U531" s="1"/>
      <c r="V531" s="1"/>
      <c r="W531" s="1"/>
      <c r="Y531" s="1"/>
      <c r="AA531" s="1"/>
      <c r="AB531" s="1"/>
      <c r="AC531" s="1"/>
    </row>
    <row r="532" spans="3:29" x14ac:dyDescent="0.25">
      <c r="C532" s="1"/>
      <c r="K532" s="1"/>
      <c r="L532" s="1"/>
      <c r="O532" s="1"/>
      <c r="U532" s="1"/>
      <c r="V532" s="1"/>
      <c r="W532" s="1"/>
      <c r="Y532" s="1"/>
      <c r="AA532" s="1"/>
      <c r="AB532" s="1"/>
      <c r="AC532" s="1"/>
    </row>
    <row r="533" spans="3:29" x14ac:dyDescent="0.25">
      <c r="C533" s="1"/>
      <c r="K533" s="1"/>
      <c r="L533" s="1"/>
      <c r="O533" s="1"/>
      <c r="U533" s="1"/>
      <c r="V533" s="1"/>
      <c r="W533" s="1"/>
      <c r="Y533" s="1"/>
      <c r="AA533" s="1"/>
      <c r="AB533" s="1"/>
      <c r="AC533" s="1"/>
    </row>
    <row r="534" spans="3:29" x14ac:dyDescent="0.25">
      <c r="C534" s="1"/>
      <c r="K534" s="1"/>
      <c r="L534" s="1"/>
      <c r="O534" s="1"/>
      <c r="U534" s="1"/>
      <c r="V534" s="1"/>
      <c r="W534" s="1"/>
      <c r="Y534" s="1"/>
      <c r="AA534" s="1"/>
      <c r="AB534" s="1"/>
      <c r="AC534" s="1"/>
    </row>
    <row r="535" spans="3:29" x14ac:dyDescent="0.25">
      <c r="C535" s="1"/>
      <c r="K535" s="1"/>
      <c r="L535" s="1"/>
      <c r="O535" s="1"/>
      <c r="U535" s="1"/>
      <c r="V535" s="1"/>
      <c r="W535" s="1"/>
      <c r="Y535" s="1"/>
      <c r="AA535" s="1"/>
      <c r="AB535" s="1"/>
      <c r="AC535" s="1"/>
    </row>
    <row r="536" spans="3:29" x14ac:dyDescent="0.25">
      <c r="C536" s="1"/>
      <c r="K536" s="1"/>
      <c r="L536" s="1"/>
      <c r="O536" s="1"/>
      <c r="U536" s="1"/>
      <c r="V536" s="1"/>
      <c r="W536" s="1"/>
      <c r="Y536" s="1"/>
      <c r="AA536" s="1"/>
      <c r="AB536" s="1"/>
      <c r="AC536" s="1"/>
    </row>
    <row r="537" spans="3:29" x14ac:dyDescent="0.25">
      <c r="C537" s="1"/>
      <c r="K537" s="1"/>
      <c r="L537" s="1"/>
      <c r="O537" s="1"/>
      <c r="U537" s="1"/>
      <c r="V537" s="1"/>
      <c r="W537" s="1"/>
      <c r="Y537" s="1"/>
      <c r="AA537" s="1"/>
      <c r="AB537" s="1"/>
      <c r="AC537" s="1"/>
    </row>
    <row r="538" spans="3:29" x14ac:dyDescent="0.25">
      <c r="C538" s="1"/>
      <c r="K538" s="1"/>
      <c r="L538" s="1"/>
      <c r="O538" s="1"/>
      <c r="U538" s="1"/>
      <c r="V538" s="1"/>
      <c r="W538" s="1"/>
      <c r="Y538" s="1"/>
      <c r="AA538" s="1"/>
      <c r="AB538" s="1"/>
      <c r="AC538" s="1"/>
    </row>
    <row r="539" spans="3:29" x14ac:dyDescent="0.25">
      <c r="C539" s="1"/>
      <c r="K539" s="1"/>
      <c r="L539" s="1"/>
      <c r="O539" s="1"/>
      <c r="U539" s="1"/>
      <c r="V539" s="1"/>
      <c r="W539" s="1"/>
      <c r="Y539" s="1"/>
      <c r="AA539" s="1"/>
      <c r="AB539" s="1"/>
      <c r="AC539" s="1"/>
    </row>
    <row r="540" spans="3:29" x14ac:dyDescent="0.25">
      <c r="C540" s="1"/>
      <c r="K540" s="1"/>
      <c r="L540" s="1"/>
      <c r="O540" s="1"/>
      <c r="U540" s="1"/>
      <c r="V540" s="1"/>
      <c r="W540" s="1"/>
      <c r="Y540" s="1"/>
      <c r="AA540" s="1"/>
      <c r="AB540" s="1"/>
      <c r="AC540" s="1"/>
    </row>
    <row r="541" spans="3:29" x14ac:dyDescent="0.25">
      <c r="C541" s="1"/>
      <c r="K541" s="1"/>
      <c r="L541" s="1"/>
      <c r="O541" s="1"/>
      <c r="U541" s="1"/>
      <c r="V541" s="1"/>
      <c r="W541" s="1"/>
      <c r="Y541" s="1"/>
      <c r="AA541" s="1"/>
      <c r="AB541" s="1"/>
      <c r="AC541" s="1"/>
    </row>
    <row r="542" spans="3:29" x14ac:dyDescent="0.25">
      <c r="C542" s="1"/>
      <c r="K542" s="1"/>
      <c r="L542" s="1"/>
      <c r="O542" s="1"/>
      <c r="U542" s="1"/>
      <c r="V542" s="1"/>
      <c r="W542" s="1"/>
      <c r="Y542" s="1"/>
      <c r="AA542" s="1"/>
      <c r="AB542" s="1"/>
      <c r="AC542" s="1"/>
    </row>
    <row r="543" spans="3:29" x14ac:dyDescent="0.25">
      <c r="C543" s="1"/>
      <c r="K543" s="1"/>
      <c r="L543" s="1"/>
      <c r="O543" s="1"/>
      <c r="U543" s="1"/>
      <c r="V543" s="1"/>
      <c r="W543" s="1"/>
      <c r="Y543" s="1"/>
      <c r="AA543" s="1"/>
      <c r="AB543" s="1"/>
      <c r="AC543" s="1"/>
    </row>
    <row r="544" spans="3:29" x14ac:dyDescent="0.25">
      <c r="C544" s="1"/>
      <c r="K544" s="1"/>
      <c r="L544" s="1"/>
      <c r="O544" s="1"/>
      <c r="U544" s="1"/>
      <c r="V544" s="1"/>
      <c r="W544" s="1"/>
      <c r="Y544" s="1"/>
      <c r="AA544" s="1"/>
      <c r="AB544" s="1"/>
      <c r="AC544" s="1"/>
    </row>
    <row r="545" spans="3:29" x14ac:dyDescent="0.25">
      <c r="C545" s="1"/>
      <c r="K545" s="1"/>
      <c r="L545" s="1"/>
      <c r="O545" s="1"/>
      <c r="U545" s="1"/>
      <c r="V545" s="1"/>
      <c r="W545" s="1"/>
      <c r="Y545" s="1"/>
      <c r="AA545" s="1"/>
      <c r="AB545" s="1"/>
      <c r="AC545" s="1"/>
    </row>
    <row r="546" spans="3:29" x14ac:dyDescent="0.25">
      <c r="C546" s="1"/>
      <c r="K546" s="1"/>
      <c r="L546" s="1"/>
      <c r="O546" s="1"/>
      <c r="U546" s="1"/>
      <c r="V546" s="1"/>
      <c r="W546" s="1"/>
      <c r="Y546" s="1"/>
      <c r="AA546" s="1"/>
      <c r="AB546" s="1"/>
      <c r="AC546" s="1"/>
    </row>
    <row r="547" spans="3:29" x14ac:dyDescent="0.25">
      <c r="C547" s="1"/>
      <c r="K547" s="1"/>
      <c r="L547" s="1"/>
      <c r="O547" s="1"/>
      <c r="U547" s="1"/>
      <c r="V547" s="1"/>
      <c r="W547" s="1"/>
      <c r="Y547" s="1"/>
      <c r="AA547" s="1"/>
      <c r="AB547" s="1"/>
      <c r="AC547" s="1"/>
    </row>
    <row r="548" spans="3:29" x14ac:dyDescent="0.25">
      <c r="C548" s="1"/>
      <c r="K548" s="1"/>
      <c r="L548" s="1"/>
      <c r="O548" s="1"/>
      <c r="U548" s="1"/>
      <c r="V548" s="1"/>
      <c r="W548" s="1"/>
      <c r="Y548" s="1"/>
      <c r="AA548" s="1"/>
      <c r="AB548" s="1"/>
      <c r="AC548" s="1"/>
    </row>
    <row r="549" spans="3:29" x14ac:dyDescent="0.25">
      <c r="C549" s="1"/>
      <c r="K549" s="1"/>
      <c r="L549" s="1"/>
      <c r="O549" s="1"/>
      <c r="U549" s="1"/>
      <c r="V549" s="1"/>
      <c r="W549" s="1"/>
      <c r="Y549" s="1"/>
      <c r="AA549" s="1"/>
      <c r="AB549" s="1"/>
      <c r="AC549" s="1"/>
    </row>
    <row r="550" spans="3:29" x14ac:dyDescent="0.25">
      <c r="C550" s="1"/>
      <c r="K550" s="1"/>
      <c r="L550" s="1"/>
      <c r="O550" s="1"/>
      <c r="U550" s="1"/>
      <c r="V550" s="1"/>
      <c r="W550" s="1"/>
      <c r="Y550" s="1"/>
      <c r="AA550" s="1"/>
      <c r="AB550" s="1"/>
      <c r="AC550" s="1"/>
    </row>
    <row r="551" spans="3:29" x14ac:dyDescent="0.25">
      <c r="C551" s="1"/>
      <c r="K551" s="1"/>
      <c r="L551" s="1"/>
      <c r="O551" s="1"/>
      <c r="U551" s="1"/>
      <c r="V551" s="1"/>
      <c r="W551" s="1"/>
      <c r="Y551" s="1"/>
      <c r="AA551" s="1"/>
      <c r="AB551" s="1"/>
      <c r="AC551" s="1"/>
    </row>
    <row r="552" spans="3:29" x14ac:dyDescent="0.25">
      <c r="C552" s="1"/>
      <c r="K552" s="1"/>
      <c r="L552" s="1"/>
      <c r="O552" s="1"/>
      <c r="U552" s="1"/>
      <c r="V552" s="1"/>
      <c r="W552" s="1"/>
      <c r="Y552" s="1"/>
      <c r="AA552" s="1"/>
      <c r="AB552" s="1"/>
      <c r="AC552" s="1"/>
    </row>
    <row r="553" spans="3:29" x14ac:dyDescent="0.25">
      <c r="C553" s="1"/>
      <c r="K553" s="1"/>
      <c r="L553" s="1"/>
      <c r="O553" s="1"/>
      <c r="U553" s="1"/>
      <c r="V553" s="1"/>
      <c r="W553" s="1"/>
      <c r="Y553" s="1"/>
      <c r="AA553" s="1"/>
      <c r="AB553" s="1"/>
      <c r="AC553" s="1"/>
    </row>
    <row r="554" spans="3:29" x14ac:dyDescent="0.25">
      <c r="C554" s="1"/>
      <c r="K554" s="1"/>
      <c r="L554" s="1"/>
      <c r="O554" s="1"/>
      <c r="U554" s="1"/>
      <c r="V554" s="1"/>
      <c r="W554" s="1"/>
      <c r="Y554" s="1"/>
      <c r="AA554" s="1"/>
      <c r="AB554" s="1"/>
      <c r="AC554" s="1"/>
    </row>
    <row r="555" spans="3:29" x14ac:dyDescent="0.25">
      <c r="C555" s="1"/>
      <c r="K555" s="1"/>
      <c r="L555" s="1"/>
      <c r="O555" s="1"/>
      <c r="U555" s="1"/>
      <c r="V555" s="1"/>
      <c r="W555" s="1"/>
      <c r="Y555" s="1"/>
      <c r="AA555" s="1"/>
      <c r="AB555" s="1"/>
      <c r="AC555" s="1"/>
    </row>
    <row r="556" spans="3:29" x14ac:dyDescent="0.25">
      <c r="C556" s="1"/>
      <c r="K556" s="1"/>
      <c r="L556" s="1"/>
      <c r="O556" s="1"/>
      <c r="U556" s="1"/>
      <c r="V556" s="1"/>
      <c r="W556" s="1"/>
      <c r="Y556" s="1"/>
      <c r="AA556" s="1"/>
      <c r="AB556" s="1"/>
      <c r="AC556" s="1"/>
    </row>
    <row r="557" spans="3:29" x14ac:dyDescent="0.25">
      <c r="C557" s="1"/>
      <c r="K557" s="1"/>
      <c r="L557" s="1"/>
      <c r="O557" s="1"/>
      <c r="U557" s="1"/>
      <c r="V557" s="1"/>
      <c r="W557" s="1"/>
      <c r="Y557" s="1"/>
      <c r="AA557" s="1"/>
      <c r="AB557" s="1"/>
      <c r="AC557" s="1"/>
    </row>
    <row r="558" spans="3:29" x14ac:dyDescent="0.25">
      <c r="C558" s="1"/>
      <c r="K558" s="1"/>
      <c r="L558" s="1"/>
      <c r="O558" s="1"/>
      <c r="U558" s="1"/>
      <c r="V558" s="1"/>
      <c r="W558" s="1"/>
      <c r="Y558" s="1"/>
      <c r="AA558" s="1"/>
      <c r="AB558" s="1"/>
      <c r="AC558" s="1"/>
    </row>
    <row r="559" spans="3:29" x14ac:dyDescent="0.25">
      <c r="C559" s="1"/>
      <c r="K559" s="1"/>
      <c r="L559" s="1"/>
      <c r="O559" s="1"/>
      <c r="U559" s="1"/>
      <c r="V559" s="1"/>
      <c r="W559" s="1"/>
      <c r="Y559" s="1"/>
      <c r="AA559" s="1"/>
      <c r="AB559" s="1"/>
      <c r="AC559" s="1"/>
    </row>
    <row r="560" spans="3:29" x14ac:dyDescent="0.25">
      <c r="C560" s="1"/>
      <c r="K560" s="1"/>
      <c r="L560" s="1"/>
      <c r="O560" s="1"/>
      <c r="U560" s="1"/>
      <c r="V560" s="1"/>
      <c r="W560" s="1"/>
      <c r="Y560" s="1"/>
      <c r="AA560" s="1"/>
      <c r="AB560" s="1"/>
      <c r="AC560" s="1"/>
    </row>
    <row r="561" spans="3:29" x14ac:dyDescent="0.25">
      <c r="C561" s="1"/>
      <c r="K561" s="1"/>
      <c r="L561" s="1"/>
      <c r="O561" s="1"/>
      <c r="U561" s="1"/>
      <c r="V561" s="1"/>
      <c r="W561" s="1"/>
      <c r="Y561" s="1"/>
      <c r="AA561" s="1"/>
      <c r="AB561" s="1"/>
      <c r="AC561" s="1"/>
    </row>
    <row r="562" spans="3:29" x14ac:dyDescent="0.25">
      <c r="C562" s="1"/>
      <c r="K562" s="1"/>
      <c r="L562" s="1"/>
      <c r="O562" s="1"/>
      <c r="U562" s="1"/>
      <c r="V562" s="1"/>
      <c r="W562" s="1"/>
      <c r="Y562" s="1"/>
      <c r="AA562" s="1"/>
      <c r="AB562" s="1"/>
      <c r="AC562" s="1"/>
    </row>
    <row r="563" spans="3:29" x14ac:dyDescent="0.25">
      <c r="C563" s="1"/>
      <c r="K563" s="1"/>
      <c r="L563" s="1"/>
      <c r="O563" s="1"/>
      <c r="U563" s="1"/>
      <c r="V563" s="1"/>
      <c r="W563" s="1"/>
      <c r="Y563" s="1"/>
      <c r="AA563" s="1"/>
      <c r="AB563" s="1"/>
      <c r="AC563" s="1"/>
    </row>
    <row r="564" spans="3:29" x14ac:dyDescent="0.25">
      <c r="C564" s="1"/>
      <c r="K564" s="1"/>
      <c r="L564" s="1"/>
      <c r="O564" s="1"/>
      <c r="U564" s="1"/>
      <c r="V564" s="1"/>
      <c r="W564" s="1"/>
      <c r="Y564" s="1"/>
      <c r="AA564" s="1"/>
      <c r="AB564" s="1"/>
      <c r="AC564" s="1"/>
    </row>
    <row r="565" spans="3:29" x14ac:dyDescent="0.25">
      <c r="C565" s="1"/>
      <c r="K565" s="1"/>
      <c r="L565" s="1"/>
      <c r="O565" s="1"/>
      <c r="U565" s="1"/>
      <c r="V565" s="1"/>
      <c r="W565" s="1"/>
      <c r="Y565" s="1"/>
      <c r="AA565" s="1"/>
      <c r="AB565" s="1"/>
      <c r="AC565" s="1"/>
    </row>
    <row r="566" spans="3:29" x14ac:dyDescent="0.25">
      <c r="C566" s="1"/>
      <c r="K566" s="1"/>
      <c r="L566" s="1"/>
      <c r="O566" s="1"/>
      <c r="U566" s="1"/>
      <c r="V566" s="1"/>
      <c r="W566" s="1"/>
      <c r="Y566" s="1"/>
      <c r="AA566" s="1"/>
      <c r="AB566" s="1"/>
      <c r="AC566" s="1"/>
    </row>
    <row r="567" spans="3:29" x14ac:dyDescent="0.25">
      <c r="C567" s="1"/>
      <c r="K567" s="1"/>
      <c r="L567" s="1"/>
      <c r="O567" s="1"/>
      <c r="U567" s="1"/>
      <c r="V567" s="1"/>
      <c r="W567" s="1"/>
      <c r="Y567" s="1"/>
      <c r="AA567" s="1"/>
      <c r="AB567" s="1"/>
      <c r="AC567" s="1"/>
    </row>
    <row r="568" spans="3:29" x14ac:dyDescent="0.25">
      <c r="C568" s="1"/>
      <c r="K568" s="1"/>
      <c r="L568" s="1"/>
      <c r="O568" s="1"/>
      <c r="U568" s="1"/>
      <c r="V568" s="1"/>
      <c r="W568" s="1"/>
      <c r="Y568" s="1"/>
      <c r="AA568" s="1"/>
      <c r="AB568" s="1"/>
      <c r="AC568" s="1"/>
    </row>
    <row r="569" spans="3:29" x14ac:dyDescent="0.25">
      <c r="C569" s="1"/>
      <c r="K569" s="1"/>
      <c r="L569" s="1"/>
      <c r="O569" s="1"/>
      <c r="U569" s="1"/>
      <c r="V569" s="1"/>
      <c r="W569" s="1"/>
      <c r="Y569" s="1"/>
      <c r="AA569" s="1"/>
      <c r="AB569" s="1"/>
      <c r="AC569" s="1"/>
    </row>
    <row r="570" spans="3:29" x14ac:dyDescent="0.25">
      <c r="C570" s="1"/>
      <c r="K570" s="1"/>
      <c r="L570" s="1"/>
      <c r="O570" s="1"/>
      <c r="U570" s="1"/>
      <c r="V570" s="1"/>
      <c r="W570" s="1"/>
      <c r="Y570" s="1"/>
      <c r="AA570" s="1"/>
      <c r="AB570" s="1"/>
      <c r="AC570" s="1"/>
    </row>
    <row r="571" spans="3:29" x14ac:dyDescent="0.25">
      <c r="C571" s="1"/>
      <c r="K571" s="1"/>
      <c r="L571" s="1"/>
      <c r="O571" s="1"/>
      <c r="U571" s="1"/>
      <c r="V571" s="1"/>
      <c r="W571" s="1"/>
      <c r="Y571" s="1"/>
      <c r="AA571" s="1"/>
      <c r="AB571" s="1"/>
      <c r="AC571" s="1"/>
    </row>
    <row r="572" spans="3:29" x14ac:dyDescent="0.25">
      <c r="C572" s="1"/>
      <c r="K572" s="1"/>
      <c r="L572" s="1"/>
      <c r="O572" s="1"/>
      <c r="U572" s="1"/>
      <c r="V572" s="1"/>
      <c r="W572" s="1"/>
      <c r="Y572" s="1"/>
      <c r="AA572" s="1"/>
      <c r="AB572" s="1"/>
      <c r="AC572" s="1"/>
    </row>
    <row r="573" spans="3:29" x14ac:dyDescent="0.25">
      <c r="C573" s="1"/>
      <c r="K573" s="1"/>
      <c r="L573" s="1"/>
      <c r="O573" s="1"/>
      <c r="U573" s="1"/>
      <c r="V573" s="1"/>
      <c r="W573" s="1"/>
      <c r="Y573" s="1"/>
      <c r="AA573" s="1"/>
      <c r="AB573" s="1"/>
      <c r="AC573" s="1"/>
    </row>
    <row r="574" spans="3:29" x14ac:dyDescent="0.25">
      <c r="C574" s="1"/>
      <c r="K574" s="1"/>
      <c r="L574" s="1"/>
      <c r="O574" s="1"/>
      <c r="U574" s="1"/>
      <c r="V574" s="1"/>
      <c r="W574" s="1"/>
      <c r="Y574" s="1"/>
      <c r="AA574" s="1"/>
      <c r="AB574" s="1"/>
      <c r="AC574" s="1"/>
    </row>
    <row r="575" spans="3:29" x14ac:dyDescent="0.25">
      <c r="C575" s="1"/>
      <c r="K575" s="1"/>
      <c r="L575" s="1"/>
      <c r="O575" s="1"/>
      <c r="U575" s="1"/>
      <c r="V575" s="1"/>
      <c r="W575" s="1"/>
      <c r="Y575" s="1"/>
      <c r="AA575" s="1"/>
      <c r="AB575" s="1"/>
      <c r="AC575" s="1"/>
    </row>
    <row r="576" spans="3:29" x14ac:dyDescent="0.25">
      <c r="C576" s="1"/>
      <c r="K576" s="1"/>
      <c r="L576" s="1"/>
      <c r="O576" s="1"/>
      <c r="U576" s="1"/>
      <c r="V576" s="1"/>
      <c r="W576" s="1"/>
      <c r="Y576" s="1"/>
      <c r="AA576" s="1"/>
      <c r="AB576" s="1"/>
      <c r="AC576" s="1"/>
    </row>
    <row r="577" spans="3:29" x14ac:dyDescent="0.25">
      <c r="C577" s="1"/>
      <c r="K577" s="1"/>
      <c r="L577" s="1"/>
      <c r="O577" s="1"/>
      <c r="U577" s="1"/>
      <c r="V577" s="1"/>
      <c r="W577" s="1"/>
      <c r="Y577" s="1"/>
      <c r="AA577" s="1"/>
      <c r="AB577" s="1"/>
      <c r="AC577" s="1"/>
    </row>
    <row r="578" spans="3:29" x14ac:dyDescent="0.25">
      <c r="C578" s="1"/>
      <c r="K578" s="1"/>
      <c r="L578" s="1"/>
      <c r="O578" s="1"/>
      <c r="U578" s="1"/>
      <c r="V578" s="1"/>
      <c r="W578" s="1"/>
      <c r="Y578" s="1"/>
      <c r="AA578" s="1"/>
      <c r="AB578" s="1"/>
      <c r="AC578" s="1"/>
    </row>
    <row r="579" spans="3:29" x14ac:dyDescent="0.25">
      <c r="C579" s="1"/>
      <c r="K579" s="1"/>
      <c r="L579" s="1"/>
      <c r="O579" s="1"/>
      <c r="U579" s="1"/>
      <c r="V579" s="1"/>
      <c r="W579" s="1"/>
      <c r="Y579" s="1"/>
      <c r="AA579" s="1"/>
      <c r="AB579" s="1"/>
      <c r="AC579" s="1"/>
    </row>
    <row r="580" spans="3:29" x14ac:dyDescent="0.25">
      <c r="C580" s="1"/>
      <c r="K580" s="1"/>
      <c r="L580" s="1"/>
      <c r="O580" s="1"/>
      <c r="U580" s="1"/>
      <c r="V580" s="1"/>
      <c r="W580" s="1"/>
      <c r="Y580" s="1"/>
      <c r="AA580" s="1"/>
      <c r="AB580" s="1"/>
      <c r="AC580" s="1"/>
    </row>
    <row r="581" spans="3:29" x14ac:dyDescent="0.25">
      <c r="C581" s="1"/>
      <c r="K581" s="1"/>
      <c r="L581" s="1"/>
      <c r="O581" s="1"/>
      <c r="U581" s="1"/>
      <c r="V581" s="1"/>
      <c r="W581" s="1"/>
      <c r="Y581" s="1"/>
      <c r="AA581" s="1"/>
      <c r="AB581" s="1"/>
      <c r="AC581" s="1"/>
    </row>
    <row r="582" spans="3:29" x14ac:dyDescent="0.25">
      <c r="C582" s="1"/>
      <c r="K582" s="1"/>
      <c r="L582" s="1"/>
      <c r="O582" s="1"/>
      <c r="U582" s="1"/>
      <c r="V582" s="1"/>
      <c r="W582" s="1"/>
      <c r="Y582" s="1"/>
      <c r="AA582" s="1"/>
      <c r="AB582" s="1"/>
      <c r="AC582" s="1"/>
    </row>
    <row r="583" spans="3:29" x14ac:dyDescent="0.25">
      <c r="C583" s="1"/>
      <c r="K583" s="1"/>
      <c r="L583" s="1"/>
      <c r="O583" s="1"/>
      <c r="U583" s="1"/>
      <c r="V583" s="1"/>
      <c r="W583" s="1"/>
      <c r="Y583" s="1"/>
      <c r="AA583" s="1"/>
      <c r="AB583" s="1"/>
      <c r="AC583" s="1"/>
    </row>
    <row r="584" spans="3:29" x14ac:dyDescent="0.25">
      <c r="C584" s="1"/>
      <c r="K584" s="1"/>
      <c r="L584" s="1"/>
      <c r="O584" s="1"/>
      <c r="U584" s="1"/>
      <c r="V584" s="1"/>
      <c r="W584" s="1"/>
      <c r="Y584" s="1"/>
      <c r="AA584" s="1"/>
      <c r="AB584" s="1"/>
      <c r="AC584" s="1"/>
    </row>
    <row r="585" spans="3:29" x14ac:dyDescent="0.25">
      <c r="C585" s="1"/>
      <c r="K585" s="1"/>
      <c r="L585" s="1"/>
      <c r="O585" s="1"/>
      <c r="U585" s="1"/>
      <c r="V585" s="1"/>
      <c r="W585" s="1"/>
      <c r="Y585" s="1"/>
      <c r="AA585" s="1"/>
      <c r="AB585" s="1"/>
      <c r="AC585" s="1"/>
    </row>
    <row r="586" spans="3:29" x14ac:dyDescent="0.25">
      <c r="C586" s="1"/>
      <c r="K586" s="1"/>
      <c r="L586" s="1"/>
      <c r="O586" s="1"/>
      <c r="U586" s="1"/>
      <c r="V586" s="1"/>
      <c r="W586" s="1"/>
      <c r="Y586" s="1"/>
      <c r="AA586" s="1"/>
      <c r="AB586" s="1"/>
      <c r="AC586" s="1"/>
    </row>
    <row r="587" spans="3:29" x14ac:dyDescent="0.25">
      <c r="C587" s="1"/>
      <c r="K587" s="1"/>
      <c r="L587" s="1"/>
      <c r="O587" s="1"/>
      <c r="U587" s="1"/>
      <c r="V587" s="1"/>
      <c r="W587" s="1"/>
      <c r="Y587" s="1"/>
      <c r="AA587" s="1"/>
      <c r="AB587" s="1"/>
      <c r="AC587" s="1"/>
    </row>
    <row r="588" spans="3:29" x14ac:dyDescent="0.25">
      <c r="C588" s="1"/>
      <c r="K588" s="1"/>
      <c r="L588" s="1"/>
      <c r="O588" s="1"/>
      <c r="U588" s="1"/>
      <c r="V588" s="1"/>
      <c r="W588" s="1"/>
      <c r="Y588" s="1"/>
      <c r="AA588" s="1"/>
      <c r="AB588" s="1"/>
      <c r="AC588" s="1"/>
    </row>
    <row r="589" spans="3:29" x14ac:dyDescent="0.25">
      <c r="C589" s="1"/>
      <c r="K589" s="1"/>
      <c r="L589" s="1"/>
      <c r="O589" s="1"/>
      <c r="U589" s="1"/>
      <c r="V589" s="1"/>
      <c r="W589" s="1"/>
      <c r="Y589" s="1"/>
      <c r="AA589" s="1"/>
      <c r="AB589" s="1"/>
      <c r="AC589" s="1"/>
    </row>
    <row r="590" spans="3:29" x14ac:dyDescent="0.25">
      <c r="C590" s="1"/>
      <c r="K590" s="1"/>
      <c r="L590" s="1"/>
      <c r="O590" s="1"/>
      <c r="U590" s="1"/>
      <c r="V590" s="1"/>
      <c r="W590" s="1"/>
      <c r="Y590" s="1"/>
      <c r="AA590" s="1"/>
      <c r="AB590" s="1"/>
      <c r="AC590" s="1"/>
    </row>
    <row r="591" spans="3:29" x14ac:dyDescent="0.25">
      <c r="C591" s="1"/>
      <c r="K591" s="1"/>
      <c r="L591" s="1"/>
      <c r="O591" s="1"/>
      <c r="U591" s="1"/>
      <c r="V591" s="1"/>
      <c r="W591" s="1"/>
      <c r="Y591" s="1"/>
      <c r="AA591" s="1"/>
      <c r="AB591" s="1"/>
      <c r="AC591" s="1"/>
    </row>
    <row r="592" spans="3:29" x14ac:dyDescent="0.25">
      <c r="C592" s="1"/>
      <c r="K592" s="1"/>
      <c r="L592" s="1"/>
      <c r="O592" s="1"/>
      <c r="U592" s="1"/>
      <c r="V592" s="1"/>
      <c r="W592" s="1"/>
      <c r="Y592" s="1"/>
      <c r="AA592" s="1"/>
      <c r="AB592" s="1"/>
      <c r="AC592" s="1"/>
    </row>
    <row r="593" spans="3:29" x14ac:dyDescent="0.25">
      <c r="C593" s="1"/>
      <c r="K593" s="1"/>
      <c r="L593" s="1"/>
      <c r="O593" s="1"/>
      <c r="U593" s="1"/>
      <c r="V593" s="1"/>
      <c r="W593" s="1"/>
      <c r="Y593" s="1"/>
      <c r="AA593" s="1"/>
      <c r="AB593" s="1"/>
      <c r="AC593" s="1"/>
    </row>
    <row r="594" spans="3:29" x14ac:dyDescent="0.25">
      <c r="C594" s="1"/>
      <c r="K594" s="1"/>
      <c r="L594" s="1"/>
      <c r="O594" s="1"/>
      <c r="U594" s="1"/>
      <c r="V594" s="1"/>
      <c r="W594" s="1"/>
      <c r="Y594" s="1"/>
      <c r="AA594" s="1"/>
      <c r="AB594" s="1"/>
      <c r="AC594" s="1"/>
    </row>
    <row r="595" spans="3:29" x14ac:dyDescent="0.25">
      <c r="C595" s="1"/>
      <c r="K595" s="1"/>
      <c r="L595" s="1"/>
      <c r="O595" s="1"/>
      <c r="U595" s="1"/>
      <c r="V595" s="1"/>
      <c r="W595" s="1"/>
      <c r="Y595" s="1"/>
      <c r="AA595" s="1"/>
      <c r="AB595" s="1"/>
      <c r="AC595" s="1"/>
    </row>
    <row r="596" spans="3:29" x14ac:dyDescent="0.25">
      <c r="C596" s="1"/>
      <c r="K596" s="1"/>
      <c r="L596" s="1"/>
      <c r="O596" s="1"/>
      <c r="U596" s="1"/>
      <c r="V596" s="1"/>
      <c r="W596" s="1"/>
      <c r="Y596" s="1"/>
      <c r="AA596" s="1"/>
      <c r="AB596" s="1"/>
      <c r="AC596" s="1"/>
    </row>
    <row r="597" spans="3:29" x14ac:dyDescent="0.25">
      <c r="C597" s="1"/>
      <c r="K597" s="1"/>
      <c r="L597" s="1"/>
      <c r="O597" s="1"/>
      <c r="U597" s="1"/>
      <c r="V597" s="1"/>
      <c r="W597" s="1"/>
      <c r="Y597" s="1"/>
      <c r="AA597" s="1"/>
      <c r="AB597" s="1"/>
      <c r="AC597" s="1"/>
    </row>
    <row r="598" spans="3:29" x14ac:dyDescent="0.25">
      <c r="C598" s="1"/>
      <c r="K598" s="1"/>
      <c r="L598" s="1"/>
      <c r="O598" s="1"/>
      <c r="U598" s="1"/>
      <c r="V598" s="1"/>
      <c r="W598" s="1"/>
      <c r="Y598" s="1"/>
      <c r="AA598" s="1"/>
      <c r="AB598" s="1"/>
      <c r="AC598" s="1"/>
    </row>
    <row r="599" spans="3:29" x14ac:dyDescent="0.25">
      <c r="C599" s="1"/>
      <c r="K599" s="1"/>
      <c r="L599" s="1"/>
      <c r="O599" s="1"/>
      <c r="U599" s="1"/>
      <c r="V599" s="1"/>
      <c r="W599" s="1"/>
      <c r="Y599" s="1"/>
      <c r="AA599" s="1"/>
      <c r="AB599" s="1"/>
      <c r="AC599" s="1"/>
    </row>
    <row r="600" spans="3:29" x14ac:dyDescent="0.25">
      <c r="C600" s="1"/>
      <c r="K600" s="1"/>
      <c r="L600" s="1"/>
      <c r="O600" s="1"/>
      <c r="U600" s="1"/>
      <c r="V600" s="1"/>
      <c r="W600" s="1"/>
      <c r="Y600" s="1"/>
      <c r="AA600" s="1"/>
      <c r="AB600" s="1"/>
      <c r="AC600" s="1"/>
    </row>
    <row r="601" spans="3:29" x14ac:dyDescent="0.25">
      <c r="C601" s="1"/>
      <c r="K601" s="1"/>
      <c r="L601" s="1"/>
      <c r="O601" s="1"/>
      <c r="U601" s="1"/>
      <c r="V601" s="1"/>
      <c r="W601" s="1"/>
      <c r="Y601" s="1"/>
      <c r="AA601" s="1"/>
      <c r="AB601" s="1"/>
      <c r="AC601" s="1"/>
    </row>
    <row r="602" spans="3:29" x14ac:dyDescent="0.25">
      <c r="C602" s="1"/>
      <c r="K602" s="1"/>
      <c r="L602" s="1"/>
      <c r="O602" s="1"/>
      <c r="U602" s="1"/>
      <c r="V602" s="1"/>
      <c r="W602" s="1"/>
      <c r="Y602" s="1"/>
      <c r="AA602" s="1"/>
      <c r="AB602" s="1"/>
      <c r="AC602" s="1"/>
    </row>
    <row r="603" spans="3:29" x14ac:dyDescent="0.25">
      <c r="C603" s="1"/>
      <c r="K603" s="1"/>
      <c r="L603" s="1"/>
      <c r="O603" s="1"/>
      <c r="U603" s="1"/>
      <c r="V603" s="1"/>
      <c r="W603" s="1"/>
      <c r="Y603" s="1"/>
      <c r="AA603" s="1"/>
      <c r="AB603" s="1"/>
      <c r="AC603" s="1"/>
    </row>
    <row r="604" spans="3:29" x14ac:dyDescent="0.25">
      <c r="C604" s="1"/>
      <c r="K604" s="1"/>
      <c r="L604" s="1"/>
      <c r="O604" s="1"/>
      <c r="U604" s="1"/>
      <c r="V604" s="1"/>
      <c r="W604" s="1"/>
      <c r="Y604" s="1"/>
      <c r="AA604" s="1"/>
      <c r="AB604" s="1"/>
      <c r="AC604" s="1"/>
    </row>
    <row r="605" spans="3:29" x14ac:dyDescent="0.25">
      <c r="C605" s="1"/>
      <c r="K605" s="1"/>
      <c r="L605" s="1"/>
      <c r="O605" s="1"/>
      <c r="U605" s="1"/>
      <c r="V605" s="1"/>
      <c r="W605" s="1"/>
      <c r="Y605" s="1"/>
      <c r="AA605" s="1"/>
      <c r="AB605" s="1"/>
      <c r="AC605" s="1"/>
    </row>
    <row r="606" spans="3:29" x14ac:dyDescent="0.25">
      <c r="C606" s="1"/>
      <c r="K606" s="1"/>
      <c r="L606" s="1"/>
      <c r="O606" s="1"/>
      <c r="U606" s="1"/>
      <c r="V606" s="1"/>
      <c r="W606" s="1"/>
      <c r="Y606" s="1"/>
      <c r="AA606" s="1"/>
      <c r="AB606" s="1"/>
      <c r="AC606" s="1"/>
    </row>
    <row r="607" spans="3:29" x14ac:dyDescent="0.25">
      <c r="C607" s="1"/>
      <c r="K607" s="1"/>
      <c r="L607" s="1"/>
      <c r="O607" s="1"/>
      <c r="U607" s="1"/>
      <c r="V607" s="1"/>
      <c r="W607" s="1"/>
      <c r="Y607" s="1"/>
      <c r="AA607" s="1"/>
      <c r="AB607" s="1"/>
      <c r="AC607" s="1"/>
    </row>
    <row r="608" spans="3:29" x14ac:dyDescent="0.25">
      <c r="C608" s="1"/>
      <c r="K608" s="1"/>
      <c r="L608" s="1"/>
      <c r="O608" s="1"/>
      <c r="U608" s="1"/>
      <c r="V608" s="1"/>
      <c r="W608" s="1"/>
      <c r="Y608" s="1"/>
      <c r="AA608" s="1"/>
      <c r="AB608" s="1"/>
      <c r="AC608" s="1"/>
    </row>
    <row r="609" spans="3:29" x14ac:dyDescent="0.25">
      <c r="C609" s="1"/>
      <c r="K609" s="1"/>
      <c r="L609" s="1"/>
      <c r="O609" s="1"/>
      <c r="U609" s="1"/>
      <c r="V609" s="1"/>
      <c r="W609" s="1"/>
      <c r="Y609" s="1"/>
      <c r="AA609" s="1"/>
      <c r="AB609" s="1"/>
      <c r="AC609" s="1"/>
    </row>
    <row r="610" spans="3:29" x14ac:dyDescent="0.25">
      <c r="C610" s="1"/>
      <c r="K610" s="1"/>
      <c r="L610" s="1"/>
      <c r="O610" s="1"/>
      <c r="U610" s="1"/>
      <c r="V610" s="1"/>
      <c r="W610" s="1"/>
      <c r="Y610" s="1"/>
      <c r="AA610" s="1"/>
      <c r="AB610" s="1"/>
      <c r="AC610" s="1"/>
    </row>
    <row r="611" spans="3:29" x14ac:dyDescent="0.25">
      <c r="C611" s="1"/>
      <c r="K611" s="1"/>
      <c r="L611" s="1"/>
      <c r="O611" s="1"/>
      <c r="U611" s="1"/>
      <c r="V611" s="1"/>
      <c r="W611" s="1"/>
      <c r="Y611" s="1"/>
      <c r="AA611" s="1"/>
      <c r="AB611" s="1"/>
      <c r="AC611" s="1"/>
    </row>
    <row r="612" spans="3:29" x14ac:dyDescent="0.25">
      <c r="C612" s="1"/>
      <c r="K612" s="1"/>
      <c r="L612" s="1"/>
      <c r="O612" s="1"/>
      <c r="U612" s="1"/>
      <c r="V612" s="1"/>
      <c r="W612" s="1"/>
      <c r="Y612" s="1"/>
      <c r="AA612" s="1"/>
      <c r="AB612" s="1"/>
      <c r="AC612" s="1"/>
    </row>
    <row r="613" spans="3:29" x14ac:dyDescent="0.25">
      <c r="C613" s="1"/>
      <c r="K613" s="1"/>
      <c r="L613" s="1"/>
      <c r="O613" s="1"/>
      <c r="U613" s="1"/>
      <c r="V613" s="1"/>
      <c r="W613" s="1"/>
      <c r="Y613" s="1"/>
      <c r="AA613" s="1"/>
      <c r="AB613" s="1"/>
      <c r="AC613" s="1"/>
    </row>
    <row r="614" spans="3:29" x14ac:dyDescent="0.25">
      <c r="C614" s="1"/>
      <c r="K614" s="1"/>
      <c r="L614" s="1"/>
      <c r="O614" s="1"/>
      <c r="U614" s="1"/>
      <c r="V614" s="1"/>
      <c r="W614" s="1"/>
      <c r="Y614" s="1"/>
      <c r="AA614" s="1"/>
      <c r="AB614" s="1"/>
      <c r="AC614" s="1"/>
    </row>
    <row r="615" spans="3:29" x14ac:dyDescent="0.25">
      <c r="C615" s="1"/>
      <c r="K615" s="1"/>
      <c r="L615" s="1"/>
      <c r="O615" s="1"/>
      <c r="U615" s="1"/>
      <c r="V615" s="1"/>
      <c r="W615" s="1"/>
      <c r="Y615" s="1"/>
      <c r="AA615" s="1"/>
      <c r="AB615" s="1"/>
      <c r="AC615" s="1"/>
    </row>
    <row r="616" spans="3:29" x14ac:dyDescent="0.25">
      <c r="C616" s="1"/>
      <c r="K616" s="1"/>
      <c r="L616" s="1"/>
      <c r="O616" s="1"/>
      <c r="U616" s="1"/>
      <c r="V616" s="1"/>
      <c r="W616" s="1"/>
      <c r="Y616" s="1"/>
      <c r="AA616" s="1"/>
      <c r="AB616" s="1"/>
      <c r="AC616" s="1"/>
    </row>
    <row r="617" spans="3:29" x14ac:dyDescent="0.25">
      <c r="C617" s="1"/>
      <c r="K617" s="1"/>
      <c r="L617" s="1"/>
      <c r="O617" s="1"/>
      <c r="U617" s="1"/>
      <c r="V617" s="1"/>
      <c r="W617" s="1"/>
      <c r="Y617" s="1"/>
      <c r="AA617" s="1"/>
      <c r="AB617" s="1"/>
      <c r="AC617" s="1"/>
    </row>
    <row r="618" spans="3:29" x14ac:dyDescent="0.25">
      <c r="C618" s="1"/>
      <c r="K618" s="1"/>
      <c r="L618" s="1"/>
      <c r="O618" s="1"/>
      <c r="U618" s="1"/>
      <c r="V618" s="1"/>
      <c r="W618" s="1"/>
      <c r="Y618" s="1"/>
      <c r="AA618" s="1"/>
      <c r="AB618" s="1"/>
      <c r="AC618" s="1"/>
    </row>
    <row r="619" spans="3:29" x14ac:dyDescent="0.25">
      <c r="C619" s="1"/>
      <c r="K619" s="1"/>
      <c r="L619" s="1"/>
      <c r="O619" s="1"/>
      <c r="U619" s="1"/>
      <c r="V619" s="1"/>
      <c r="W619" s="1"/>
      <c r="Y619" s="1"/>
      <c r="AA619" s="1"/>
      <c r="AB619" s="1"/>
      <c r="AC619" s="1"/>
    </row>
    <row r="620" spans="3:29" x14ac:dyDescent="0.25">
      <c r="C620" s="1"/>
      <c r="K620" s="1"/>
      <c r="L620" s="1"/>
      <c r="O620" s="1"/>
      <c r="U620" s="1"/>
      <c r="V620" s="1"/>
      <c r="W620" s="1"/>
      <c r="Y620" s="1"/>
      <c r="AA620" s="1"/>
      <c r="AB620" s="1"/>
      <c r="AC620" s="1"/>
    </row>
    <row r="621" spans="3:29" x14ac:dyDescent="0.25">
      <c r="C621" s="1"/>
      <c r="K621" s="1"/>
      <c r="L621" s="1"/>
      <c r="O621" s="1"/>
      <c r="U621" s="1"/>
      <c r="V621" s="1"/>
      <c r="W621" s="1"/>
      <c r="Y621" s="1"/>
      <c r="AA621" s="1"/>
      <c r="AB621" s="1"/>
      <c r="AC621" s="1"/>
    </row>
    <row r="622" spans="3:29" x14ac:dyDescent="0.25">
      <c r="C622" s="1"/>
      <c r="K622" s="1"/>
      <c r="L622" s="1"/>
      <c r="O622" s="1"/>
      <c r="U622" s="1"/>
      <c r="V622" s="1"/>
      <c r="W622" s="1"/>
      <c r="Y622" s="1"/>
      <c r="AA622" s="1"/>
      <c r="AB622" s="1"/>
      <c r="AC622" s="1"/>
    </row>
    <row r="623" spans="3:29" x14ac:dyDescent="0.25">
      <c r="C623" s="1"/>
      <c r="K623" s="1"/>
      <c r="L623" s="1"/>
      <c r="O623" s="1"/>
      <c r="U623" s="1"/>
      <c r="V623" s="1"/>
      <c r="W623" s="1"/>
      <c r="Y623" s="1"/>
      <c r="AA623" s="1"/>
      <c r="AB623" s="1"/>
      <c r="AC623" s="1"/>
    </row>
    <row r="624" spans="3:29" x14ac:dyDescent="0.25">
      <c r="C624" s="1"/>
      <c r="K624" s="1"/>
      <c r="L624" s="1"/>
      <c r="O624" s="1"/>
      <c r="U624" s="1"/>
      <c r="V624" s="1"/>
      <c r="W624" s="1"/>
      <c r="Y624" s="1"/>
      <c r="AA624" s="1"/>
      <c r="AB624" s="1"/>
      <c r="AC624" s="1"/>
    </row>
    <row r="625" spans="3:29" x14ac:dyDescent="0.25">
      <c r="C625" s="1"/>
      <c r="K625" s="1"/>
      <c r="L625" s="1"/>
      <c r="O625" s="1"/>
      <c r="U625" s="1"/>
      <c r="V625" s="1"/>
      <c r="W625" s="1"/>
      <c r="Y625" s="1"/>
      <c r="AA625" s="1"/>
      <c r="AB625" s="1"/>
      <c r="AC625" s="1"/>
    </row>
    <row r="626" spans="3:29" x14ac:dyDescent="0.25">
      <c r="C626" s="1"/>
      <c r="K626" s="1"/>
      <c r="L626" s="1"/>
      <c r="O626" s="1"/>
      <c r="U626" s="1"/>
      <c r="V626" s="1"/>
      <c r="W626" s="1"/>
      <c r="Y626" s="1"/>
      <c r="AA626" s="1"/>
      <c r="AB626" s="1"/>
      <c r="AC626" s="1"/>
    </row>
    <row r="627" spans="3:29" x14ac:dyDescent="0.25">
      <c r="C627" s="1"/>
      <c r="K627" s="1"/>
      <c r="L627" s="1"/>
      <c r="O627" s="1"/>
      <c r="U627" s="1"/>
      <c r="V627" s="1"/>
      <c r="W627" s="1"/>
      <c r="Y627" s="1"/>
      <c r="AA627" s="1"/>
      <c r="AB627" s="1"/>
      <c r="AC627" s="1"/>
    </row>
    <row r="628" spans="3:29" x14ac:dyDescent="0.25">
      <c r="C628" s="1"/>
      <c r="K628" s="1"/>
      <c r="L628" s="1"/>
      <c r="O628" s="1"/>
      <c r="U628" s="1"/>
      <c r="V628" s="1"/>
      <c r="W628" s="1"/>
      <c r="Y628" s="1"/>
      <c r="AA628" s="1"/>
      <c r="AB628" s="1"/>
      <c r="AC628" s="1"/>
    </row>
    <row r="629" spans="3:29" x14ac:dyDescent="0.25">
      <c r="C629" s="1"/>
      <c r="K629" s="1"/>
      <c r="L629" s="1"/>
      <c r="O629" s="1"/>
      <c r="U629" s="1"/>
      <c r="V629" s="1"/>
      <c r="W629" s="1"/>
      <c r="Y629" s="1"/>
      <c r="AA629" s="1"/>
      <c r="AB629" s="1"/>
      <c r="AC629" s="1"/>
    </row>
    <row r="630" spans="3:29" x14ac:dyDescent="0.25">
      <c r="C630" s="1"/>
      <c r="K630" s="1"/>
      <c r="L630" s="1"/>
      <c r="O630" s="1"/>
      <c r="U630" s="1"/>
      <c r="V630" s="1"/>
      <c r="W630" s="1"/>
      <c r="Y630" s="1"/>
      <c r="AA630" s="1"/>
      <c r="AB630" s="1"/>
      <c r="AC630" s="1"/>
    </row>
    <row r="631" spans="3:29" x14ac:dyDescent="0.25">
      <c r="C631" s="1"/>
      <c r="K631" s="1"/>
      <c r="L631" s="1"/>
      <c r="O631" s="1"/>
      <c r="U631" s="1"/>
      <c r="V631" s="1"/>
      <c r="W631" s="1"/>
      <c r="Y631" s="1"/>
      <c r="AA631" s="1"/>
      <c r="AB631" s="1"/>
      <c r="AC631" s="1"/>
    </row>
    <row r="632" spans="3:29" x14ac:dyDescent="0.25">
      <c r="C632" s="1"/>
      <c r="K632" s="1"/>
      <c r="L632" s="1"/>
      <c r="O632" s="1"/>
      <c r="U632" s="1"/>
      <c r="V632" s="1"/>
      <c r="W632" s="1"/>
      <c r="Y632" s="1"/>
      <c r="AA632" s="1"/>
      <c r="AB632" s="1"/>
      <c r="AC632" s="1"/>
    </row>
    <row r="633" spans="3:29" x14ac:dyDescent="0.25">
      <c r="C633" s="1"/>
      <c r="K633" s="1"/>
      <c r="L633" s="1"/>
      <c r="O633" s="1"/>
      <c r="U633" s="1"/>
      <c r="V633" s="1"/>
      <c r="W633" s="1"/>
      <c r="Y633" s="1"/>
      <c r="AA633" s="1"/>
      <c r="AB633" s="1"/>
      <c r="AC633" s="1"/>
    </row>
    <row r="634" spans="3:29" x14ac:dyDescent="0.25">
      <c r="C634" s="1"/>
      <c r="K634" s="1"/>
      <c r="L634" s="1"/>
      <c r="O634" s="1"/>
      <c r="U634" s="1"/>
      <c r="V634" s="1"/>
      <c r="W634" s="1"/>
      <c r="Y634" s="1"/>
      <c r="AA634" s="1"/>
      <c r="AB634" s="1"/>
      <c r="AC634" s="1"/>
    </row>
    <row r="635" spans="3:29" x14ac:dyDescent="0.25">
      <c r="C635" s="1"/>
      <c r="K635" s="1"/>
      <c r="L635" s="1"/>
      <c r="O635" s="1"/>
      <c r="U635" s="1"/>
      <c r="V635" s="1"/>
      <c r="W635" s="1"/>
      <c r="Y635" s="1"/>
      <c r="AA635" s="1"/>
      <c r="AB635" s="1"/>
      <c r="AC635" s="1"/>
    </row>
    <row r="636" spans="3:29" x14ac:dyDescent="0.25">
      <c r="C636" s="1"/>
      <c r="K636" s="1"/>
      <c r="L636" s="1"/>
      <c r="O636" s="1"/>
      <c r="U636" s="1"/>
      <c r="V636" s="1"/>
      <c r="W636" s="1"/>
      <c r="Y636" s="1"/>
      <c r="AA636" s="1"/>
      <c r="AB636" s="1"/>
      <c r="AC636" s="1"/>
    </row>
    <row r="637" spans="3:29" x14ac:dyDescent="0.25">
      <c r="C637" s="1"/>
      <c r="K637" s="1"/>
      <c r="L637" s="1"/>
      <c r="O637" s="1"/>
      <c r="U637" s="1"/>
      <c r="V637" s="1"/>
      <c r="W637" s="1"/>
      <c r="Y637" s="1"/>
      <c r="AA637" s="1"/>
      <c r="AB637" s="1"/>
      <c r="AC637" s="1"/>
    </row>
    <row r="638" spans="3:29" x14ac:dyDescent="0.25">
      <c r="C638" s="1"/>
      <c r="K638" s="1"/>
      <c r="L638" s="1"/>
      <c r="O638" s="1"/>
      <c r="U638" s="1"/>
      <c r="V638" s="1"/>
      <c r="W638" s="1"/>
      <c r="Y638" s="1"/>
      <c r="AA638" s="1"/>
      <c r="AB638" s="1"/>
      <c r="AC638" s="1"/>
    </row>
    <row r="639" spans="3:29" x14ac:dyDescent="0.25">
      <c r="C639" s="1"/>
      <c r="K639" s="1"/>
      <c r="L639" s="1"/>
      <c r="O639" s="1"/>
      <c r="U639" s="1"/>
      <c r="V639" s="1"/>
      <c r="W639" s="1"/>
      <c r="Y639" s="1"/>
      <c r="AA639" s="1"/>
      <c r="AB639" s="1"/>
      <c r="AC639" s="1"/>
    </row>
    <row r="640" spans="3:29" x14ac:dyDescent="0.25">
      <c r="C640" s="1"/>
      <c r="K640" s="1"/>
      <c r="L640" s="1"/>
      <c r="O640" s="1"/>
      <c r="U640" s="1"/>
      <c r="V640" s="1"/>
      <c r="W640" s="1"/>
      <c r="Y640" s="1"/>
      <c r="AA640" s="1"/>
      <c r="AB640" s="1"/>
      <c r="AC640" s="1"/>
    </row>
    <row r="641" spans="3:29" x14ac:dyDescent="0.25">
      <c r="C641" s="1"/>
      <c r="K641" s="1"/>
      <c r="L641" s="1"/>
      <c r="O641" s="1"/>
      <c r="U641" s="1"/>
      <c r="V641" s="1"/>
      <c r="W641" s="1"/>
      <c r="Y641" s="1"/>
      <c r="AA641" s="1"/>
      <c r="AB641" s="1"/>
      <c r="AC641" s="1"/>
    </row>
    <row r="642" spans="3:29" x14ac:dyDescent="0.25">
      <c r="C642" s="1"/>
      <c r="K642" s="1"/>
      <c r="L642" s="1"/>
      <c r="O642" s="1"/>
      <c r="U642" s="1"/>
      <c r="V642" s="1"/>
      <c r="W642" s="1"/>
      <c r="Y642" s="1"/>
      <c r="AA642" s="1"/>
      <c r="AB642" s="1"/>
      <c r="AC642" s="1"/>
    </row>
    <row r="643" spans="3:29" x14ac:dyDescent="0.25">
      <c r="C643" s="1"/>
      <c r="K643" s="1"/>
      <c r="L643" s="1"/>
      <c r="O643" s="1"/>
      <c r="U643" s="1"/>
      <c r="V643" s="1"/>
      <c r="W643" s="1"/>
      <c r="Y643" s="1"/>
      <c r="AA643" s="1"/>
      <c r="AB643" s="1"/>
      <c r="AC643" s="1"/>
    </row>
    <row r="644" spans="3:29" x14ac:dyDescent="0.25">
      <c r="C644" s="1"/>
      <c r="K644" s="1"/>
      <c r="L644" s="1"/>
      <c r="O644" s="1"/>
      <c r="U644" s="1"/>
      <c r="V644" s="1"/>
      <c r="W644" s="1"/>
      <c r="Y644" s="1"/>
      <c r="AA644" s="1"/>
      <c r="AB644" s="1"/>
      <c r="AC644" s="1"/>
    </row>
    <row r="645" spans="3:29" x14ac:dyDescent="0.25">
      <c r="C645" s="1"/>
      <c r="K645" s="1"/>
      <c r="L645" s="1"/>
      <c r="O645" s="1"/>
      <c r="U645" s="1"/>
      <c r="V645" s="1"/>
      <c r="W645" s="1"/>
      <c r="Y645" s="1"/>
      <c r="AA645" s="1"/>
      <c r="AB645" s="1"/>
      <c r="AC645" s="1"/>
    </row>
    <row r="646" spans="3:29" x14ac:dyDescent="0.25">
      <c r="C646" s="1"/>
      <c r="K646" s="1"/>
      <c r="L646" s="1"/>
      <c r="O646" s="1"/>
      <c r="U646" s="1"/>
      <c r="V646" s="1"/>
      <c r="W646" s="1"/>
      <c r="Y646" s="1"/>
      <c r="AA646" s="1"/>
      <c r="AB646" s="1"/>
      <c r="AC646" s="1"/>
    </row>
    <row r="647" spans="3:29" x14ac:dyDescent="0.25">
      <c r="C647" s="1"/>
      <c r="K647" s="1"/>
      <c r="L647" s="1"/>
      <c r="O647" s="1"/>
      <c r="U647" s="1"/>
      <c r="V647" s="1"/>
      <c r="W647" s="1"/>
      <c r="Y647" s="1"/>
      <c r="AA647" s="1"/>
      <c r="AB647" s="1"/>
      <c r="AC647" s="1"/>
    </row>
    <row r="648" spans="3:29" x14ac:dyDescent="0.25">
      <c r="C648" s="1"/>
      <c r="K648" s="1"/>
      <c r="L648" s="1"/>
      <c r="O648" s="1"/>
      <c r="U648" s="1"/>
      <c r="V648" s="1"/>
      <c r="W648" s="1"/>
      <c r="Y648" s="1"/>
      <c r="AA648" s="1"/>
      <c r="AB648" s="1"/>
      <c r="AC648" s="1"/>
    </row>
    <row r="649" spans="3:29" x14ac:dyDescent="0.25">
      <c r="C649" s="1"/>
      <c r="K649" s="1"/>
      <c r="L649" s="1"/>
      <c r="O649" s="1"/>
      <c r="U649" s="1"/>
      <c r="V649" s="1"/>
      <c r="W649" s="1"/>
      <c r="Y649" s="1"/>
      <c r="AA649" s="1"/>
      <c r="AB649" s="1"/>
      <c r="AC649" s="1"/>
    </row>
    <row r="650" spans="3:29" x14ac:dyDescent="0.25">
      <c r="C650" s="1"/>
      <c r="K650" s="1"/>
      <c r="L650" s="1"/>
      <c r="O650" s="1"/>
      <c r="U650" s="1"/>
      <c r="V650" s="1"/>
      <c r="W650" s="1"/>
      <c r="Y650" s="1"/>
      <c r="AA650" s="1"/>
      <c r="AB650" s="1"/>
      <c r="AC650" s="1"/>
    </row>
    <row r="651" spans="3:29" x14ac:dyDescent="0.25">
      <c r="C651" s="1"/>
      <c r="K651" s="1"/>
      <c r="L651" s="1"/>
      <c r="O651" s="1"/>
      <c r="U651" s="1"/>
      <c r="V651" s="1"/>
      <c r="W651" s="1"/>
      <c r="Y651" s="1"/>
      <c r="AA651" s="1"/>
      <c r="AB651" s="1"/>
      <c r="AC651" s="1"/>
    </row>
    <row r="652" spans="3:29" x14ac:dyDescent="0.25">
      <c r="C652" s="1"/>
      <c r="K652" s="1"/>
      <c r="L652" s="1"/>
      <c r="O652" s="1"/>
      <c r="U652" s="1"/>
      <c r="V652" s="1"/>
      <c r="W652" s="1"/>
      <c r="Y652" s="1"/>
      <c r="AA652" s="1"/>
      <c r="AB652" s="1"/>
      <c r="AC652" s="1"/>
    </row>
    <row r="653" spans="3:29" x14ac:dyDescent="0.25">
      <c r="C653" s="1"/>
      <c r="K653" s="1"/>
      <c r="L653" s="1"/>
      <c r="O653" s="1"/>
      <c r="U653" s="1"/>
      <c r="V653" s="1"/>
      <c r="W653" s="1"/>
      <c r="Y653" s="1"/>
      <c r="AA653" s="1"/>
      <c r="AB653" s="1"/>
      <c r="AC653" s="1"/>
    </row>
    <row r="654" spans="3:29" x14ac:dyDescent="0.25">
      <c r="C654" s="1"/>
      <c r="K654" s="1"/>
      <c r="L654" s="1"/>
      <c r="O654" s="1"/>
      <c r="U654" s="1"/>
      <c r="V654" s="1"/>
      <c r="W654" s="1"/>
      <c r="Y654" s="1"/>
      <c r="AA654" s="1"/>
      <c r="AB654" s="1"/>
      <c r="AC654" s="1"/>
    </row>
    <row r="655" spans="3:29" x14ac:dyDescent="0.25">
      <c r="C655" s="1"/>
      <c r="K655" s="1"/>
      <c r="L655" s="1"/>
      <c r="O655" s="1"/>
      <c r="U655" s="1"/>
      <c r="V655" s="1"/>
      <c r="W655" s="1"/>
      <c r="Y655" s="1"/>
      <c r="AA655" s="1"/>
      <c r="AB655" s="1"/>
      <c r="AC655" s="1"/>
    </row>
    <row r="656" spans="3:29" x14ac:dyDescent="0.25">
      <c r="C656" s="1"/>
      <c r="K656" s="1"/>
      <c r="L656" s="1"/>
      <c r="O656" s="1"/>
      <c r="U656" s="1"/>
      <c r="V656" s="1"/>
      <c r="W656" s="1"/>
      <c r="Y656" s="1"/>
      <c r="AA656" s="1"/>
      <c r="AB656" s="1"/>
      <c r="AC656" s="1"/>
    </row>
    <row r="657" spans="3:29" x14ac:dyDescent="0.25">
      <c r="C657" s="1"/>
      <c r="K657" s="1"/>
      <c r="L657" s="1"/>
      <c r="O657" s="1"/>
      <c r="U657" s="1"/>
      <c r="V657" s="1"/>
      <c r="W657" s="1"/>
      <c r="Y657" s="1"/>
      <c r="AA657" s="1"/>
      <c r="AB657" s="1"/>
      <c r="AC657" s="1"/>
    </row>
    <row r="658" spans="3:29" x14ac:dyDescent="0.25">
      <c r="C658" s="1"/>
      <c r="K658" s="1"/>
      <c r="L658" s="1"/>
      <c r="O658" s="1"/>
      <c r="U658" s="1"/>
      <c r="V658" s="1"/>
      <c r="W658" s="1"/>
      <c r="Y658" s="1"/>
      <c r="AA658" s="1"/>
      <c r="AB658" s="1"/>
      <c r="AC658" s="1"/>
    </row>
    <row r="659" spans="3:29" x14ac:dyDescent="0.25">
      <c r="C659" s="1"/>
      <c r="K659" s="1"/>
      <c r="L659" s="1"/>
      <c r="O659" s="1"/>
      <c r="U659" s="1"/>
      <c r="V659" s="1"/>
      <c r="W659" s="1"/>
      <c r="Y659" s="1"/>
      <c r="AA659" s="1"/>
      <c r="AB659" s="1"/>
      <c r="AC659" s="1"/>
    </row>
    <row r="660" spans="3:29" x14ac:dyDescent="0.25">
      <c r="C660" s="1"/>
      <c r="K660" s="1"/>
      <c r="L660" s="1"/>
      <c r="O660" s="1"/>
      <c r="U660" s="1"/>
      <c r="V660" s="1"/>
      <c r="W660" s="1"/>
      <c r="Y660" s="1"/>
      <c r="AA660" s="1"/>
      <c r="AB660" s="1"/>
      <c r="AC660" s="1"/>
    </row>
    <row r="661" spans="3:29" x14ac:dyDescent="0.25">
      <c r="C661" s="1"/>
      <c r="K661" s="1"/>
      <c r="L661" s="1"/>
      <c r="O661" s="1"/>
      <c r="U661" s="1"/>
      <c r="V661" s="1"/>
      <c r="W661" s="1"/>
      <c r="Y661" s="1"/>
      <c r="AA661" s="1"/>
      <c r="AB661" s="1"/>
      <c r="AC661" s="1"/>
    </row>
    <row r="662" spans="3:29" x14ac:dyDescent="0.25">
      <c r="C662" s="1"/>
      <c r="K662" s="1"/>
      <c r="L662" s="1"/>
      <c r="O662" s="1"/>
      <c r="U662" s="1"/>
      <c r="V662" s="1"/>
      <c r="W662" s="1"/>
      <c r="Y662" s="1"/>
      <c r="AA662" s="1"/>
      <c r="AB662" s="1"/>
      <c r="AC662" s="1"/>
    </row>
    <row r="663" spans="3:29" x14ac:dyDescent="0.25">
      <c r="C663" s="1"/>
      <c r="K663" s="1"/>
      <c r="L663" s="1"/>
      <c r="O663" s="1"/>
      <c r="U663" s="1"/>
      <c r="V663" s="1"/>
      <c r="W663" s="1"/>
      <c r="Y663" s="1"/>
      <c r="AA663" s="1"/>
      <c r="AB663" s="1"/>
      <c r="AC663" s="1"/>
    </row>
    <row r="664" spans="3:29" x14ac:dyDescent="0.25">
      <c r="C664" s="1"/>
      <c r="K664" s="1"/>
      <c r="L664" s="1"/>
      <c r="O664" s="1"/>
      <c r="U664" s="1"/>
      <c r="V664" s="1"/>
      <c r="W664" s="1"/>
      <c r="Y664" s="1"/>
      <c r="AA664" s="1"/>
      <c r="AB664" s="1"/>
      <c r="AC664" s="1"/>
    </row>
    <row r="665" spans="3:29" x14ac:dyDescent="0.25">
      <c r="C665" s="1"/>
      <c r="K665" s="1"/>
      <c r="L665" s="1"/>
      <c r="O665" s="1"/>
      <c r="U665" s="1"/>
      <c r="V665" s="1"/>
      <c r="W665" s="1"/>
      <c r="Y665" s="1"/>
      <c r="AA665" s="1"/>
      <c r="AB665" s="1"/>
      <c r="AC665" s="1"/>
    </row>
    <row r="666" spans="3:29" x14ac:dyDescent="0.25">
      <c r="C666" s="1"/>
      <c r="K666" s="1"/>
      <c r="L666" s="1"/>
      <c r="O666" s="1"/>
      <c r="U666" s="1"/>
      <c r="V666" s="1"/>
      <c r="W666" s="1"/>
      <c r="Y666" s="1"/>
      <c r="AA666" s="1"/>
      <c r="AB666" s="1"/>
      <c r="AC666" s="1"/>
    </row>
    <row r="667" spans="3:29" x14ac:dyDescent="0.25">
      <c r="C667" s="1"/>
      <c r="K667" s="1"/>
      <c r="L667" s="1"/>
      <c r="O667" s="1"/>
      <c r="U667" s="1"/>
      <c r="V667" s="1"/>
      <c r="W667" s="1"/>
      <c r="Y667" s="1"/>
      <c r="AA667" s="1"/>
      <c r="AB667" s="1"/>
      <c r="AC667" s="1"/>
    </row>
    <row r="668" spans="3:29" x14ac:dyDescent="0.25">
      <c r="C668" s="1"/>
      <c r="K668" s="1"/>
      <c r="L668" s="1"/>
      <c r="O668" s="1"/>
      <c r="U668" s="1"/>
      <c r="V668" s="1"/>
      <c r="W668" s="1"/>
      <c r="Y668" s="1"/>
      <c r="AA668" s="1"/>
      <c r="AB668" s="1"/>
      <c r="AC668" s="1"/>
    </row>
    <row r="669" spans="3:29" x14ac:dyDescent="0.25">
      <c r="C669" s="1"/>
      <c r="K669" s="1"/>
      <c r="L669" s="1"/>
      <c r="O669" s="1"/>
      <c r="U669" s="1"/>
      <c r="V669" s="1"/>
      <c r="W669" s="1"/>
      <c r="Y669" s="1"/>
      <c r="AA669" s="1"/>
      <c r="AB669" s="1"/>
      <c r="AC669" s="1"/>
    </row>
    <row r="670" spans="3:29" x14ac:dyDescent="0.25">
      <c r="C670" s="1"/>
      <c r="K670" s="1"/>
      <c r="L670" s="1"/>
      <c r="O670" s="1"/>
      <c r="U670" s="1"/>
      <c r="V670" s="1"/>
      <c r="W670" s="1"/>
      <c r="Y670" s="1"/>
      <c r="AA670" s="1"/>
      <c r="AB670" s="1"/>
      <c r="AC670" s="1"/>
    </row>
    <row r="671" spans="3:29" x14ac:dyDescent="0.25">
      <c r="C671" s="1"/>
      <c r="K671" s="1"/>
      <c r="L671" s="1"/>
      <c r="O671" s="1"/>
      <c r="U671" s="1"/>
      <c r="V671" s="1"/>
      <c r="W671" s="1"/>
      <c r="Y671" s="1"/>
      <c r="AA671" s="1"/>
      <c r="AB671" s="1"/>
      <c r="AC671" s="1"/>
    </row>
    <row r="672" spans="3:29" x14ac:dyDescent="0.25">
      <c r="C672" s="1"/>
      <c r="K672" s="1"/>
      <c r="L672" s="1"/>
      <c r="O672" s="1"/>
      <c r="U672" s="1"/>
      <c r="V672" s="1"/>
      <c r="W672" s="1"/>
      <c r="Y672" s="1"/>
      <c r="AA672" s="1"/>
      <c r="AB672" s="1"/>
      <c r="AC672" s="1"/>
    </row>
    <row r="673" spans="3:29" x14ac:dyDescent="0.25">
      <c r="C673" s="1"/>
      <c r="K673" s="1"/>
      <c r="L673" s="1"/>
      <c r="O673" s="1"/>
      <c r="U673" s="1"/>
      <c r="V673" s="1"/>
      <c r="W673" s="1"/>
      <c r="Y673" s="1"/>
      <c r="AA673" s="1"/>
      <c r="AB673" s="1"/>
      <c r="AC673" s="1"/>
    </row>
    <row r="674" spans="3:29" x14ac:dyDescent="0.25">
      <c r="C674" s="1"/>
      <c r="K674" s="1"/>
      <c r="L674" s="1"/>
      <c r="O674" s="1"/>
      <c r="U674" s="1"/>
      <c r="V674" s="1"/>
      <c r="W674" s="1"/>
      <c r="Y674" s="1"/>
      <c r="AA674" s="1"/>
      <c r="AB674" s="1"/>
      <c r="AC674" s="1"/>
    </row>
    <row r="675" spans="3:29" x14ac:dyDescent="0.25">
      <c r="C675" s="1"/>
      <c r="K675" s="1"/>
      <c r="L675" s="1"/>
      <c r="O675" s="1"/>
      <c r="U675" s="1"/>
      <c r="V675" s="1"/>
      <c r="W675" s="1"/>
      <c r="Y675" s="1"/>
      <c r="AA675" s="1"/>
      <c r="AB675" s="1"/>
      <c r="AC675" s="1"/>
    </row>
    <row r="676" spans="3:29" x14ac:dyDescent="0.25">
      <c r="C676" s="1"/>
      <c r="K676" s="1"/>
      <c r="L676" s="1"/>
      <c r="O676" s="1"/>
      <c r="U676" s="1"/>
      <c r="V676" s="1"/>
      <c r="W676" s="1"/>
      <c r="Y676" s="1"/>
      <c r="AA676" s="1"/>
      <c r="AB676" s="1"/>
      <c r="AC676" s="1"/>
    </row>
    <row r="677" spans="3:29" x14ac:dyDescent="0.25">
      <c r="C677" s="1"/>
      <c r="K677" s="1"/>
      <c r="L677" s="1"/>
      <c r="O677" s="1"/>
      <c r="U677" s="1"/>
      <c r="V677" s="1"/>
      <c r="W677" s="1"/>
      <c r="Y677" s="1"/>
      <c r="AA677" s="1"/>
      <c r="AB677" s="1"/>
      <c r="AC677" s="1"/>
    </row>
    <row r="678" spans="3:29" x14ac:dyDescent="0.25">
      <c r="C678" s="1"/>
      <c r="K678" s="1"/>
      <c r="L678" s="1"/>
      <c r="O678" s="1"/>
      <c r="U678" s="1"/>
      <c r="V678" s="1"/>
      <c r="W678" s="1"/>
      <c r="Y678" s="1"/>
      <c r="AA678" s="1"/>
      <c r="AB678" s="1"/>
      <c r="AC678" s="1"/>
    </row>
    <row r="679" spans="3:29" x14ac:dyDescent="0.25">
      <c r="C679" s="1"/>
      <c r="K679" s="1"/>
      <c r="L679" s="1"/>
      <c r="O679" s="1"/>
      <c r="U679" s="1"/>
      <c r="V679" s="1"/>
      <c r="W679" s="1"/>
      <c r="Y679" s="1"/>
      <c r="AA679" s="1"/>
      <c r="AB679" s="1"/>
      <c r="AC679" s="1"/>
    </row>
    <row r="680" spans="3:29" x14ac:dyDescent="0.25">
      <c r="C680" s="1"/>
      <c r="K680" s="1"/>
      <c r="L680" s="1"/>
      <c r="O680" s="1"/>
      <c r="U680" s="1"/>
      <c r="V680" s="1"/>
      <c r="W680" s="1"/>
      <c r="Y680" s="1"/>
      <c r="AA680" s="1"/>
      <c r="AB680" s="1"/>
      <c r="AC680" s="1"/>
    </row>
    <row r="681" spans="3:29" x14ac:dyDescent="0.25">
      <c r="C681" s="1"/>
      <c r="K681" s="1"/>
      <c r="L681" s="1"/>
      <c r="O681" s="1"/>
      <c r="U681" s="1"/>
      <c r="V681" s="1"/>
      <c r="W681" s="1"/>
      <c r="Y681" s="1"/>
      <c r="AA681" s="1"/>
      <c r="AB681" s="1"/>
      <c r="AC681" s="1"/>
    </row>
    <row r="682" spans="3:29" x14ac:dyDescent="0.25">
      <c r="C682" s="1"/>
      <c r="K682" s="1"/>
      <c r="L682" s="1"/>
      <c r="O682" s="1"/>
      <c r="U682" s="1"/>
      <c r="V682" s="1"/>
      <c r="W682" s="1"/>
      <c r="Y682" s="1"/>
      <c r="AA682" s="1"/>
      <c r="AB682" s="1"/>
      <c r="AC682" s="1"/>
    </row>
    <row r="683" spans="3:29" x14ac:dyDescent="0.25">
      <c r="C683" s="1"/>
      <c r="K683" s="1"/>
      <c r="L683" s="1"/>
      <c r="O683" s="1"/>
      <c r="U683" s="1"/>
      <c r="V683" s="1"/>
      <c r="W683" s="1"/>
      <c r="Y683" s="1"/>
      <c r="AA683" s="1"/>
      <c r="AB683" s="1"/>
      <c r="AC683" s="1"/>
    </row>
    <row r="684" spans="3:29" x14ac:dyDescent="0.25">
      <c r="C684" s="1"/>
      <c r="K684" s="1"/>
      <c r="L684" s="1"/>
      <c r="O684" s="1"/>
      <c r="U684" s="1"/>
      <c r="V684" s="1"/>
      <c r="W684" s="1"/>
      <c r="Y684" s="1"/>
      <c r="AA684" s="1"/>
      <c r="AB684" s="1"/>
      <c r="AC684" s="1"/>
    </row>
    <row r="685" spans="3:29" x14ac:dyDescent="0.25">
      <c r="C685" s="1"/>
      <c r="K685" s="1"/>
      <c r="L685" s="1"/>
      <c r="O685" s="1"/>
      <c r="U685" s="1"/>
      <c r="V685" s="1"/>
      <c r="W685" s="1"/>
      <c r="Y685" s="1"/>
      <c r="AA685" s="1"/>
      <c r="AB685" s="1"/>
      <c r="AC685" s="1"/>
    </row>
    <row r="686" spans="3:29" x14ac:dyDescent="0.25">
      <c r="C686" s="1"/>
      <c r="K686" s="1"/>
      <c r="L686" s="1"/>
      <c r="O686" s="1"/>
      <c r="U686" s="1"/>
      <c r="V686" s="1"/>
      <c r="W686" s="1"/>
      <c r="Y686" s="1"/>
      <c r="AA686" s="1"/>
      <c r="AB686" s="1"/>
      <c r="AC686" s="1"/>
    </row>
    <row r="687" spans="3:29" x14ac:dyDescent="0.25">
      <c r="C687" s="1"/>
      <c r="K687" s="1"/>
      <c r="L687" s="1"/>
      <c r="O687" s="1"/>
      <c r="U687" s="1"/>
      <c r="V687" s="1"/>
      <c r="W687" s="1"/>
      <c r="Y687" s="1"/>
      <c r="AA687" s="1"/>
      <c r="AB687" s="1"/>
      <c r="AC687" s="1"/>
    </row>
    <row r="688" spans="3:29" x14ac:dyDescent="0.25">
      <c r="C688" s="1"/>
      <c r="K688" s="1"/>
      <c r="L688" s="1"/>
      <c r="O688" s="1"/>
      <c r="U688" s="1"/>
      <c r="V688" s="1"/>
      <c r="W688" s="1"/>
      <c r="Y688" s="1"/>
      <c r="AA688" s="1"/>
      <c r="AB688" s="1"/>
      <c r="AC688" s="1"/>
    </row>
    <row r="689" spans="3:29" x14ac:dyDescent="0.25">
      <c r="C689" s="1"/>
      <c r="K689" s="1"/>
      <c r="L689" s="1"/>
      <c r="O689" s="1"/>
      <c r="U689" s="1"/>
      <c r="V689" s="1"/>
      <c r="W689" s="1"/>
      <c r="Y689" s="1"/>
      <c r="AA689" s="1"/>
      <c r="AB689" s="1"/>
      <c r="AC689" s="1"/>
    </row>
    <row r="690" spans="3:29" x14ac:dyDescent="0.25">
      <c r="C690" s="1"/>
      <c r="K690" s="1"/>
      <c r="L690" s="1"/>
      <c r="O690" s="1"/>
      <c r="U690" s="1"/>
      <c r="V690" s="1"/>
      <c r="W690" s="1"/>
      <c r="Y690" s="1"/>
      <c r="AA690" s="1"/>
      <c r="AB690" s="1"/>
      <c r="AC690" s="1"/>
    </row>
    <row r="691" spans="3:29" x14ac:dyDescent="0.25">
      <c r="C691" s="1"/>
      <c r="K691" s="1"/>
      <c r="L691" s="1"/>
      <c r="O691" s="1"/>
      <c r="U691" s="1"/>
      <c r="V691" s="1"/>
      <c r="W691" s="1"/>
      <c r="Y691" s="1"/>
      <c r="AA691" s="1"/>
      <c r="AB691" s="1"/>
      <c r="AC691" s="1"/>
    </row>
    <row r="692" spans="3:29" x14ac:dyDescent="0.25">
      <c r="C692" s="1"/>
      <c r="K692" s="1"/>
      <c r="L692" s="1"/>
      <c r="O692" s="1"/>
      <c r="U692" s="1"/>
      <c r="V692" s="1"/>
      <c r="W692" s="1"/>
      <c r="Y692" s="1"/>
      <c r="AA692" s="1"/>
      <c r="AB692" s="1"/>
      <c r="AC692" s="1"/>
    </row>
    <row r="693" spans="3:29" x14ac:dyDescent="0.25">
      <c r="C693" s="1"/>
      <c r="K693" s="1"/>
      <c r="L693" s="1"/>
      <c r="O693" s="1"/>
      <c r="U693" s="1"/>
      <c r="V693" s="1"/>
      <c r="W693" s="1"/>
      <c r="Y693" s="1"/>
      <c r="AA693" s="1"/>
      <c r="AB693" s="1"/>
      <c r="AC693" s="1"/>
    </row>
    <row r="694" spans="3:29" x14ac:dyDescent="0.25">
      <c r="C694" s="1"/>
      <c r="K694" s="1"/>
      <c r="L694" s="1"/>
      <c r="O694" s="1"/>
      <c r="U694" s="1"/>
      <c r="V694" s="1"/>
      <c r="W694" s="1"/>
      <c r="Y694" s="1"/>
      <c r="AA694" s="1"/>
      <c r="AB694" s="1"/>
      <c r="AC694" s="1"/>
    </row>
    <row r="695" spans="3:29" x14ac:dyDescent="0.25">
      <c r="C695" s="1"/>
      <c r="K695" s="1"/>
      <c r="L695" s="1"/>
      <c r="O695" s="1"/>
      <c r="U695" s="1"/>
      <c r="V695" s="1"/>
      <c r="W695" s="1"/>
      <c r="Y695" s="1"/>
      <c r="AA695" s="1"/>
      <c r="AB695" s="1"/>
      <c r="AC695" s="1"/>
    </row>
    <row r="696" spans="3:29" x14ac:dyDescent="0.25">
      <c r="C696" s="1"/>
      <c r="K696" s="1"/>
      <c r="L696" s="1"/>
      <c r="O696" s="1"/>
      <c r="U696" s="1"/>
      <c r="V696" s="1"/>
      <c r="W696" s="1"/>
      <c r="Y696" s="1"/>
      <c r="AA696" s="1"/>
      <c r="AB696" s="1"/>
      <c r="AC696" s="1"/>
    </row>
    <row r="697" spans="3:29" x14ac:dyDescent="0.25">
      <c r="C697" s="1"/>
      <c r="K697" s="1"/>
      <c r="L697" s="1"/>
      <c r="O697" s="1"/>
      <c r="U697" s="1"/>
      <c r="V697" s="1"/>
      <c r="W697" s="1"/>
      <c r="Y697" s="1"/>
      <c r="AA697" s="1"/>
      <c r="AB697" s="1"/>
      <c r="AC697" s="1"/>
    </row>
    <row r="698" spans="3:29" x14ac:dyDescent="0.25">
      <c r="C698" s="1"/>
      <c r="K698" s="1"/>
      <c r="L698" s="1"/>
      <c r="O698" s="1"/>
      <c r="U698" s="1"/>
      <c r="V698" s="1"/>
      <c r="W698" s="1"/>
      <c r="Y698" s="1"/>
      <c r="AA698" s="1"/>
      <c r="AB698" s="1"/>
      <c r="AC698" s="1"/>
    </row>
    <row r="699" spans="3:29" x14ac:dyDescent="0.25">
      <c r="C699" s="1"/>
      <c r="K699" s="1"/>
      <c r="L699" s="1"/>
      <c r="O699" s="1"/>
      <c r="U699" s="1"/>
      <c r="V699" s="1"/>
      <c r="W699" s="1"/>
      <c r="Y699" s="1"/>
      <c r="AA699" s="1"/>
      <c r="AB699" s="1"/>
      <c r="AC699" s="1"/>
    </row>
    <row r="700" spans="3:29" x14ac:dyDescent="0.25">
      <c r="C700" s="1"/>
      <c r="K700" s="1"/>
      <c r="L700" s="1"/>
      <c r="O700" s="1"/>
      <c r="U700" s="1"/>
      <c r="V700" s="1"/>
      <c r="W700" s="1"/>
      <c r="Y700" s="1"/>
      <c r="AA700" s="1"/>
      <c r="AB700" s="1"/>
      <c r="AC700" s="1"/>
    </row>
    <row r="701" spans="3:29" x14ac:dyDescent="0.25">
      <c r="C701" s="1"/>
      <c r="K701" s="1"/>
      <c r="L701" s="1"/>
      <c r="O701" s="1"/>
      <c r="U701" s="1"/>
      <c r="V701" s="1"/>
      <c r="W701" s="1"/>
      <c r="Y701" s="1"/>
      <c r="AA701" s="1"/>
      <c r="AB701" s="1"/>
      <c r="AC701" s="1"/>
    </row>
    <row r="702" spans="3:29" x14ac:dyDescent="0.25">
      <c r="C702" s="1"/>
      <c r="K702" s="1"/>
      <c r="L702" s="1"/>
      <c r="O702" s="1"/>
      <c r="U702" s="1"/>
      <c r="V702" s="1"/>
      <c r="W702" s="1"/>
      <c r="Y702" s="1"/>
      <c r="AA702" s="1"/>
      <c r="AB702" s="1"/>
      <c r="AC702" s="1"/>
    </row>
    <row r="703" spans="3:29" x14ac:dyDescent="0.25">
      <c r="C703" s="1"/>
      <c r="K703" s="1"/>
      <c r="L703" s="1"/>
      <c r="O703" s="1"/>
      <c r="U703" s="1"/>
      <c r="V703" s="1"/>
      <c r="W703" s="1"/>
      <c r="Y703" s="1"/>
      <c r="AA703" s="1"/>
      <c r="AB703" s="1"/>
      <c r="AC703" s="1"/>
    </row>
    <row r="704" spans="3:29" x14ac:dyDescent="0.25">
      <c r="C704" s="1"/>
      <c r="K704" s="1"/>
      <c r="L704" s="1"/>
      <c r="O704" s="1"/>
      <c r="U704" s="1"/>
      <c r="V704" s="1"/>
      <c r="W704" s="1"/>
      <c r="Y704" s="1"/>
      <c r="AA704" s="1"/>
      <c r="AB704" s="1"/>
      <c r="AC704" s="1"/>
    </row>
    <row r="705" spans="3:29" x14ac:dyDescent="0.25">
      <c r="C705" s="1"/>
      <c r="K705" s="1"/>
      <c r="L705" s="1"/>
      <c r="O705" s="1"/>
      <c r="U705" s="1"/>
      <c r="V705" s="1"/>
      <c r="W705" s="1"/>
      <c r="Y705" s="1"/>
      <c r="AA705" s="1"/>
      <c r="AB705" s="1"/>
      <c r="AC705" s="1"/>
    </row>
    <row r="706" spans="3:29" x14ac:dyDescent="0.25">
      <c r="C706" s="1"/>
      <c r="K706" s="1"/>
      <c r="L706" s="1"/>
      <c r="O706" s="1"/>
      <c r="U706" s="1"/>
      <c r="V706" s="1"/>
      <c r="W706" s="1"/>
      <c r="Y706" s="1"/>
      <c r="AA706" s="1"/>
      <c r="AB706" s="1"/>
      <c r="AC706" s="1"/>
    </row>
    <row r="707" spans="3:29" x14ac:dyDescent="0.25">
      <c r="C707" s="1"/>
      <c r="K707" s="1"/>
      <c r="L707" s="1"/>
      <c r="O707" s="1"/>
      <c r="U707" s="1"/>
      <c r="V707" s="1"/>
      <c r="W707" s="1"/>
      <c r="Y707" s="1"/>
      <c r="AA707" s="1"/>
      <c r="AB707" s="1"/>
      <c r="AC707" s="1"/>
    </row>
    <row r="708" spans="3:29" x14ac:dyDescent="0.25">
      <c r="C708" s="1"/>
      <c r="K708" s="1"/>
      <c r="L708" s="1"/>
      <c r="O708" s="1"/>
      <c r="U708" s="1"/>
      <c r="V708" s="1"/>
      <c r="W708" s="1"/>
      <c r="Y708" s="1"/>
      <c r="AA708" s="1"/>
      <c r="AB708" s="1"/>
      <c r="AC708" s="1"/>
    </row>
    <row r="709" spans="3:29" x14ac:dyDescent="0.25">
      <c r="C709" s="1"/>
      <c r="K709" s="1"/>
      <c r="L709" s="1"/>
      <c r="O709" s="1"/>
      <c r="U709" s="1"/>
      <c r="V709" s="1"/>
      <c r="W709" s="1"/>
      <c r="Y709" s="1"/>
      <c r="AA709" s="1"/>
      <c r="AB709" s="1"/>
      <c r="AC709" s="1"/>
    </row>
    <row r="710" spans="3:29" x14ac:dyDescent="0.25">
      <c r="C710" s="1"/>
      <c r="K710" s="1"/>
      <c r="L710" s="1"/>
      <c r="O710" s="1"/>
      <c r="U710" s="1"/>
      <c r="V710" s="1"/>
      <c r="W710" s="1"/>
      <c r="Y710" s="1"/>
      <c r="AA710" s="1"/>
      <c r="AB710" s="1"/>
      <c r="AC710" s="1"/>
    </row>
    <row r="711" spans="3:29" x14ac:dyDescent="0.25">
      <c r="C711" s="1"/>
      <c r="K711" s="1"/>
      <c r="L711" s="1"/>
      <c r="O711" s="1"/>
      <c r="U711" s="1"/>
      <c r="V711" s="1"/>
      <c r="W711" s="1"/>
      <c r="Y711" s="1"/>
      <c r="AA711" s="1"/>
      <c r="AB711" s="1"/>
      <c r="AC711" s="1"/>
    </row>
    <row r="712" spans="3:29" x14ac:dyDescent="0.25">
      <c r="C712" s="1"/>
      <c r="K712" s="1"/>
      <c r="L712" s="1"/>
      <c r="O712" s="1"/>
      <c r="U712" s="1"/>
      <c r="V712" s="1"/>
      <c r="W712" s="1"/>
      <c r="Y712" s="1"/>
      <c r="AA712" s="1"/>
      <c r="AB712" s="1"/>
      <c r="AC712" s="1"/>
    </row>
    <row r="713" spans="3:29" x14ac:dyDescent="0.25">
      <c r="C713" s="1"/>
      <c r="K713" s="1"/>
      <c r="L713" s="1"/>
      <c r="O713" s="1"/>
      <c r="U713" s="1"/>
      <c r="V713" s="1"/>
      <c r="W713" s="1"/>
      <c r="Y713" s="1"/>
      <c r="AA713" s="1"/>
      <c r="AB713" s="1"/>
      <c r="AC713" s="1"/>
    </row>
    <row r="714" spans="3:29" x14ac:dyDescent="0.25">
      <c r="C714" s="1"/>
      <c r="K714" s="1"/>
      <c r="L714" s="1"/>
      <c r="O714" s="1"/>
      <c r="U714" s="1"/>
      <c r="V714" s="1"/>
      <c r="W714" s="1"/>
      <c r="Y714" s="1"/>
      <c r="AA714" s="1"/>
      <c r="AB714" s="1"/>
      <c r="AC714" s="1"/>
    </row>
    <row r="715" spans="3:29" x14ac:dyDescent="0.25">
      <c r="C715" s="1"/>
      <c r="K715" s="1"/>
      <c r="L715" s="1"/>
      <c r="O715" s="1"/>
      <c r="U715" s="1"/>
      <c r="V715" s="1"/>
      <c r="W715" s="1"/>
      <c r="Y715" s="1"/>
      <c r="AA715" s="1"/>
      <c r="AB715" s="1"/>
      <c r="AC715" s="1"/>
    </row>
    <row r="716" spans="3:29" x14ac:dyDescent="0.25">
      <c r="C716" s="1"/>
      <c r="K716" s="1"/>
      <c r="L716" s="1"/>
      <c r="O716" s="1"/>
      <c r="U716" s="1"/>
      <c r="V716" s="1"/>
      <c r="W716" s="1"/>
      <c r="Y716" s="1"/>
      <c r="AA716" s="1"/>
      <c r="AB716" s="1"/>
      <c r="AC716" s="1"/>
    </row>
    <row r="717" spans="3:29" x14ac:dyDescent="0.25">
      <c r="C717" s="1"/>
      <c r="K717" s="1"/>
      <c r="L717" s="1"/>
      <c r="O717" s="1"/>
      <c r="U717" s="1"/>
      <c r="V717" s="1"/>
      <c r="W717" s="1"/>
      <c r="Y717" s="1"/>
      <c r="AA717" s="1"/>
      <c r="AB717" s="1"/>
      <c r="AC717" s="1"/>
    </row>
    <row r="718" spans="3:29" x14ac:dyDescent="0.25">
      <c r="C718" s="1"/>
      <c r="K718" s="1"/>
      <c r="L718" s="1"/>
      <c r="O718" s="1"/>
      <c r="U718" s="1"/>
      <c r="V718" s="1"/>
      <c r="W718" s="1"/>
      <c r="Y718" s="1"/>
      <c r="AA718" s="1"/>
      <c r="AB718" s="1"/>
      <c r="AC718" s="1"/>
    </row>
    <row r="719" spans="3:29" x14ac:dyDescent="0.25">
      <c r="C719" s="1"/>
      <c r="K719" s="1"/>
      <c r="L719" s="1"/>
      <c r="O719" s="1"/>
      <c r="U719" s="1"/>
      <c r="V719" s="1"/>
      <c r="W719" s="1"/>
      <c r="Y719" s="1"/>
      <c r="AA719" s="1"/>
      <c r="AB719" s="1"/>
      <c r="AC719" s="1"/>
    </row>
    <row r="720" spans="3:29" x14ac:dyDescent="0.25">
      <c r="C720" s="1"/>
      <c r="K720" s="1"/>
      <c r="L720" s="1"/>
      <c r="O720" s="1"/>
      <c r="U720" s="1"/>
      <c r="V720" s="1"/>
      <c r="W720" s="1"/>
      <c r="Y720" s="1"/>
      <c r="AA720" s="1"/>
      <c r="AB720" s="1"/>
      <c r="AC720" s="1"/>
    </row>
    <row r="721" spans="3:29" x14ac:dyDescent="0.25">
      <c r="C721" s="1"/>
      <c r="K721" s="1"/>
      <c r="L721" s="1"/>
      <c r="O721" s="1"/>
      <c r="U721" s="1"/>
      <c r="V721" s="1"/>
      <c r="W721" s="1"/>
      <c r="Y721" s="1"/>
      <c r="AA721" s="1"/>
      <c r="AB721" s="1"/>
      <c r="AC721" s="1"/>
    </row>
    <row r="722" spans="3:29" x14ac:dyDescent="0.25">
      <c r="C722" s="1"/>
      <c r="K722" s="1"/>
      <c r="L722" s="1"/>
      <c r="O722" s="1"/>
      <c r="U722" s="1"/>
      <c r="V722" s="1"/>
      <c r="W722" s="1"/>
      <c r="Y722" s="1"/>
      <c r="AA722" s="1"/>
      <c r="AB722" s="1"/>
      <c r="AC722" s="1"/>
    </row>
    <row r="723" spans="3:29" x14ac:dyDescent="0.25">
      <c r="C723" s="1"/>
      <c r="K723" s="1"/>
      <c r="L723" s="1"/>
      <c r="O723" s="1"/>
      <c r="U723" s="1"/>
      <c r="V723" s="1"/>
      <c r="W723" s="1"/>
      <c r="Y723" s="1"/>
      <c r="AA723" s="1"/>
      <c r="AB723" s="1"/>
      <c r="AC723" s="1"/>
    </row>
    <row r="724" spans="3:29" x14ac:dyDescent="0.25">
      <c r="C724" s="1"/>
      <c r="K724" s="1"/>
      <c r="L724" s="1"/>
      <c r="O724" s="1"/>
      <c r="U724" s="1"/>
      <c r="V724" s="1"/>
      <c r="W724" s="1"/>
      <c r="Y724" s="1"/>
      <c r="AA724" s="1"/>
      <c r="AB724" s="1"/>
      <c r="AC724" s="1"/>
    </row>
    <row r="725" spans="3:29" x14ac:dyDescent="0.25">
      <c r="C725" s="1"/>
      <c r="K725" s="1"/>
      <c r="L725" s="1"/>
      <c r="O725" s="1"/>
      <c r="U725" s="1"/>
      <c r="V725" s="1"/>
      <c r="W725" s="1"/>
      <c r="Y725" s="1"/>
      <c r="AA725" s="1"/>
      <c r="AB725" s="1"/>
      <c r="AC725" s="1"/>
    </row>
    <row r="726" spans="3:29" x14ac:dyDescent="0.25">
      <c r="C726" s="1"/>
      <c r="K726" s="1"/>
      <c r="L726" s="1"/>
      <c r="O726" s="1"/>
      <c r="U726" s="1"/>
      <c r="V726" s="1"/>
      <c r="W726" s="1"/>
      <c r="Y726" s="1"/>
      <c r="AA726" s="1"/>
      <c r="AB726" s="1"/>
      <c r="AC726" s="1"/>
    </row>
    <row r="727" spans="3:29" x14ac:dyDescent="0.25">
      <c r="C727" s="1"/>
      <c r="K727" s="1"/>
      <c r="L727" s="1"/>
      <c r="O727" s="1"/>
      <c r="U727" s="1"/>
      <c r="V727" s="1"/>
      <c r="W727" s="1"/>
      <c r="Y727" s="1"/>
      <c r="AA727" s="1"/>
      <c r="AB727" s="1"/>
      <c r="AC727" s="1"/>
    </row>
    <row r="728" spans="3:29" x14ac:dyDescent="0.25">
      <c r="C728" s="1"/>
      <c r="K728" s="1"/>
      <c r="L728" s="1"/>
      <c r="O728" s="1"/>
      <c r="U728" s="1"/>
      <c r="V728" s="1"/>
      <c r="W728" s="1"/>
      <c r="Y728" s="1"/>
      <c r="AA728" s="1"/>
      <c r="AB728" s="1"/>
      <c r="AC728" s="1"/>
    </row>
    <row r="729" spans="3:29" x14ac:dyDescent="0.25">
      <c r="C729" s="1"/>
      <c r="K729" s="1"/>
      <c r="L729" s="1"/>
      <c r="O729" s="1"/>
      <c r="U729" s="1"/>
      <c r="V729" s="1"/>
      <c r="W729" s="1"/>
      <c r="Y729" s="1"/>
      <c r="AA729" s="1"/>
      <c r="AB729" s="1"/>
      <c r="AC729" s="1"/>
    </row>
    <row r="730" spans="3:29" x14ac:dyDescent="0.25">
      <c r="C730" s="1"/>
      <c r="K730" s="1"/>
      <c r="L730" s="1"/>
      <c r="O730" s="1"/>
      <c r="U730" s="1"/>
      <c r="V730" s="1"/>
      <c r="W730" s="1"/>
      <c r="Y730" s="1"/>
      <c r="AA730" s="1"/>
      <c r="AB730" s="1"/>
      <c r="AC730" s="1"/>
    </row>
    <row r="731" spans="3:29" x14ac:dyDescent="0.25">
      <c r="C731" s="1"/>
      <c r="K731" s="1"/>
      <c r="L731" s="1"/>
      <c r="O731" s="1"/>
      <c r="U731" s="1"/>
      <c r="V731" s="1"/>
      <c r="W731" s="1"/>
      <c r="Y731" s="1"/>
      <c r="AA731" s="1"/>
      <c r="AB731" s="1"/>
      <c r="AC731" s="1"/>
    </row>
    <row r="732" spans="3:29" x14ac:dyDescent="0.25">
      <c r="C732" s="1"/>
      <c r="K732" s="1"/>
      <c r="L732" s="1"/>
      <c r="O732" s="1"/>
      <c r="U732" s="1"/>
      <c r="V732" s="1"/>
      <c r="W732" s="1"/>
      <c r="Y732" s="1"/>
      <c r="AA732" s="1"/>
      <c r="AB732" s="1"/>
      <c r="AC732" s="1"/>
    </row>
    <row r="733" spans="3:29" x14ac:dyDescent="0.25">
      <c r="C733" s="1"/>
      <c r="K733" s="1"/>
      <c r="L733" s="1"/>
      <c r="O733" s="1"/>
      <c r="U733" s="1"/>
      <c r="V733" s="1"/>
      <c r="W733" s="1"/>
      <c r="Y733" s="1"/>
      <c r="AA733" s="1"/>
      <c r="AB733" s="1"/>
      <c r="AC733" s="1"/>
    </row>
    <row r="734" spans="3:29" x14ac:dyDescent="0.25">
      <c r="C734" s="1"/>
      <c r="K734" s="1"/>
      <c r="L734" s="1"/>
      <c r="O734" s="1"/>
      <c r="U734" s="1"/>
      <c r="V734" s="1"/>
      <c r="W734" s="1"/>
      <c r="Y734" s="1"/>
      <c r="AA734" s="1"/>
      <c r="AB734" s="1"/>
      <c r="AC734" s="1"/>
    </row>
    <row r="737" spans="3:29" x14ac:dyDescent="0.25">
      <c r="C737" s="1"/>
      <c r="K737" s="1"/>
      <c r="L737" s="1"/>
      <c r="O737" s="1"/>
      <c r="U737" s="1"/>
      <c r="V737" s="1"/>
      <c r="W737" s="1"/>
      <c r="Y737" s="1"/>
      <c r="AA737" s="1"/>
      <c r="AB737" s="1"/>
      <c r="AC737" s="1"/>
    </row>
    <row r="738" spans="3:29" x14ac:dyDescent="0.25">
      <c r="C738" s="1"/>
      <c r="K738" s="1"/>
      <c r="L738" s="1"/>
      <c r="O738" s="1"/>
      <c r="U738" s="1"/>
      <c r="V738" s="1"/>
      <c r="W738" s="1"/>
      <c r="Y738" s="1"/>
      <c r="AA738" s="1"/>
      <c r="AB738" s="1"/>
      <c r="AC738" s="1"/>
    </row>
    <row r="739" spans="3:29" x14ac:dyDescent="0.25">
      <c r="C739" s="1"/>
      <c r="K739" s="1"/>
      <c r="L739" s="1"/>
      <c r="O739" s="1"/>
      <c r="U739" s="1"/>
      <c r="V739" s="1"/>
      <c r="W739" s="1"/>
      <c r="Y739" s="1"/>
      <c r="AA739" s="1"/>
      <c r="AB739" s="1"/>
      <c r="AC739" s="1"/>
    </row>
    <row r="740" spans="3:29" x14ac:dyDescent="0.25">
      <c r="C740" s="1"/>
      <c r="K740" s="1"/>
      <c r="L740" s="1"/>
      <c r="O740" s="1"/>
      <c r="U740" s="1"/>
      <c r="V740" s="1"/>
      <c r="W740" s="1"/>
      <c r="Y740" s="1"/>
      <c r="AA740" s="1"/>
      <c r="AB740" s="1"/>
      <c r="AC740" s="1"/>
    </row>
    <row r="741" spans="3:29" x14ac:dyDescent="0.25">
      <c r="C741" s="1"/>
      <c r="K741" s="1"/>
      <c r="L741" s="1"/>
      <c r="O741" s="1"/>
      <c r="U741" s="1"/>
      <c r="V741" s="1"/>
      <c r="W741" s="1"/>
      <c r="Y741" s="1"/>
      <c r="AA741" s="1"/>
      <c r="AB741" s="1"/>
      <c r="AC741" s="1"/>
    </row>
    <row r="742" spans="3:29" x14ac:dyDescent="0.25">
      <c r="C742" s="1"/>
      <c r="K742" s="1"/>
      <c r="L742" s="1"/>
      <c r="O742" s="1"/>
      <c r="U742" s="1"/>
      <c r="V742" s="1"/>
      <c r="W742" s="1"/>
      <c r="Y742" s="1"/>
      <c r="AA742" s="1"/>
      <c r="AB742" s="1"/>
      <c r="AC742" s="1"/>
    </row>
    <row r="743" spans="3:29" x14ac:dyDescent="0.25">
      <c r="C743" s="1"/>
      <c r="K743" s="1"/>
      <c r="L743" s="1"/>
      <c r="O743" s="1"/>
      <c r="U743" s="1"/>
      <c r="V743" s="1"/>
      <c r="W743" s="1"/>
      <c r="Y743" s="1"/>
      <c r="AA743" s="1"/>
      <c r="AB743" s="1"/>
      <c r="AC743" s="1"/>
    </row>
    <row r="744" spans="3:29" x14ac:dyDescent="0.25">
      <c r="C744" s="1"/>
      <c r="K744" s="1"/>
      <c r="L744" s="1"/>
      <c r="O744" s="1"/>
      <c r="U744" s="1"/>
      <c r="V744" s="1"/>
      <c r="W744" s="1"/>
      <c r="Y744" s="1"/>
      <c r="AA744" s="1"/>
      <c r="AB744" s="1"/>
      <c r="AC744" s="1"/>
    </row>
    <row r="745" spans="3:29" x14ac:dyDescent="0.25">
      <c r="C745" s="1"/>
      <c r="K745" s="1"/>
      <c r="L745" s="1"/>
      <c r="O745" s="1"/>
      <c r="U745" s="1"/>
      <c r="V745" s="1"/>
      <c r="W745" s="1"/>
      <c r="Y745" s="1"/>
      <c r="AA745" s="1"/>
      <c r="AB745" s="1"/>
      <c r="AC745" s="1"/>
    </row>
    <row r="746" spans="3:29" x14ac:dyDescent="0.25">
      <c r="C746" s="1"/>
      <c r="K746" s="1"/>
      <c r="L746" s="1"/>
      <c r="O746" s="1"/>
      <c r="U746" s="1"/>
      <c r="V746" s="1"/>
      <c r="W746" s="1"/>
      <c r="Y746" s="1"/>
      <c r="AA746" s="1"/>
      <c r="AB746" s="1"/>
      <c r="AC746" s="1"/>
    </row>
    <row r="747" spans="3:29" x14ac:dyDescent="0.25">
      <c r="C747" s="1"/>
      <c r="K747" s="1"/>
      <c r="L747" s="1"/>
      <c r="O747" s="1"/>
      <c r="U747" s="1"/>
      <c r="V747" s="1"/>
      <c r="W747" s="1"/>
      <c r="Y747" s="1"/>
      <c r="AA747" s="1"/>
      <c r="AB747" s="1"/>
      <c r="AC747" s="1"/>
    </row>
    <row r="748" spans="3:29" x14ac:dyDescent="0.25">
      <c r="C748" s="1"/>
      <c r="K748" s="1"/>
      <c r="L748" s="1"/>
      <c r="O748" s="1"/>
      <c r="U748" s="1"/>
      <c r="V748" s="1"/>
      <c r="W748" s="1"/>
      <c r="Y748" s="1"/>
      <c r="AA748" s="1"/>
      <c r="AB748" s="1"/>
      <c r="AC748" s="1"/>
    </row>
    <row r="749" spans="3:29" x14ac:dyDescent="0.25">
      <c r="C749" s="1"/>
      <c r="K749" s="1"/>
      <c r="L749" s="1"/>
      <c r="O749" s="1"/>
      <c r="U749" s="1"/>
      <c r="V749" s="1"/>
      <c r="W749" s="1"/>
      <c r="Y749" s="1"/>
      <c r="AA749" s="1"/>
      <c r="AB749" s="1"/>
      <c r="AC749" s="1"/>
    </row>
    <row r="750" spans="3:29" x14ac:dyDescent="0.25">
      <c r="C750" s="1"/>
      <c r="K750" s="1"/>
      <c r="L750" s="1"/>
      <c r="O750" s="1"/>
      <c r="U750" s="1"/>
      <c r="V750" s="1"/>
      <c r="W750" s="1"/>
      <c r="Y750" s="1"/>
      <c r="AA750" s="1"/>
      <c r="AB750" s="1"/>
      <c r="AC750" s="1"/>
    </row>
    <row r="751" spans="3:29" x14ac:dyDescent="0.25">
      <c r="C751" s="1"/>
      <c r="K751" s="1"/>
      <c r="L751" s="1"/>
      <c r="O751" s="1"/>
      <c r="U751" s="1"/>
      <c r="V751" s="1"/>
      <c r="W751" s="1"/>
      <c r="Y751" s="1"/>
      <c r="AA751" s="1"/>
      <c r="AB751" s="1"/>
      <c r="AC751" s="1"/>
    </row>
    <row r="752" spans="3:29" x14ac:dyDescent="0.25">
      <c r="C752" s="1"/>
      <c r="K752" s="1"/>
      <c r="L752" s="1"/>
      <c r="O752" s="1"/>
      <c r="U752" s="1"/>
      <c r="V752" s="1"/>
      <c r="W752" s="1"/>
      <c r="Y752" s="1"/>
      <c r="AA752" s="1"/>
      <c r="AB752" s="1"/>
      <c r="AC752" s="1"/>
    </row>
    <row r="753" spans="3:29" x14ac:dyDescent="0.25">
      <c r="C753" s="1"/>
      <c r="K753" s="1"/>
      <c r="L753" s="1"/>
      <c r="O753" s="1"/>
      <c r="U753" s="1"/>
      <c r="V753" s="1"/>
      <c r="W753" s="1"/>
      <c r="Y753" s="1"/>
      <c r="AA753" s="1"/>
      <c r="AB753" s="1"/>
      <c r="AC753" s="1"/>
    </row>
    <row r="754" spans="3:29" x14ac:dyDescent="0.25">
      <c r="C754" s="1"/>
      <c r="K754" s="1"/>
      <c r="L754" s="1"/>
      <c r="O754" s="1"/>
      <c r="U754" s="1"/>
      <c r="V754" s="1"/>
      <c r="W754" s="1"/>
      <c r="Y754" s="1"/>
      <c r="AA754" s="1"/>
      <c r="AB754" s="1"/>
      <c r="AC754" s="1"/>
    </row>
    <row r="755" spans="3:29" x14ac:dyDescent="0.25">
      <c r="C755" s="1"/>
      <c r="K755" s="1"/>
      <c r="L755" s="1"/>
      <c r="O755" s="1"/>
      <c r="U755" s="1"/>
      <c r="V755" s="1"/>
      <c r="W755" s="1"/>
      <c r="Y755" s="1"/>
      <c r="AA755" s="1"/>
      <c r="AB755" s="1"/>
      <c r="AC755" s="1"/>
    </row>
    <row r="756" spans="3:29" x14ac:dyDescent="0.25">
      <c r="C756" s="1"/>
      <c r="K756" s="1"/>
      <c r="L756" s="1"/>
      <c r="O756" s="1"/>
      <c r="U756" s="1"/>
      <c r="V756" s="1"/>
      <c r="W756" s="1"/>
      <c r="Y756" s="1"/>
      <c r="AA756" s="1"/>
      <c r="AB756" s="1"/>
      <c r="AC756" s="1"/>
    </row>
    <row r="757" spans="3:29" x14ac:dyDescent="0.25">
      <c r="C757" s="1"/>
      <c r="K757" s="1"/>
      <c r="L757" s="1"/>
      <c r="O757" s="1"/>
      <c r="U757" s="1"/>
      <c r="V757" s="1"/>
      <c r="W757" s="1"/>
      <c r="Y757" s="1"/>
      <c r="AA757" s="1"/>
      <c r="AB757" s="1"/>
      <c r="AC757" s="1"/>
    </row>
    <row r="758" spans="3:29" x14ac:dyDescent="0.25">
      <c r="C758" s="1"/>
      <c r="K758" s="1"/>
      <c r="L758" s="1"/>
      <c r="O758" s="1"/>
      <c r="U758" s="1"/>
      <c r="V758" s="1"/>
      <c r="W758" s="1"/>
      <c r="Y758" s="1"/>
      <c r="AA758" s="1"/>
      <c r="AB758" s="1"/>
      <c r="AC758" s="1"/>
    </row>
    <row r="759" spans="3:29" x14ac:dyDescent="0.25">
      <c r="C759" s="1"/>
      <c r="K759" s="1"/>
      <c r="L759" s="1"/>
      <c r="O759" s="1"/>
      <c r="U759" s="1"/>
      <c r="V759" s="1"/>
      <c r="W759" s="1"/>
      <c r="Y759" s="1"/>
      <c r="AA759" s="1"/>
      <c r="AB759" s="1"/>
      <c r="AC759" s="1"/>
    </row>
    <row r="760" spans="3:29" x14ac:dyDescent="0.25">
      <c r="C760" s="1"/>
      <c r="K760" s="1"/>
      <c r="L760" s="1"/>
      <c r="O760" s="1"/>
      <c r="U760" s="1"/>
      <c r="V760" s="1"/>
      <c r="W760" s="1"/>
      <c r="Y760" s="1"/>
      <c r="AA760" s="1"/>
      <c r="AB760" s="1"/>
      <c r="AC760" s="1"/>
    </row>
    <row r="761" spans="3:29" x14ac:dyDescent="0.25">
      <c r="C761" s="1"/>
      <c r="K761" s="1"/>
      <c r="L761" s="1"/>
      <c r="O761" s="1"/>
      <c r="U761" s="1"/>
      <c r="V761" s="1"/>
      <c r="W761" s="1"/>
      <c r="Y761" s="1"/>
      <c r="AA761" s="1"/>
      <c r="AB761" s="1"/>
      <c r="AC761" s="1"/>
    </row>
    <row r="762" spans="3:29" x14ac:dyDescent="0.25">
      <c r="C762" s="1"/>
      <c r="K762" s="1"/>
      <c r="L762" s="1"/>
      <c r="O762" s="1"/>
      <c r="U762" s="1"/>
      <c r="V762" s="1"/>
      <c r="W762" s="1"/>
      <c r="Y762" s="1"/>
      <c r="AA762" s="1"/>
      <c r="AB762" s="1"/>
      <c r="AC762" s="1"/>
    </row>
    <row r="763" spans="3:29" x14ac:dyDescent="0.25">
      <c r="C763" s="1"/>
      <c r="K763" s="1"/>
      <c r="L763" s="1"/>
      <c r="O763" s="1"/>
      <c r="U763" s="1"/>
      <c r="V763" s="1"/>
      <c r="W763" s="1"/>
      <c r="Y763" s="1"/>
      <c r="AA763" s="1"/>
      <c r="AB763" s="1"/>
      <c r="AC763" s="1"/>
    </row>
    <row r="764" spans="3:29" x14ac:dyDescent="0.25">
      <c r="C764" s="1"/>
      <c r="K764" s="1"/>
      <c r="L764" s="1"/>
      <c r="O764" s="1"/>
      <c r="U764" s="1"/>
      <c r="V764" s="1"/>
      <c r="W764" s="1"/>
      <c r="Y764" s="1"/>
      <c r="AA764" s="1"/>
      <c r="AB764" s="1"/>
      <c r="AC764" s="1"/>
    </row>
    <row r="765" spans="3:29" x14ac:dyDescent="0.25">
      <c r="C765" s="1"/>
      <c r="K765" s="1"/>
      <c r="L765" s="1"/>
      <c r="O765" s="1"/>
      <c r="U765" s="1"/>
      <c r="V765" s="1"/>
      <c r="W765" s="1"/>
      <c r="Y765" s="1"/>
      <c r="AA765" s="1"/>
      <c r="AB765" s="1"/>
      <c r="AC765" s="1"/>
    </row>
    <row r="766" spans="3:29" x14ac:dyDescent="0.25">
      <c r="C766" s="1"/>
      <c r="K766" s="1"/>
      <c r="L766" s="1"/>
      <c r="O766" s="1"/>
      <c r="U766" s="1"/>
      <c r="V766" s="1"/>
      <c r="W766" s="1"/>
      <c r="Y766" s="1"/>
      <c r="AA766" s="1"/>
      <c r="AB766" s="1"/>
      <c r="AC766" s="1"/>
    </row>
    <row r="767" spans="3:29" x14ac:dyDescent="0.25">
      <c r="C767" s="1"/>
      <c r="K767" s="1"/>
      <c r="L767" s="1"/>
      <c r="O767" s="1"/>
      <c r="U767" s="1"/>
      <c r="V767" s="1"/>
      <c r="W767" s="1"/>
      <c r="Y767" s="1"/>
      <c r="AA767" s="1"/>
      <c r="AB767" s="1"/>
      <c r="AC767" s="1"/>
    </row>
    <row r="768" spans="3:29" x14ac:dyDescent="0.25">
      <c r="C768" s="1"/>
      <c r="K768" s="1"/>
      <c r="L768" s="1"/>
      <c r="O768" s="1"/>
      <c r="U768" s="1"/>
      <c r="V768" s="1"/>
      <c r="W768" s="1"/>
      <c r="Y768" s="1"/>
      <c r="AA768" s="1"/>
      <c r="AB768" s="1"/>
      <c r="AC768" s="1"/>
    </row>
    <row r="769" spans="3:29" x14ac:dyDescent="0.25">
      <c r="C769" s="1"/>
      <c r="K769" s="1"/>
      <c r="L769" s="1"/>
      <c r="O769" s="1"/>
      <c r="U769" s="1"/>
      <c r="V769" s="1"/>
      <c r="W769" s="1"/>
      <c r="Y769" s="1"/>
      <c r="AA769" s="1"/>
      <c r="AB769" s="1"/>
      <c r="AC769" s="1"/>
    </row>
    <row r="770" spans="3:29" x14ac:dyDescent="0.25">
      <c r="C770" s="1"/>
      <c r="K770" s="1"/>
      <c r="L770" s="1"/>
      <c r="O770" s="1"/>
      <c r="U770" s="1"/>
      <c r="V770" s="1"/>
      <c r="W770" s="1"/>
      <c r="Y770" s="1"/>
      <c r="AA770" s="1"/>
      <c r="AB770" s="1"/>
      <c r="AC770" s="1"/>
    </row>
    <row r="771" spans="3:29" x14ac:dyDescent="0.25">
      <c r="C771" s="1"/>
      <c r="K771" s="1"/>
      <c r="L771" s="1"/>
      <c r="O771" s="1"/>
      <c r="U771" s="1"/>
      <c r="V771" s="1"/>
      <c r="W771" s="1"/>
      <c r="Y771" s="1"/>
      <c r="AA771" s="1"/>
      <c r="AB771" s="1"/>
      <c r="AC771" s="1"/>
    </row>
    <row r="772" spans="3:29" x14ac:dyDescent="0.25">
      <c r="C772" s="1"/>
      <c r="K772" s="1"/>
      <c r="L772" s="1"/>
      <c r="O772" s="1"/>
      <c r="U772" s="1"/>
      <c r="V772" s="1"/>
      <c r="W772" s="1"/>
      <c r="Y772" s="1"/>
      <c r="AA772" s="1"/>
      <c r="AB772" s="1"/>
      <c r="AC772" s="1"/>
    </row>
    <row r="773" spans="3:29" x14ac:dyDescent="0.25">
      <c r="C773" s="1"/>
      <c r="K773" s="1"/>
      <c r="L773" s="1"/>
      <c r="O773" s="1"/>
      <c r="U773" s="1"/>
      <c r="V773" s="1"/>
      <c r="W773" s="1"/>
      <c r="Y773" s="1"/>
      <c r="AA773" s="1"/>
      <c r="AB773" s="1"/>
      <c r="AC773" s="1"/>
    </row>
    <row r="774" spans="3:29" x14ac:dyDescent="0.25">
      <c r="C774" s="1"/>
      <c r="K774" s="1"/>
      <c r="L774" s="1"/>
      <c r="O774" s="1"/>
      <c r="U774" s="1"/>
      <c r="V774" s="1"/>
      <c r="W774" s="1"/>
      <c r="Y774" s="1"/>
      <c r="AA774" s="1"/>
      <c r="AB774" s="1"/>
      <c r="AC774" s="1"/>
    </row>
    <row r="775" spans="3:29" x14ac:dyDescent="0.25">
      <c r="C775" s="1"/>
      <c r="K775" s="1"/>
      <c r="L775" s="1"/>
      <c r="O775" s="1"/>
      <c r="U775" s="1"/>
      <c r="V775" s="1"/>
      <c r="W775" s="1"/>
      <c r="Y775" s="1"/>
      <c r="AA775" s="1"/>
      <c r="AB775" s="1"/>
      <c r="AC775" s="1"/>
    </row>
    <row r="776" spans="3:29" x14ac:dyDescent="0.25">
      <c r="C776" s="1"/>
      <c r="K776" s="1"/>
      <c r="L776" s="1"/>
      <c r="O776" s="1"/>
      <c r="U776" s="1"/>
      <c r="V776" s="1"/>
      <c r="W776" s="1"/>
      <c r="Y776" s="1"/>
      <c r="AA776" s="1"/>
      <c r="AB776" s="1"/>
      <c r="AC776" s="1"/>
    </row>
    <row r="777" spans="3:29" x14ac:dyDescent="0.25">
      <c r="C777" s="1"/>
      <c r="K777" s="1"/>
      <c r="L777" s="1"/>
      <c r="O777" s="1"/>
      <c r="U777" s="1"/>
      <c r="V777" s="1"/>
      <c r="W777" s="1"/>
      <c r="Y777" s="1"/>
      <c r="AA777" s="1"/>
      <c r="AB777" s="1"/>
      <c r="AC777" s="1"/>
    </row>
    <row r="778" spans="3:29" x14ac:dyDescent="0.25">
      <c r="C778" s="1"/>
      <c r="K778" s="1"/>
      <c r="L778" s="1"/>
      <c r="O778" s="1"/>
      <c r="U778" s="1"/>
      <c r="V778" s="1"/>
      <c r="W778" s="1"/>
      <c r="Y778" s="1"/>
      <c r="AA778" s="1"/>
      <c r="AB778" s="1"/>
      <c r="AC778" s="1"/>
    </row>
    <row r="779" spans="3:29" x14ac:dyDescent="0.25">
      <c r="C779" s="1"/>
      <c r="K779" s="1"/>
      <c r="L779" s="1"/>
      <c r="O779" s="1"/>
      <c r="U779" s="1"/>
      <c r="V779" s="1"/>
      <c r="W779" s="1"/>
      <c r="Y779" s="1"/>
      <c r="AA779" s="1"/>
      <c r="AB779" s="1"/>
      <c r="AC779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6"/>
  <sheetViews>
    <sheetView showGridLines="0" view="pageBreakPreview" zoomScaleSheetLayoutView="100" workbookViewId="0">
      <selection activeCell="I14" sqref="I14"/>
    </sheetView>
  </sheetViews>
  <sheetFormatPr defaultRowHeight="15" x14ac:dyDescent="0.25"/>
  <cols>
    <col min="1" max="1" width="4.7109375" style="93" customWidth="1"/>
    <col min="2" max="2" width="26.7109375" style="93" bestFit="1" customWidth="1"/>
    <col min="3" max="3" width="7.85546875" style="93" bestFit="1" customWidth="1"/>
    <col min="4" max="4" width="9.140625" style="93"/>
    <col min="5" max="5" width="11.28515625" style="93" bestFit="1" customWidth="1"/>
    <col min="6" max="9" width="9.140625" style="93"/>
    <col min="10" max="12" width="15.28515625" style="93" bestFit="1" customWidth="1"/>
    <col min="13" max="13" width="9.140625" style="93"/>
    <col min="14" max="14" width="12.140625" style="93" bestFit="1" customWidth="1"/>
    <col min="15" max="16" width="9.140625" style="93"/>
    <col min="17" max="18" width="15.28515625" style="93" bestFit="1" customWidth="1"/>
    <col min="19" max="19" width="16.140625" style="93" bestFit="1" customWidth="1"/>
    <col min="20" max="20" width="22.42578125" style="93" bestFit="1" customWidth="1"/>
    <col min="21" max="21" width="23" style="93" bestFit="1" customWidth="1"/>
    <col min="22" max="16384" width="9.140625" style="93"/>
  </cols>
  <sheetData>
    <row r="1" spans="1:22" s="1" customFormat="1" ht="15.7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4"/>
      <c r="K1" s="4"/>
      <c r="L1" s="4"/>
      <c r="M1" s="2"/>
      <c r="N1" s="2"/>
      <c r="Q1" s="4"/>
      <c r="R1" s="4"/>
      <c r="S1" s="4"/>
      <c r="U1" s="6"/>
      <c r="V1" s="4"/>
    </row>
    <row r="2" spans="1:22" s="1" customFormat="1" ht="15.75" x14ac:dyDescent="0.25">
      <c r="A2" s="1" t="s">
        <v>2458</v>
      </c>
      <c r="C2" s="7"/>
      <c r="D2" s="2"/>
      <c r="E2" s="2"/>
      <c r="F2" s="2"/>
      <c r="G2" s="2"/>
      <c r="H2" s="2"/>
      <c r="I2" s="2"/>
      <c r="J2" s="4"/>
      <c r="K2" s="4"/>
      <c r="L2" s="4"/>
      <c r="M2" s="2"/>
      <c r="N2" s="2"/>
      <c r="Q2" s="4"/>
      <c r="R2" s="4"/>
      <c r="S2" s="4"/>
      <c r="U2" s="6"/>
      <c r="V2" s="4"/>
    </row>
    <row r="3" spans="1:22" s="6" customFormat="1" ht="12.75" x14ac:dyDescent="0.2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7</v>
      </c>
      <c r="G3" s="8" t="s">
        <v>8</v>
      </c>
      <c r="H3" s="8" t="s">
        <v>8</v>
      </c>
      <c r="I3" s="8" t="s">
        <v>8</v>
      </c>
      <c r="J3" s="9" t="s">
        <v>9</v>
      </c>
      <c r="K3" s="9" t="s">
        <v>10</v>
      </c>
      <c r="L3" s="9" t="s">
        <v>11</v>
      </c>
      <c r="M3" s="8" t="s">
        <v>12</v>
      </c>
      <c r="N3" s="8" t="s">
        <v>5</v>
      </c>
      <c r="O3" s="8" t="s">
        <v>16</v>
      </c>
      <c r="P3" s="8" t="s">
        <v>17</v>
      </c>
      <c r="Q3" s="9" t="s">
        <v>18</v>
      </c>
      <c r="R3" s="9" t="s">
        <v>19</v>
      </c>
      <c r="S3" s="9" t="s">
        <v>20</v>
      </c>
      <c r="T3" s="8" t="s">
        <v>21</v>
      </c>
      <c r="U3" s="8" t="s">
        <v>22</v>
      </c>
      <c r="V3" s="10"/>
    </row>
    <row r="4" spans="1:22" s="6" customFormat="1" ht="12.75" x14ac:dyDescent="0.2">
      <c r="A4" s="11"/>
      <c r="B4" s="11"/>
      <c r="C4" s="11"/>
      <c r="D4" s="11"/>
      <c r="E4" s="11"/>
      <c r="F4" s="11" t="s">
        <v>24</v>
      </c>
      <c r="G4" s="11" t="s">
        <v>25</v>
      </c>
      <c r="H4" s="11" t="s">
        <v>25</v>
      </c>
      <c r="I4" s="11" t="s">
        <v>14</v>
      </c>
      <c r="J4" s="12"/>
      <c r="K4" s="12" t="s">
        <v>9</v>
      </c>
      <c r="L4" s="12"/>
      <c r="M4" s="11"/>
      <c r="N4" s="11" t="s">
        <v>1897</v>
      </c>
      <c r="O4" s="11"/>
      <c r="P4" s="11" t="s">
        <v>28</v>
      </c>
      <c r="Q4" s="12" t="s">
        <v>29</v>
      </c>
      <c r="R4" s="12" t="s">
        <v>12</v>
      </c>
      <c r="S4" s="12"/>
      <c r="T4" s="11"/>
      <c r="U4" s="11"/>
      <c r="V4" s="10"/>
    </row>
    <row r="5" spans="1:22" s="6" customFormat="1" ht="12.75" x14ac:dyDescent="0.2">
      <c r="A5" s="11"/>
      <c r="B5" s="11"/>
      <c r="C5" s="11"/>
      <c r="D5" s="11"/>
      <c r="E5" s="11"/>
      <c r="F5" s="11"/>
      <c r="G5" s="11" t="s">
        <v>30</v>
      </c>
      <c r="H5" s="11"/>
      <c r="I5" s="11"/>
      <c r="J5" s="12"/>
      <c r="K5" s="12"/>
      <c r="L5" s="12"/>
      <c r="M5" s="11"/>
      <c r="N5" s="11"/>
      <c r="O5" s="11"/>
      <c r="P5" s="11"/>
      <c r="Q5" s="12"/>
      <c r="R5" s="12"/>
      <c r="S5" s="12"/>
      <c r="T5" s="11"/>
      <c r="U5" s="11"/>
      <c r="V5" s="10"/>
    </row>
    <row r="6" spans="1:22" ht="15.75" x14ac:dyDescent="0.25">
      <c r="A6" s="13">
        <v>1</v>
      </c>
      <c r="B6" s="14" t="s">
        <v>1871</v>
      </c>
      <c r="C6" s="87">
        <v>914063</v>
      </c>
      <c r="D6" s="87"/>
      <c r="E6" s="78">
        <v>42067</v>
      </c>
      <c r="F6" s="88"/>
      <c r="G6" s="88"/>
      <c r="H6" s="88"/>
      <c r="I6" s="88"/>
      <c r="J6" s="89">
        <v>5000000</v>
      </c>
      <c r="K6" s="90">
        <f t="shared" ref="K6:K13" si="0">+O6*Q6</f>
        <v>5000000</v>
      </c>
      <c r="L6" s="91">
        <f>+J6/O6</f>
        <v>5000000</v>
      </c>
      <c r="M6" s="91">
        <v>0</v>
      </c>
      <c r="N6" s="91">
        <v>0</v>
      </c>
      <c r="O6" s="92">
        <v>1</v>
      </c>
      <c r="P6" s="92">
        <v>1</v>
      </c>
      <c r="Q6" s="90">
        <f>+L6+M6</f>
        <v>5000000</v>
      </c>
      <c r="R6" s="90">
        <f>+P6*Q6</f>
        <v>5000000</v>
      </c>
      <c r="S6" s="88"/>
      <c r="T6" s="85" t="s">
        <v>1891</v>
      </c>
      <c r="U6" s="26" t="s">
        <v>1896</v>
      </c>
    </row>
    <row r="7" spans="1:22" ht="15.75" x14ac:dyDescent="0.25">
      <c r="A7" s="13">
        <f>+A6+1</f>
        <v>2</v>
      </c>
      <c r="B7" s="14" t="s">
        <v>1872</v>
      </c>
      <c r="C7" s="15">
        <v>913713</v>
      </c>
      <c r="D7" s="15"/>
      <c r="E7" s="83">
        <v>42521</v>
      </c>
      <c r="F7" s="88"/>
      <c r="G7" s="88"/>
      <c r="H7" s="88"/>
      <c r="I7" s="88"/>
      <c r="J7" s="94">
        <f>3000000</f>
        <v>3000000</v>
      </c>
      <c r="K7" s="90">
        <f t="shared" si="0"/>
        <v>3000000</v>
      </c>
      <c r="L7" s="91">
        <f t="shared" ref="L7:L13" si="1">+J7/O7</f>
        <v>3000000</v>
      </c>
      <c r="M7" s="91">
        <v>0</v>
      </c>
      <c r="N7" s="91">
        <v>0</v>
      </c>
      <c r="O7" s="92">
        <v>1</v>
      </c>
      <c r="P7" s="92">
        <v>1</v>
      </c>
      <c r="Q7" s="90">
        <f t="shared" ref="Q7:Q13" si="2">+L7+M7</f>
        <v>3000000</v>
      </c>
      <c r="R7" s="90">
        <f t="shared" ref="R7:R13" si="3">+P7*Q7</f>
        <v>3000000</v>
      </c>
      <c r="S7" s="88"/>
      <c r="T7" s="85" t="s">
        <v>1708</v>
      </c>
      <c r="U7" s="26" t="s">
        <v>1896</v>
      </c>
    </row>
    <row r="8" spans="1:22" ht="15.75" x14ac:dyDescent="0.25">
      <c r="A8" s="13">
        <f>+A7+1</f>
        <v>3</v>
      </c>
      <c r="B8" s="14" t="s">
        <v>1873</v>
      </c>
      <c r="C8" s="15" t="s">
        <v>1874</v>
      </c>
      <c r="D8" s="15" t="s">
        <v>1875</v>
      </c>
      <c r="E8" s="84">
        <v>43035</v>
      </c>
      <c r="F8" s="88"/>
      <c r="G8" s="88"/>
      <c r="H8" s="88"/>
      <c r="I8" s="88"/>
      <c r="J8" s="95">
        <v>140000000</v>
      </c>
      <c r="K8" s="90">
        <f t="shared" si="0"/>
        <v>140000000</v>
      </c>
      <c r="L8" s="91">
        <f t="shared" si="1"/>
        <v>140000000</v>
      </c>
      <c r="M8" s="91">
        <v>0</v>
      </c>
      <c r="N8" s="91">
        <v>0</v>
      </c>
      <c r="O8" s="92">
        <v>1</v>
      </c>
      <c r="P8" s="92">
        <v>1</v>
      </c>
      <c r="Q8" s="90">
        <f t="shared" si="2"/>
        <v>140000000</v>
      </c>
      <c r="R8" s="90">
        <f t="shared" si="3"/>
        <v>140000000</v>
      </c>
      <c r="S8" s="88"/>
      <c r="T8" s="86" t="s">
        <v>1892</v>
      </c>
      <c r="U8" s="26" t="s">
        <v>1896</v>
      </c>
    </row>
    <row r="9" spans="1:22" ht="15.75" x14ac:dyDescent="0.25">
      <c r="A9" s="13">
        <f t="shared" ref="A9:A14" si="4">+A8+1</f>
        <v>4</v>
      </c>
      <c r="B9" s="14" t="s">
        <v>1876</v>
      </c>
      <c r="C9" s="15" t="s">
        <v>1877</v>
      </c>
      <c r="D9" s="15" t="s">
        <v>1878</v>
      </c>
      <c r="E9" s="84">
        <v>43052</v>
      </c>
      <c r="F9" s="88"/>
      <c r="G9" s="88"/>
      <c r="H9" s="88"/>
      <c r="I9" s="88"/>
      <c r="J9" s="94">
        <v>18000000</v>
      </c>
      <c r="K9" s="90">
        <f t="shared" si="0"/>
        <v>18000000</v>
      </c>
      <c r="L9" s="91">
        <f t="shared" si="1"/>
        <v>18000000</v>
      </c>
      <c r="M9" s="91">
        <v>0</v>
      </c>
      <c r="N9" s="91">
        <v>0</v>
      </c>
      <c r="O9" s="92">
        <v>1</v>
      </c>
      <c r="P9" s="92">
        <v>1</v>
      </c>
      <c r="Q9" s="90">
        <f t="shared" si="2"/>
        <v>18000000</v>
      </c>
      <c r="R9" s="90">
        <f t="shared" si="3"/>
        <v>18000000</v>
      </c>
      <c r="S9" s="88"/>
      <c r="T9" s="86" t="s">
        <v>1893</v>
      </c>
      <c r="U9" s="26" t="s">
        <v>1896</v>
      </c>
    </row>
    <row r="10" spans="1:22" ht="15.75" x14ac:dyDescent="0.25">
      <c r="A10" s="13">
        <f t="shared" si="4"/>
        <v>5</v>
      </c>
      <c r="B10" s="14" t="s">
        <v>1879</v>
      </c>
      <c r="C10" s="15" t="s">
        <v>1880</v>
      </c>
      <c r="D10" s="15" t="s">
        <v>1881</v>
      </c>
      <c r="E10" s="84">
        <v>43066</v>
      </c>
      <c r="F10" s="88"/>
      <c r="G10" s="88"/>
      <c r="H10" s="88"/>
      <c r="I10" s="88"/>
      <c r="J10" s="94">
        <v>65000000</v>
      </c>
      <c r="K10" s="90">
        <f t="shared" si="0"/>
        <v>65000000</v>
      </c>
      <c r="L10" s="91">
        <f t="shared" si="1"/>
        <v>65000000</v>
      </c>
      <c r="M10" s="91">
        <v>0</v>
      </c>
      <c r="N10" s="91">
        <v>0</v>
      </c>
      <c r="O10" s="92">
        <v>1</v>
      </c>
      <c r="P10" s="92">
        <v>1</v>
      </c>
      <c r="Q10" s="90">
        <f t="shared" si="2"/>
        <v>65000000</v>
      </c>
      <c r="R10" s="90">
        <f t="shared" si="3"/>
        <v>65000000</v>
      </c>
      <c r="S10" s="88"/>
      <c r="T10" s="86" t="s">
        <v>1894</v>
      </c>
      <c r="U10" s="26" t="s">
        <v>1896</v>
      </c>
    </row>
    <row r="11" spans="1:22" ht="15.75" x14ac:dyDescent="0.25">
      <c r="A11" s="13">
        <f t="shared" si="4"/>
        <v>6</v>
      </c>
      <c r="B11" s="14" t="s">
        <v>1882</v>
      </c>
      <c r="C11" s="15" t="s">
        <v>1883</v>
      </c>
      <c r="D11" s="15" t="s">
        <v>1884</v>
      </c>
      <c r="E11" s="84">
        <v>43103</v>
      </c>
      <c r="F11" s="88"/>
      <c r="G11" s="88"/>
      <c r="H11" s="88"/>
      <c r="I11" s="88"/>
      <c r="J11" s="94">
        <v>30000000</v>
      </c>
      <c r="K11" s="90">
        <f t="shared" si="0"/>
        <v>30000000</v>
      </c>
      <c r="L11" s="91">
        <f t="shared" si="1"/>
        <v>30000000</v>
      </c>
      <c r="M11" s="91">
        <v>0</v>
      </c>
      <c r="N11" s="91">
        <v>0</v>
      </c>
      <c r="O11" s="92">
        <v>1</v>
      </c>
      <c r="P11" s="92">
        <v>1</v>
      </c>
      <c r="Q11" s="90">
        <f t="shared" si="2"/>
        <v>30000000</v>
      </c>
      <c r="R11" s="90">
        <f t="shared" si="3"/>
        <v>30000000</v>
      </c>
      <c r="S11" s="88"/>
      <c r="T11" s="86" t="s">
        <v>1895</v>
      </c>
      <c r="U11" s="26" t="s">
        <v>1896</v>
      </c>
    </row>
    <row r="12" spans="1:22" ht="15.75" x14ac:dyDescent="0.25">
      <c r="A12" s="13">
        <f t="shared" si="4"/>
        <v>7</v>
      </c>
      <c r="B12" s="14" t="s">
        <v>1885</v>
      </c>
      <c r="C12" s="15" t="s">
        <v>1886</v>
      </c>
      <c r="D12" s="15" t="s">
        <v>1887</v>
      </c>
      <c r="E12" s="84">
        <v>43185</v>
      </c>
      <c r="F12" s="88"/>
      <c r="G12" s="88"/>
      <c r="H12" s="88"/>
      <c r="I12" s="88"/>
      <c r="J12" s="94">
        <v>10000000</v>
      </c>
      <c r="K12" s="90">
        <f t="shared" si="0"/>
        <v>10000000</v>
      </c>
      <c r="L12" s="91">
        <f t="shared" si="1"/>
        <v>10000000</v>
      </c>
      <c r="M12" s="91">
        <v>0</v>
      </c>
      <c r="N12" s="91">
        <v>0</v>
      </c>
      <c r="O12" s="92">
        <v>1</v>
      </c>
      <c r="P12" s="92">
        <v>1</v>
      </c>
      <c r="Q12" s="90">
        <f t="shared" si="2"/>
        <v>10000000</v>
      </c>
      <c r="R12" s="90">
        <f t="shared" si="3"/>
        <v>10000000</v>
      </c>
      <c r="S12" s="88"/>
      <c r="T12" s="86" t="s">
        <v>1180</v>
      </c>
      <c r="U12" s="26" t="s">
        <v>1896</v>
      </c>
    </row>
    <row r="13" spans="1:22" ht="15.75" x14ac:dyDescent="0.25">
      <c r="A13" s="13">
        <f t="shared" si="4"/>
        <v>8</v>
      </c>
      <c r="B13" s="14" t="s">
        <v>1888</v>
      </c>
      <c r="C13" s="15" t="s">
        <v>1889</v>
      </c>
      <c r="D13" s="15" t="s">
        <v>1890</v>
      </c>
      <c r="E13" s="84">
        <v>43187</v>
      </c>
      <c r="F13" s="88"/>
      <c r="G13" s="88"/>
      <c r="H13" s="88"/>
      <c r="I13" s="88"/>
      <c r="J13" s="94">
        <v>6000000</v>
      </c>
      <c r="K13" s="90">
        <f t="shared" si="0"/>
        <v>6000000</v>
      </c>
      <c r="L13" s="91">
        <f t="shared" si="1"/>
        <v>6000000</v>
      </c>
      <c r="M13" s="91">
        <v>0</v>
      </c>
      <c r="N13" s="91">
        <v>0</v>
      </c>
      <c r="O13" s="92">
        <v>1</v>
      </c>
      <c r="P13" s="92">
        <v>1</v>
      </c>
      <c r="Q13" s="90">
        <f t="shared" si="2"/>
        <v>6000000</v>
      </c>
      <c r="R13" s="90">
        <f t="shared" si="3"/>
        <v>6000000</v>
      </c>
      <c r="S13" s="88"/>
      <c r="T13" s="86" t="s">
        <v>1180</v>
      </c>
      <c r="U13" s="26" t="s">
        <v>1896</v>
      </c>
    </row>
    <row r="14" spans="1:22" ht="15.75" x14ac:dyDescent="0.25">
      <c r="A14" s="13">
        <f t="shared" si="4"/>
        <v>9</v>
      </c>
      <c r="B14" s="14" t="s">
        <v>2443</v>
      </c>
      <c r="C14" s="15" t="s">
        <v>2444</v>
      </c>
      <c r="D14" s="15" t="s">
        <v>2462</v>
      </c>
      <c r="E14" s="84">
        <v>43193</v>
      </c>
      <c r="F14" s="88"/>
      <c r="G14" s="88"/>
      <c r="H14" s="88"/>
      <c r="I14" s="88"/>
      <c r="J14" s="105">
        <v>40000000</v>
      </c>
      <c r="K14" s="90">
        <f t="shared" ref="K14" si="5">+O14*Q14</f>
        <v>40000000</v>
      </c>
      <c r="L14" s="91">
        <f t="shared" ref="L14" si="6">+J14/O14</f>
        <v>40000000</v>
      </c>
      <c r="M14" s="91">
        <v>0</v>
      </c>
      <c r="N14" s="91">
        <v>0</v>
      </c>
      <c r="O14" s="92">
        <v>1</v>
      </c>
      <c r="P14" s="92">
        <v>1</v>
      </c>
      <c r="Q14" s="90">
        <f t="shared" ref="Q14" si="7">+L14+M14</f>
        <v>40000000</v>
      </c>
      <c r="R14" s="90">
        <f t="shared" ref="R14" si="8">+P14*Q14</f>
        <v>40000000</v>
      </c>
      <c r="S14" s="88"/>
      <c r="T14" s="86" t="s">
        <v>2463</v>
      </c>
      <c r="U14" s="26" t="s">
        <v>1896</v>
      </c>
    </row>
    <row r="15" spans="1:22" x14ac:dyDescent="0.25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90"/>
      <c r="L15" s="88"/>
      <c r="M15" s="88"/>
      <c r="N15" s="88"/>
      <c r="O15" s="88"/>
      <c r="P15" s="88"/>
      <c r="Q15" s="88"/>
      <c r="R15" s="88"/>
      <c r="S15" s="88"/>
      <c r="T15" s="88"/>
      <c r="U15" s="88"/>
    </row>
    <row r="16" spans="1:22" x14ac:dyDescent="0.25">
      <c r="A16" s="88"/>
      <c r="B16" s="88" t="s">
        <v>10</v>
      </c>
      <c r="C16" s="88"/>
      <c r="D16" s="88"/>
      <c r="E16" s="88"/>
      <c r="F16" s="88"/>
      <c r="G16" s="88"/>
      <c r="H16" s="88"/>
      <c r="I16" s="88"/>
      <c r="J16" s="89">
        <f>SUM(J6:J14)</f>
        <v>317000000</v>
      </c>
      <c r="K16" s="89">
        <f t="shared" ref="K16:R16" si="9">SUM(K6:K14)</f>
        <v>317000000</v>
      </c>
      <c r="L16" s="89">
        <f t="shared" si="9"/>
        <v>317000000</v>
      </c>
      <c r="M16" s="89">
        <f t="shared" si="9"/>
        <v>0</v>
      </c>
      <c r="N16" s="89"/>
      <c r="O16" s="89">
        <f t="shared" si="9"/>
        <v>9</v>
      </c>
      <c r="P16" s="89">
        <f t="shared" si="9"/>
        <v>9</v>
      </c>
      <c r="Q16" s="89">
        <f t="shared" si="9"/>
        <v>317000000</v>
      </c>
      <c r="R16" s="89">
        <f t="shared" si="9"/>
        <v>317000000</v>
      </c>
      <c r="S16" s="88"/>
      <c r="T16" s="88"/>
      <c r="U16" s="88"/>
    </row>
  </sheetData>
  <pageMargins left="0.11811023622047245" right="0.70866141732283472" top="0.74803149606299213" bottom="0.74803149606299213" header="0.15748031496062992" footer="0.31496062992125984"/>
  <pageSetup paperSize="5" scale="7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9"/>
  <sheetViews>
    <sheetView showGridLines="0" view="pageBreakPreview" zoomScaleSheetLayoutView="100" workbookViewId="0">
      <pane ySplit="5" topLeftCell="A6" activePane="bottomLeft" state="frozen"/>
      <selection pane="bottomLeft" activeCell="J7" sqref="J7"/>
    </sheetView>
  </sheetViews>
  <sheetFormatPr defaultRowHeight="15" x14ac:dyDescent="0.25"/>
  <cols>
    <col min="1" max="1" width="4.7109375" style="93" customWidth="1"/>
    <col min="2" max="2" width="18.7109375" style="93" customWidth="1"/>
    <col min="3" max="3" width="8.7109375" style="93" bestFit="1" customWidth="1"/>
    <col min="4" max="4" width="9.140625" style="93"/>
    <col min="5" max="5" width="12.42578125" style="93" bestFit="1" customWidth="1"/>
    <col min="6" max="9" width="9.140625" style="93"/>
    <col min="10" max="12" width="17.7109375" style="93" bestFit="1" customWidth="1"/>
    <col min="13" max="13" width="9.28515625" style="93" bestFit="1" customWidth="1"/>
    <col min="14" max="14" width="12.28515625" style="93" bestFit="1" customWidth="1"/>
    <col min="15" max="16" width="9.28515625" style="93" bestFit="1" customWidth="1"/>
    <col min="17" max="17" width="17.7109375" style="93" bestFit="1" customWidth="1"/>
    <col min="18" max="18" width="15.28515625" style="93" bestFit="1" customWidth="1"/>
    <col min="19" max="19" width="16.140625" style="93" bestFit="1" customWidth="1"/>
    <col min="20" max="20" width="22.42578125" style="93" bestFit="1" customWidth="1"/>
    <col min="21" max="21" width="25.85546875" style="93" bestFit="1" customWidth="1"/>
    <col min="22" max="16384" width="9.140625" style="93"/>
  </cols>
  <sheetData>
    <row r="1" spans="1:22" s="1" customFormat="1" ht="15.7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4"/>
      <c r="K1" s="4"/>
      <c r="L1" s="4"/>
      <c r="M1" s="2"/>
      <c r="N1" s="2"/>
      <c r="Q1" s="4"/>
      <c r="R1" s="4"/>
      <c r="S1" s="4"/>
      <c r="U1" s="6"/>
      <c r="V1" s="4"/>
    </row>
    <row r="2" spans="1:22" s="1" customFormat="1" ht="15.75" x14ac:dyDescent="0.25">
      <c r="A2" s="1" t="s">
        <v>2461</v>
      </c>
      <c r="C2" s="7"/>
      <c r="D2" s="2"/>
      <c r="E2" s="2"/>
      <c r="F2" s="2"/>
      <c r="G2" s="2"/>
      <c r="H2" s="2"/>
      <c r="I2" s="2"/>
      <c r="J2" s="4"/>
      <c r="K2" s="4"/>
      <c r="L2" s="4"/>
      <c r="M2" s="2"/>
      <c r="N2" s="2"/>
      <c r="Q2" s="4"/>
      <c r="R2" s="4"/>
      <c r="S2" s="4"/>
      <c r="U2" s="6"/>
      <c r="V2" s="4"/>
    </row>
    <row r="3" spans="1:22" s="6" customFormat="1" ht="12.75" x14ac:dyDescent="0.2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7</v>
      </c>
      <c r="G3" s="8" t="s">
        <v>8</v>
      </c>
      <c r="H3" s="8" t="s">
        <v>8</v>
      </c>
      <c r="I3" s="8" t="s">
        <v>8</v>
      </c>
      <c r="J3" s="9" t="s">
        <v>9</v>
      </c>
      <c r="K3" s="9" t="s">
        <v>10</v>
      </c>
      <c r="L3" s="9" t="s">
        <v>11</v>
      </c>
      <c r="M3" s="8" t="s">
        <v>12</v>
      </c>
      <c r="N3" s="8" t="s">
        <v>5</v>
      </c>
      <c r="O3" s="8" t="s">
        <v>16</v>
      </c>
      <c r="P3" s="8" t="s">
        <v>17</v>
      </c>
      <c r="Q3" s="9" t="s">
        <v>18</v>
      </c>
      <c r="R3" s="9" t="s">
        <v>19</v>
      </c>
      <c r="S3" s="9" t="s">
        <v>20</v>
      </c>
      <c r="T3" s="8" t="s">
        <v>21</v>
      </c>
      <c r="U3" s="8" t="s">
        <v>22</v>
      </c>
      <c r="V3" s="10"/>
    </row>
    <row r="4" spans="1:22" s="6" customFormat="1" ht="12.75" x14ac:dyDescent="0.2">
      <c r="A4" s="11"/>
      <c r="B4" s="11"/>
      <c r="C4" s="11"/>
      <c r="D4" s="11"/>
      <c r="E4" s="11"/>
      <c r="F4" s="11" t="s">
        <v>24</v>
      </c>
      <c r="G4" s="11" t="s">
        <v>25</v>
      </c>
      <c r="H4" s="11" t="s">
        <v>25</v>
      </c>
      <c r="I4" s="11" t="s">
        <v>14</v>
      </c>
      <c r="J4" s="12"/>
      <c r="K4" s="12" t="s">
        <v>9</v>
      </c>
      <c r="L4" s="12"/>
      <c r="M4" s="11"/>
      <c r="N4" s="11" t="s">
        <v>1897</v>
      </c>
      <c r="O4" s="11"/>
      <c r="P4" s="11" t="s">
        <v>28</v>
      </c>
      <c r="Q4" s="12" t="s">
        <v>29</v>
      </c>
      <c r="R4" s="12" t="s">
        <v>12</v>
      </c>
      <c r="S4" s="12"/>
      <c r="T4" s="11"/>
      <c r="U4" s="11"/>
      <c r="V4" s="10"/>
    </row>
    <row r="5" spans="1:22" s="6" customFormat="1" ht="12.75" x14ac:dyDescent="0.2">
      <c r="A5" s="11"/>
      <c r="B5" s="11"/>
      <c r="C5" s="11"/>
      <c r="D5" s="11"/>
      <c r="E5" s="11"/>
      <c r="F5" s="11"/>
      <c r="G5" s="11" t="s">
        <v>30</v>
      </c>
      <c r="H5" s="11"/>
      <c r="I5" s="11"/>
      <c r="J5" s="12"/>
      <c r="K5" s="12"/>
      <c r="L5" s="12"/>
      <c r="M5" s="11"/>
      <c r="N5" s="11"/>
      <c r="O5" s="11"/>
      <c r="P5" s="11"/>
      <c r="Q5" s="12"/>
      <c r="R5" s="12"/>
      <c r="S5" s="12"/>
      <c r="T5" s="11"/>
      <c r="U5" s="11"/>
      <c r="V5" s="10"/>
    </row>
    <row r="6" spans="1:22" ht="15.75" x14ac:dyDescent="0.25">
      <c r="A6" s="13">
        <v>1</v>
      </c>
      <c r="B6" s="14" t="s">
        <v>122</v>
      </c>
      <c r="C6" s="15" t="s">
        <v>123</v>
      </c>
      <c r="D6" s="87"/>
      <c r="E6" s="78">
        <v>42508</v>
      </c>
      <c r="F6" s="88"/>
      <c r="G6" s="88"/>
      <c r="H6" s="88"/>
      <c r="I6" s="88"/>
      <c r="J6" s="89">
        <v>10509960</v>
      </c>
      <c r="K6" s="95">
        <f t="shared" ref="K6" si="0">+O6*Q6</f>
        <v>10509960</v>
      </c>
      <c r="L6" s="96">
        <f>+J6/O6</f>
        <v>10509960</v>
      </c>
      <c r="M6" s="91">
        <v>0</v>
      </c>
      <c r="N6" s="91">
        <v>0</v>
      </c>
      <c r="O6" s="92">
        <v>1</v>
      </c>
      <c r="P6" s="92">
        <v>1</v>
      </c>
      <c r="Q6" s="95">
        <f>+L6+M6</f>
        <v>10509960</v>
      </c>
      <c r="R6" s="95">
        <f>+P6*Q6</f>
        <v>10509960</v>
      </c>
      <c r="S6" s="95">
        <f>+P6*Q6</f>
        <v>10509960</v>
      </c>
      <c r="T6" s="85"/>
      <c r="U6" s="26" t="s">
        <v>1911</v>
      </c>
    </row>
    <row r="7" spans="1:22" ht="15.75" x14ac:dyDescent="0.25">
      <c r="A7" s="13"/>
      <c r="B7" s="14"/>
      <c r="C7" s="15"/>
      <c r="D7" s="15"/>
      <c r="E7" s="78"/>
      <c r="F7" s="88"/>
      <c r="G7" s="88"/>
      <c r="H7" s="88"/>
      <c r="I7" s="88"/>
      <c r="J7" s="89"/>
      <c r="K7" s="90"/>
      <c r="L7" s="91"/>
      <c r="M7" s="91"/>
      <c r="N7" s="91"/>
      <c r="O7" s="92"/>
      <c r="P7" s="92"/>
      <c r="Q7" s="90"/>
      <c r="R7" s="90"/>
      <c r="S7" s="95"/>
      <c r="T7" s="85"/>
      <c r="U7" s="26"/>
    </row>
    <row r="8" spans="1:22" x14ac:dyDescent="0.25">
      <c r="A8" s="88"/>
      <c r="B8" s="88"/>
      <c r="C8" s="88"/>
      <c r="D8" s="88"/>
      <c r="E8" s="88"/>
      <c r="F8" s="88"/>
      <c r="G8" s="88"/>
      <c r="H8" s="88"/>
      <c r="I8" s="88"/>
      <c r="J8" s="88"/>
      <c r="K8" s="90"/>
      <c r="L8" s="88"/>
      <c r="M8" s="88"/>
      <c r="N8" s="88"/>
      <c r="O8" s="88"/>
      <c r="P8" s="88"/>
      <c r="Q8" s="88"/>
      <c r="R8" s="88"/>
      <c r="S8" s="88"/>
      <c r="T8" s="88"/>
      <c r="U8" s="88"/>
    </row>
    <row r="9" spans="1:22" x14ac:dyDescent="0.25">
      <c r="A9" s="88"/>
      <c r="B9" s="88" t="s">
        <v>10</v>
      </c>
      <c r="C9" s="88"/>
      <c r="D9" s="88"/>
      <c r="E9" s="88"/>
      <c r="F9" s="88"/>
      <c r="G9" s="88"/>
      <c r="H9" s="88"/>
      <c r="I9" s="88"/>
      <c r="J9" s="89">
        <f>SUM(J6:J8)</f>
        <v>10509960</v>
      </c>
      <c r="K9" s="89">
        <f>SUM(K6:K8)</f>
        <v>10509960</v>
      </c>
      <c r="L9" s="89">
        <f>SUM(L6:L8)</f>
        <v>10509960</v>
      </c>
      <c r="M9" s="89">
        <f>SUM(M6:M8)</f>
        <v>0</v>
      </c>
      <c r="N9" s="89"/>
      <c r="O9" s="89">
        <f>SUM(O6:O8)</f>
        <v>1</v>
      </c>
      <c r="P9" s="89">
        <f>SUM(P6:P8)</f>
        <v>1</v>
      </c>
      <c r="Q9" s="89">
        <f>SUM(Q6:Q8)</f>
        <v>10509960</v>
      </c>
      <c r="R9" s="89">
        <f>SUM(R6:R8)</f>
        <v>10509960</v>
      </c>
      <c r="S9" s="88"/>
      <c r="T9" s="88"/>
      <c r="U9" s="88"/>
    </row>
  </sheetData>
  <pageMargins left="0.12" right="0.7" top="0.75" bottom="0.75" header="0.25" footer="0.3"/>
  <pageSetup paperSize="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442"/>
  <sheetViews>
    <sheetView showGridLines="0" view="pageBreakPreview" zoomScaleSheetLayoutView="100" workbookViewId="0">
      <pane ySplit="5" topLeftCell="A417" activePane="bottomLeft" state="frozen"/>
      <selection pane="bottomLeft" activeCell="E417" sqref="E417"/>
    </sheetView>
  </sheetViews>
  <sheetFormatPr defaultRowHeight="15" x14ac:dyDescent="0.25"/>
  <cols>
    <col min="1" max="1" width="4.7109375" style="93" customWidth="1"/>
    <col min="2" max="2" width="34" style="93" bestFit="1" customWidth="1"/>
    <col min="3" max="3" width="10.7109375" style="93" bestFit="1" customWidth="1"/>
    <col min="4" max="4" width="9.140625" style="93" customWidth="1"/>
    <col min="5" max="5" width="11.28515625" style="93" bestFit="1" customWidth="1"/>
    <col min="6" max="6" width="7.42578125" style="93" bestFit="1" customWidth="1"/>
    <col min="7" max="7" width="8.28515625" style="93" bestFit="1" customWidth="1"/>
    <col min="8" max="9" width="8.140625" style="93" bestFit="1" customWidth="1"/>
    <col min="10" max="10" width="17" style="111" bestFit="1" customWidth="1"/>
    <col min="11" max="12" width="17" style="93" bestFit="1" customWidth="1"/>
    <col min="13" max="13" width="9.7109375" style="93" bestFit="1" customWidth="1"/>
    <col min="14" max="14" width="12.5703125" style="93" bestFit="1" customWidth="1"/>
    <col min="15" max="16" width="8.140625" style="93" bestFit="1" customWidth="1"/>
    <col min="17" max="19" width="16.85546875" style="93" bestFit="1" customWidth="1"/>
    <col min="20" max="20" width="8.5703125" style="93" bestFit="1" customWidth="1"/>
    <col min="21" max="21" width="25.85546875" style="93" bestFit="1" customWidth="1"/>
    <col min="22" max="16384" width="9.140625" style="93"/>
  </cols>
  <sheetData>
    <row r="1" spans="1:22" s="1" customFormat="1" ht="15.7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107"/>
      <c r="K1" s="4"/>
      <c r="L1" s="4"/>
      <c r="M1" s="2"/>
      <c r="N1" s="2"/>
      <c r="Q1" s="4"/>
      <c r="R1" s="4"/>
      <c r="S1" s="4"/>
      <c r="U1" s="6"/>
      <c r="V1" s="4"/>
    </row>
    <row r="2" spans="1:22" s="1" customFormat="1" ht="15.75" x14ac:dyDescent="0.25">
      <c r="A2" s="1" t="s">
        <v>2464</v>
      </c>
      <c r="C2" s="7"/>
      <c r="D2" s="2"/>
      <c r="E2" s="2"/>
      <c r="F2" s="2"/>
      <c r="G2" s="2"/>
      <c r="H2" s="2"/>
      <c r="I2" s="2"/>
      <c r="J2" s="107"/>
      <c r="K2" s="4"/>
      <c r="L2" s="4"/>
      <c r="M2" s="2"/>
      <c r="N2" s="2"/>
      <c r="Q2" s="4"/>
      <c r="R2" s="4"/>
      <c r="S2" s="4"/>
      <c r="U2" s="6"/>
      <c r="V2" s="4"/>
    </row>
    <row r="3" spans="1:22" s="6" customFormat="1" ht="12.75" x14ac:dyDescent="0.2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7</v>
      </c>
      <c r="G3" s="8" t="s">
        <v>8</v>
      </c>
      <c r="H3" s="8" t="s">
        <v>8</v>
      </c>
      <c r="I3" s="8" t="s">
        <v>8</v>
      </c>
      <c r="J3" s="108" t="s">
        <v>9</v>
      </c>
      <c r="K3" s="9" t="s">
        <v>10</v>
      </c>
      <c r="L3" s="9" t="s">
        <v>11</v>
      </c>
      <c r="M3" s="8" t="s">
        <v>12</v>
      </c>
      <c r="N3" s="8" t="s">
        <v>5</v>
      </c>
      <c r="O3" s="8" t="s">
        <v>16</v>
      </c>
      <c r="P3" s="8" t="s">
        <v>17</v>
      </c>
      <c r="Q3" s="9" t="s">
        <v>18</v>
      </c>
      <c r="R3" s="9" t="s">
        <v>19</v>
      </c>
      <c r="S3" s="9" t="s">
        <v>20</v>
      </c>
      <c r="T3" s="8" t="s">
        <v>21</v>
      </c>
      <c r="U3" s="8" t="s">
        <v>22</v>
      </c>
      <c r="V3" s="10"/>
    </row>
    <row r="4" spans="1:22" s="6" customFormat="1" ht="12.75" x14ac:dyDescent="0.2">
      <c r="A4" s="11"/>
      <c r="B4" s="11"/>
      <c r="C4" s="11"/>
      <c r="D4" s="11"/>
      <c r="E4" s="11"/>
      <c r="F4" s="11" t="s">
        <v>24</v>
      </c>
      <c r="G4" s="11" t="s">
        <v>25</v>
      </c>
      <c r="H4" s="11" t="s">
        <v>25</v>
      </c>
      <c r="I4" s="11" t="s">
        <v>14</v>
      </c>
      <c r="J4" s="109"/>
      <c r="K4" s="12" t="s">
        <v>9</v>
      </c>
      <c r="L4" s="12"/>
      <c r="M4" s="11"/>
      <c r="N4" s="11" t="s">
        <v>1897</v>
      </c>
      <c r="O4" s="11"/>
      <c r="P4" s="11" t="s">
        <v>28</v>
      </c>
      <c r="Q4" s="12" t="s">
        <v>29</v>
      </c>
      <c r="R4" s="12" t="s">
        <v>12</v>
      </c>
      <c r="S4" s="12"/>
      <c r="T4" s="11"/>
      <c r="U4" s="11"/>
      <c r="V4" s="10"/>
    </row>
    <row r="5" spans="1:22" s="6" customFormat="1" ht="12.75" x14ac:dyDescent="0.2">
      <c r="A5" s="11"/>
      <c r="B5" s="11"/>
      <c r="C5" s="11"/>
      <c r="D5" s="11"/>
      <c r="E5" s="11"/>
      <c r="F5" s="11"/>
      <c r="G5" s="11" t="s">
        <v>30</v>
      </c>
      <c r="H5" s="11"/>
      <c r="I5" s="11"/>
      <c r="J5" s="109"/>
      <c r="K5" s="12"/>
      <c r="L5" s="12"/>
      <c r="M5" s="11"/>
      <c r="N5" s="11"/>
      <c r="O5" s="11"/>
      <c r="P5" s="11"/>
      <c r="Q5" s="12"/>
      <c r="R5" s="12"/>
      <c r="S5" s="12"/>
      <c r="T5" s="11"/>
      <c r="U5" s="11"/>
      <c r="V5" s="10"/>
    </row>
    <row r="6" spans="1:22" ht="15.75" x14ac:dyDescent="0.25">
      <c r="A6" s="13">
        <v>1</v>
      </c>
      <c r="B6" s="14" t="s">
        <v>2220</v>
      </c>
      <c r="C6" s="15" t="s">
        <v>2221</v>
      </c>
      <c r="D6" s="82" t="s">
        <v>2222</v>
      </c>
      <c r="E6" s="78">
        <v>42940</v>
      </c>
      <c r="F6" s="88"/>
      <c r="G6" s="88"/>
      <c r="H6" s="88"/>
      <c r="I6" s="88"/>
      <c r="J6" s="106">
        <v>15000000</v>
      </c>
      <c r="K6" s="95">
        <f t="shared" ref="K6" si="0">O6*Q6</f>
        <v>15000000</v>
      </c>
      <c r="L6" s="96">
        <f t="shared" ref="L6" si="1">J6/O6</f>
        <v>15000000</v>
      </c>
      <c r="M6" s="91">
        <v>0</v>
      </c>
      <c r="N6" s="91"/>
      <c r="O6" s="92">
        <v>1</v>
      </c>
      <c r="P6" s="92">
        <v>1</v>
      </c>
      <c r="Q6" s="95">
        <f t="shared" ref="Q6:Q69" si="2">L6+M6</f>
        <v>15000000</v>
      </c>
      <c r="R6" s="95">
        <f t="shared" ref="R6:R69" si="3">P6*Q6</f>
        <v>15000000</v>
      </c>
      <c r="S6" s="95">
        <f t="shared" ref="S6:S69" si="4">L6*P6</f>
        <v>15000000</v>
      </c>
      <c r="T6" s="85"/>
      <c r="U6" s="26" t="s">
        <v>1911</v>
      </c>
    </row>
    <row r="7" spans="1:22" ht="15.75" x14ac:dyDescent="0.25">
      <c r="A7" s="13">
        <f>+A6+1</f>
        <v>2</v>
      </c>
      <c r="B7" s="14" t="s">
        <v>2220</v>
      </c>
      <c r="C7" s="15" t="s">
        <v>2221</v>
      </c>
      <c r="D7" s="82" t="s">
        <v>2222</v>
      </c>
      <c r="E7" s="78">
        <v>42940</v>
      </c>
      <c r="F7" s="88"/>
      <c r="G7" s="88"/>
      <c r="H7" s="88"/>
      <c r="I7" s="88"/>
      <c r="J7" s="106">
        <v>15000000</v>
      </c>
      <c r="K7" s="106">
        <f t="shared" ref="K7:K70" si="5">O7*Q7</f>
        <v>15000000</v>
      </c>
      <c r="L7" s="96">
        <f t="shared" ref="L7:L70" si="6">J7/O7</f>
        <v>15000000</v>
      </c>
      <c r="M7" s="96">
        <v>0</v>
      </c>
      <c r="N7" s="91"/>
      <c r="O7" s="92">
        <v>1</v>
      </c>
      <c r="P7" s="92">
        <v>1</v>
      </c>
      <c r="Q7" s="95">
        <f t="shared" si="2"/>
        <v>15000000</v>
      </c>
      <c r="R7" s="95">
        <f t="shared" si="3"/>
        <v>15000000</v>
      </c>
      <c r="S7" s="95">
        <f t="shared" si="4"/>
        <v>15000000</v>
      </c>
      <c r="T7" s="85"/>
      <c r="U7" s="26" t="s">
        <v>1911</v>
      </c>
    </row>
    <row r="8" spans="1:22" ht="15.75" x14ac:dyDescent="0.25">
      <c r="A8" s="13">
        <f>+A7+1</f>
        <v>3</v>
      </c>
      <c r="B8" s="14" t="s">
        <v>140</v>
      </c>
      <c r="C8" s="15" t="s">
        <v>141</v>
      </c>
      <c r="D8" s="15" t="s">
        <v>2298</v>
      </c>
      <c r="E8" s="78">
        <v>42982</v>
      </c>
      <c r="F8" s="88"/>
      <c r="G8" s="88"/>
      <c r="H8" s="88"/>
      <c r="I8" s="88"/>
      <c r="J8" s="106">
        <v>10000000</v>
      </c>
      <c r="K8" s="106">
        <f t="shared" si="5"/>
        <v>10000000</v>
      </c>
      <c r="L8" s="96">
        <f t="shared" si="6"/>
        <v>10000000</v>
      </c>
      <c r="M8" s="96">
        <v>0</v>
      </c>
      <c r="N8" s="91"/>
      <c r="O8" s="92">
        <v>1</v>
      </c>
      <c r="P8" s="92">
        <v>1</v>
      </c>
      <c r="Q8" s="95">
        <f t="shared" si="2"/>
        <v>10000000</v>
      </c>
      <c r="R8" s="95">
        <f t="shared" si="3"/>
        <v>10000000</v>
      </c>
      <c r="S8" s="95">
        <f t="shared" si="4"/>
        <v>10000000</v>
      </c>
      <c r="T8" s="85"/>
      <c r="U8" s="26" t="s">
        <v>1911</v>
      </c>
    </row>
    <row r="9" spans="1:22" ht="15.75" x14ac:dyDescent="0.25">
      <c r="A9" s="13">
        <f t="shared" ref="A9:A72" si="7">+A8+1</f>
        <v>4</v>
      </c>
      <c r="B9" s="14" t="s">
        <v>2216</v>
      </c>
      <c r="C9" s="15" t="s">
        <v>2217</v>
      </c>
      <c r="D9" s="82" t="s">
        <v>2218</v>
      </c>
      <c r="E9" s="78">
        <v>42934</v>
      </c>
      <c r="F9" s="88"/>
      <c r="G9" s="88"/>
      <c r="H9" s="88"/>
      <c r="I9" s="88"/>
      <c r="J9" s="106">
        <v>9500000</v>
      </c>
      <c r="K9" s="106">
        <f t="shared" si="5"/>
        <v>9500000</v>
      </c>
      <c r="L9" s="96">
        <f t="shared" si="6"/>
        <v>9500000</v>
      </c>
      <c r="M9" s="96">
        <v>0</v>
      </c>
      <c r="N9" s="91"/>
      <c r="O9" s="92">
        <v>1</v>
      </c>
      <c r="P9" s="92">
        <v>1</v>
      </c>
      <c r="Q9" s="95">
        <f t="shared" si="2"/>
        <v>9500000</v>
      </c>
      <c r="R9" s="95">
        <f t="shared" si="3"/>
        <v>9500000</v>
      </c>
      <c r="S9" s="95">
        <f t="shared" si="4"/>
        <v>9500000</v>
      </c>
      <c r="T9" s="85"/>
      <c r="U9" s="26" t="s">
        <v>1911</v>
      </c>
    </row>
    <row r="10" spans="1:22" ht="15.75" x14ac:dyDescent="0.25">
      <c r="A10" s="13">
        <f t="shared" si="7"/>
        <v>5</v>
      </c>
      <c r="B10" s="14" t="s">
        <v>2065</v>
      </c>
      <c r="C10" s="15" t="s">
        <v>406</v>
      </c>
      <c r="D10" s="82" t="s">
        <v>2066</v>
      </c>
      <c r="E10" s="78">
        <v>42706</v>
      </c>
      <c r="F10" s="88"/>
      <c r="G10" s="88"/>
      <c r="H10" s="88"/>
      <c r="I10" s="88"/>
      <c r="J10" s="106">
        <v>8000000</v>
      </c>
      <c r="K10" s="106">
        <f t="shared" si="5"/>
        <v>8000000</v>
      </c>
      <c r="L10" s="96">
        <f t="shared" si="6"/>
        <v>8000000</v>
      </c>
      <c r="M10" s="96">
        <v>0</v>
      </c>
      <c r="N10" s="91"/>
      <c r="O10" s="92">
        <v>1</v>
      </c>
      <c r="P10" s="92">
        <v>1</v>
      </c>
      <c r="Q10" s="95">
        <f t="shared" si="2"/>
        <v>8000000</v>
      </c>
      <c r="R10" s="95">
        <f t="shared" si="3"/>
        <v>8000000</v>
      </c>
      <c r="S10" s="95">
        <f t="shared" si="4"/>
        <v>8000000</v>
      </c>
      <c r="T10" s="85"/>
      <c r="U10" s="26" t="s">
        <v>1911</v>
      </c>
    </row>
    <row r="11" spans="1:22" ht="15.75" x14ac:dyDescent="0.25">
      <c r="A11" s="13">
        <f t="shared" si="7"/>
        <v>6</v>
      </c>
      <c r="B11" s="14" t="s">
        <v>633</v>
      </c>
      <c r="C11" s="15" t="s">
        <v>634</v>
      </c>
      <c r="D11" s="82" t="s">
        <v>2060</v>
      </c>
      <c r="E11" s="78">
        <v>42702</v>
      </c>
      <c r="F11" s="88"/>
      <c r="G11" s="88"/>
      <c r="H11" s="88"/>
      <c r="I11" s="88"/>
      <c r="J11" s="106">
        <v>10000000</v>
      </c>
      <c r="K11" s="106">
        <f t="shared" si="5"/>
        <v>10000000</v>
      </c>
      <c r="L11" s="96">
        <f t="shared" si="6"/>
        <v>10000000</v>
      </c>
      <c r="M11" s="96">
        <v>0</v>
      </c>
      <c r="N11" s="91"/>
      <c r="O11" s="92">
        <v>1</v>
      </c>
      <c r="P11" s="92">
        <v>1</v>
      </c>
      <c r="Q11" s="95">
        <f t="shared" si="2"/>
        <v>10000000</v>
      </c>
      <c r="R11" s="95">
        <f t="shared" si="3"/>
        <v>10000000</v>
      </c>
      <c r="S11" s="95">
        <f t="shared" si="4"/>
        <v>10000000</v>
      </c>
      <c r="T11" s="85"/>
      <c r="U11" s="26" t="s">
        <v>1911</v>
      </c>
    </row>
    <row r="12" spans="1:22" ht="15.75" x14ac:dyDescent="0.25">
      <c r="A12" s="13">
        <f t="shared" si="7"/>
        <v>7</v>
      </c>
      <c r="B12" s="14" t="s">
        <v>2240</v>
      </c>
      <c r="C12" s="15" t="s">
        <v>2241</v>
      </c>
      <c r="D12" s="15" t="s">
        <v>2242</v>
      </c>
      <c r="E12" s="78">
        <v>42942</v>
      </c>
      <c r="F12" s="88"/>
      <c r="G12" s="88"/>
      <c r="H12" s="88"/>
      <c r="I12" s="88"/>
      <c r="J12" s="106">
        <v>15000000</v>
      </c>
      <c r="K12" s="106">
        <f t="shared" si="5"/>
        <v>15000000</v>
      </c>
      <c r="L12" s="96">
        <f t="shared" si="6"/>
        <v>15000000</v>
      </c>
      <c r="M12" s="96">
        <v>0</v>
      </c>
      <c r="N12" s="91"/>
      <c r="O12" s="92">
        <v>1</v>
      </c>
      <c r="P12" s="92">
        <v>1</v>
      </c>
      <c r="Q12" s="95">
        <f t="shared" si="2"/>
        <v>15000000</v>
      </c>
      <c r="R12" s="95">
        <f t="shared" si="3"/>
        <v>15000000</v>
      </c>
      <c r="S12" s="95">
        <f t="shared" si="4"/>
        <v>15000000</v>
      </c>
      <c r="T12" s="85"/>
      <c r="U12" s="26" t="s">
        <v>1911</v>
      </c>
    </row>
    <row r="13" spans="1:22" ht="15.75" x14ac:dyDescent="0.25">
      <c r="A13" s="13">
        <f t="shared" si="7"/>
        <v>8</v>
      </c>
      <c r="B13" s="14" t="s">
        <v>2254</v>
      </c>
      <c r="C13" s="15" t="s">
        <v>2255</v>
      </c>
      <c r="D13" s="15" t="s">
        <v>2256</v>
      </c>
      <c r="E13" s="78">
        <v>42943</v>
      </c>
      <c r="F13" s="88"/>
      <c r="G13" s="88"/>
      <c r="H13" s="88"/>
      <c r="I13" s="88"/>
      <c r="J13" s="106">
        <v>7500000</v>
      </c>
      <c r="K13" s="106">
        <f t="shared" si="5"/>
        <v>7500000</v>
      </c>
      <c r="L13" s="96">
        <f t="shared" si="6"/>
        <v>7500000</v>
      </c>
      <c r="M13" s="96">
        <v>0</v>
      </c>
      <c r="N13" s="91"/>
      <c r="O13" s="92">
        <v>1</v>
      </c>
      <c r="P13" s="92">
        <v>1</v>
      </c>
      <c r="Q13" s="95">
        <f t="shared" si="2"/>
        <v>7500000</v>
      </c>
      <c r="R13" s="95">
        <f t="shared" si="3"/>
        <v>7500000</v>
      </c>
      <c r="S13" s="95">
        <f t="shared" si="4"/>
        <v>7500000</v>
      </c>
      <c r="T13" s="85"/>
      <c r="U13" s="26" t="s">
        <v>1911</v>
      </c>
    </row>
    <row r="14" spans="1:22" ht="15.75" x14ac:dyDescent="0.25">
      <c r="A14" s="13">
        <f t="shared" si="7"/>
        <v>9</v>
      </c>
      <c r="B14" s="14" t="s">
        <v>2254</v>
      </c>
      <c r="C14" s="15" t="s">
        <v>2255</v>
      </c>
      <c r="D14" s="15" t="s">
        <v>2256</v>
      </c>
      <c r="E14" s="78">
        <v>42943</v>
      </c>
      <c r="F14" s="88"/>
      <c r="G14" s="88"/>
      <c r="H14" s="88"/>
      <c r="I14" s="88"/>
      <c r="J14" s="106">
        <v>7500000</v>
      </c>
      <c r="K14" s="106">
        <f t="shared" si="5"/>
        <v>7500000</v>
      </c>
      <c r="L14" s="96">
        <f t="shared" si="6"/>
        <v>7500000</v>
      </c>
      <c r="M14" s="96">
        <v>0</v>
      </c>
      <c r="N14" s="91"/>
      <c r="O14" s="92">
        <v>1</v>
      </c>
      <c r="P14" s="92">
        <v>1</v>
      </c>
      <c r="Q14" s="95">
        <f t="shared" si="2"/>
        <v>7500000</v>
      </c>
      <c r="R14" s="95">
        <f t="shared" si="3"/>
        <v>7500000</v>
      </c>
      <c r="S14" s="95">
        <f t="shared" si="4"/>
        <v>7500000</v>
      </c>
      <c r="T14" s="85"/>
      <c r="U14" s="26" t="s">
        <v>1911</v>
      </c>
    </row>
    <row r="15" spans="1:22" ht="15.75" x14ac:dyDescent="0.25">
      <c r="A15" s="13">
        <f t="shared" si="7"/>
        <v>10</v>
      </c>
      <c r="B15" s="14" t="s">
        <v>1314</v>
      </c>
      <c r="C15" s="15" t="s">
        <v>1315</v>
      </c>
      <c r="D15" s="82" t="s">
        <v>2067</v>
      </c>
      <c r="E15" s="78">
        <v>42705</v>
      </c>
      <c r="F15" s="88"/>
      <c r="G15" s="88"/>
      <c r="H15" s="88"/>
      <c r="I15" s="88"/>
      <c r="J15" s="106">
        <v>16500000</v>
      </c>
      <c r="K15" s="106">
        <f t="shared" si="5"/>
        <v>16500000</v>
      </c>
      <c r="L15" s="96">
        <f t="shared" si="6"/>
        <v>16500000</v>
      </c>
      <c r="M15" s="96">
        <v>0</v>
      </c>
      <c r="N15" s="91"/>
      <c r="O15" s="92">
        <v>1</v>
      </c>
      <c r="P15" s="92">
        <v>1</v>
      </c>
      <c r="Q15" s="95">
        <f t="shared" si="2"/>
        <v>16500000</v>
      </c>
      <c r="R15" s="95">
        <f t="shared" si="3"/>
        <v>16500000</v>
      </c>
      <c r="S15" s="95">
        <f t="shared" si="4"/>
        <v>16500000</v>
      </c>
      <c r="T15" s="85"/>
      <c r="U15" s="26" t="s">
        <v>1911</v>
      </c>
    </row>
    <row r="16" spans="1:22" ht="15.75" x14ac:dyDescent="0.25">
      <c r="A16" s="13">
        <f t="shared" si="7"/>
        <v>11</v>
      </c>
      <c r="B16" s="14" t="s">
        <v>2072</v>
      </c>
      <c r="C16" s="15" t="s">
        <v>2073</v>
      </c>
      <c r="D16" s="15" t="s">
        <v>2073</v>
      </c>
      <c r="E16" s="78">
        <v>42740</v>
      </c>
      <c r="F16" s="88"/>
      <c r="G16" s="88"/>
      <c r="H16" s="88"/>
      <c r="I16" s="88"/>
      <c r="J16" s="106">
        <v>12500000</v>
      </c>
      <c r="K16" s="106">
        <f t="shared" si="5"/>
        <v>12500000</v>
      </c>
      <c r="L16" s="96">
        <f t="shared" si="6"/>
        <v>12500000</v>
      </c>
      <c r="M16" s="96">
        <v>0</v>
      </c>
      <c r="N16" s="91"/>
      <c r="O16" s="92">
        <v>1</v>
      </c>
      <c r="P16" s="92">
        <v>1</v>
      </c>
      <c r="Q16" s="95">
        <f t="shared" si="2"/>
        <v>12500000</v>
      </c>
      <c r="R16" s="95">
        <f t="shared" si="3"/>
        <v>12500000</v>
      </c>
      <c r="S16" s="95">
        <f t="shared" si="4"/>
        <v>12500000</v>
      </c>
      <c r="T16" s="85"/>
      <c r="U16" s="26" t="s">
        <v>1911</v>
      </c>
    </row>
    <row r="17" spans="1:21" ht="15.75" x14ac:dyDescent="0.25">
      <c r="A17" s="13">
        <f t="shared" si="7"/>
        <v>12</v>
      </c>
      <c r="B17" s="14" t="s">
        <v>2072</v>
      </c>
      <c r="C17" s="15" t="s">
        <v>2073</v>
      </c>
      <c r="D17" s="15" t="s">
        <v>2073</v>
      </c>
      <c r="E17" s="78">
        <v>42740</v>
      </c>
      <c r="F17" s="88"/>
      <c r="G17" s="88"/>
      <c r="H17" s="88"/>
      <c r="I17" s="88"/>
      <c r="J17" s="106">
        <v>12500000</v>
      </c>
      <c r="K17" s="106">
        <f t="shared" si="5"/>
        <v>12500000</v>
      </c>
      <c r="L17" s="96">
        <f t="shared" si="6"/>
        <v>12500000</v>
      </c>
      <c r="M17" s="96">
        <v>0</v>
      </c>
      <c r="N17" s="91"/>
      <c r="O17" s="92">
        <v>1</v>
      </c>
      <c r="P17" s="92">
        <v>1</v>
      </c>
      <c r="Q17" s="95">
        <f t="shared" si="2"/>
        <v>12500000</v>
      </c>
      <c r="R17" s="95">
        <f t="shared" si="3"/>
        <v>12500000</v>
      </c>
      <c r="S17" s="95">
        <f t="shared" si="4"/>
        <v>12500000</v>
      </c>
      <c r="T17" s="85"/>
      <c r="U17" s="26" t="s">
        <v>1911</v>
      </c>
    </row>
    <row r="18" spans="1:21" ht="15.75" x14ac:dyDescent="0.25">
      <c r="A18" s="13">
        <f t="shared" si="7"/>
        <v>13</v>
      </c>
      <c r="B18" s="14" t="s">
        <v>2192</v>
      </c>
      <c r="C18" s="15" t="s">
        <v>86</v>
      </c>
      <c r="D18" s="15" t="s">
        <v>2193</v>
      </c>
      <c r="E18" s="78">
        <v>42907</v>
      </c>
      <c r="F18" s="88"/>
      <c r="G18" s="88"/>
      <c r="H18" s="88"/>
      <c r="I18" s="88"/>
      <c r="J18" s="106">
        <v>2500000</v>
      </c>
      <c r="K18" s="106">
        <f t="shared" si="5"/>
        <v>2500000</v>
      </c>
      <c r="L18" s="96">
        <f t="shared" si="6"/>
        <v>2500000</v>
      </c>
      <c r="M18" s="96">
        <v>0</v>
      </c>
      <c r="N18" s="91"/>
      <c r="O18" s="92">
        <v>1</v>
      </c>
      <c r="P18" s="92">
        <v>1</v>
      </c>
      <c r="Q18" s="95">
        <f t="shared" si="2"/>
        <v>2500000</v>
      </c>
      <c r="R18" s="95">
        <f t="shared" si="3"/>
        <v>2500000</v>
      </c>
      <c r="S18" s="95">
        <f t="shared" si="4"/>
        <v>2500000</v>
      </c>
      <c r="T18" s="85"/>
      <c r="U18" s="26" t="s">
        <v>1911</v>
      </c>
    </row>
    <row r="19" spans="1:21" ht="15.75" x14ac:dyDescent="0.25">
      <c r="A19" s="13">
        <f t="shared" si="7"/>
        <v>14</v>
      </c>
      <c r="B19" s="14" t="s">
        <v>2192</v>
      </c>
      <c r="C19" s="15" t="s">
        <v>86</v>
      </c>
      <c r="D19" s="15" t="s">
        <v>2193</v>
      </c>
      <c r="E19" s="78">
        <v>42907</v>
      </c>
      <c r="F19" s="88"/>
      <c r="G19" s="88"/>
      <c r="H19" s="88"/>
      <c r="I19" s="88"/>
      <c r="J19" s="106">
        <v>2500000</v>
      </c>
      <c r="K19" s="106">
        <f t="shared" si="5"/>
        <v>2500000</v>
      </c>
      <c r="L19" s="96">
        <f t="shared" si="6"/>
        <v>2500000</v>
      </c>
      <c r="M19" s="96">
        <v>0</v>
      </c>
      <c r="N19" s="91"/>
      <c r="O19" s="92">
        <v>1</v>
      </c>
      <c r="P19" s="92">
        <v>1</v>
      </c>
      <c r="Q19" s="95">
        <f t="shared" si="2"/>
        <v>2500000</v>
      </c>
      <c r="R19" s="95">
        <f t="shared" si="3"/>
        <v>2500000</v>
      </c>
      <c r="S19" s="95">
        <f t="shared" si="4"/>
        <v>2500000</v>
      </c>
      <c r="T19" s="85"/>
      <c r="U19" s="26" t="s">
        <v>1911</v>
      </c>
    </row>
    <row r="20" spans="1:21" ht="15.75" x14ac:dyDescent="0.25">
      <c r="A20" s="13">
        <f t="shared" si="7"/>
        <v>15</v>
      </c>
      <c r="B20" s="14" t="s">
        <v>1993</v>
      </c>
      <c r="C20" s="15" t="s">
        <v>276</v>
      </c>
      <c r="D20" s="83"/>
      <c r="E20" s="83">
        <v>42368</v>
      </c>
      <c r="F20" s="88"/>
      <c r="G20" s="88"/>
      <c r="H20" s="88"/>
      <c r="I20" s="88"/>
      <c r="J20" s="106">
        <v>17000000</v>
      </c>
      <c r="K20" s="106">
        <f t="shared" si="5"/>
        <v>17000000</v>
      </c>
      <c r="L20" s="96">
        <f t="shared" si="6"/>
        <v>17000000</v>
      </c>
      <c r="M20" s="96">
        <v>0</v>
      </c>
      <c r="N20" s="91"/>
      <c r="O20" s="92">
        <v>1</v>
      </c>
      <c r="P20" s="92">
        <v>1</v>
      </c>
      <c r="Q20" s="95">
        <f t="shared" si="2"/>
        <v>17000000</v>
      </c>
      <c r="R20" s="95">
        <f t="shared" si="3"/>
        <v>17000000</v>
      </c>
      <c r="S20" s="95">
        <f t="shared" si="4"/>
        <v>17000000</v>
      </c>
      <c r="T20" s="85"/>
      <c r="U20" s="26" t="s">
        <v>1911</v>
      </c>
    </row>
    <row r="21" spans="1:21" ht="15.75" x14ac:dyDescent="0.25">
      <c r="A21" s="13">
        <f t="shared" si="7"/>
        <v>16</v>
      </c>
      <c r="B21" s="14" t="s">
        <v>2114</v>
      </c>
      <c r="C21" s="15" t="s">
        <v>2115</v>
      </c>
      <c r="D21" s="15" t="s">
        <v>2116</v>
      </c>
      <c r="E21" s="78">
        <v>42864</v>
      </c>
      <c r="F21" s="88"/>
      <c r="G21" s="88"/>
      <c r="H21" s="88"/>
      <c r="I21" s="88"/>
      <c r="J21" s="104">
        <v>5000000</v>
      </c>
      <c r="K21" s="106">
        <f t="shared" si="5"/>
        <v>5000000</v>
      </c>
      <c r="L21" s="96">
        <f t="shared" si="6"/>
        <v>5000000</v>
      </c>
      <c r="M21" s="96">
        <v>0</v>
      </c>
      <c r="N21" s="91"/>
      <c r="O21" s="92">
        <v>1</v>
      </c>
      <c r="P21" s="92">
        <v>1</v>
      </c>
      <c r="Q21" s="95">
        <f t="shared" si="2"/>
        <v>5000000</v>
      </c>
      <c r="R21" s="95">
        <f t="shared" si="3"/>
        <v>5000000</v>
      </c>
      <c r="S21" s="95">
        <f t="shared" si="4"/>
        <v>5000000</v>
      </c>
      <c r="T21" s="85"/>
      <c r="U21" s="26" t="s">
        <v>1911</v>
      </c>
    </row>
    <row r="22" spans="1:21" ht="15.75" x14ac:dyDescent="0.25">
      <c r="A22" s="13">
        <f t="shared" si="7"/>
        <v>17</v>
      </c>
      <c r="B22" s="14" t="s">
        <v>2265</v>
      </c>
      <c r="C22" s="15" t="s">
        <v>2266</v>
      </c>
      <c r="D22" s="15" t="s">
        <v>2267</v>
      </c>
      <c r="E22" s="78">
        <v>42947</v>
      </c>
      <c r="F22" s="88"/>
      <c r="G22" s="88"/>
      <c r="H22" s="88"/>
      <c r="I22" s="88"/>
      <c r="J22" s="106">
        <v>30000000</v>
      </c>
      <c r="K22" s="106">
        <f t="shared" si="5"/>
        <v>30000000</v>
      </c>
      <c r="L22" s="96">
        <f t="shared" si="6"/>
        <v>30000000</v>
      </c>
      <c r="M22" s="96">
        <v>0</v>
      </c>
      <c r="N22" s="91"/>
      <c r="O22" s="92">
        <v>1</v>
      </c>
      <c r="P22" s="92">
        <v>1</v>
      </c>
      <c r="Q22" s="95">
        <f t="shared" si="2"/>
        <v>30000000</v>
      </c>
      <c r="R22" s="95">
        <f t="shared" si="3"/>
        <v>30000000</v>
      </c>
      <c r="S22" s="95">
        <f t="shared" si="4"/>
        <v>30000000</v>
      </c>
      <c r="T22" s="85"/>
      <c r="U22" s="26" t="s">
        <v>1911</v>
      </c>
    </row>
    <row r="23" spans="1:21" ht="15.75" x14ac:dyDescent="0.25">
      <c r="A23" s="13">
        <f t="shared" si="7"/>
        <v>18</v>
      </c>
      <c r="B23" s="14" t="s">
        <v>309</v>
      </c>
      <c r="C23" s="15" t="s">
        <v>310</v>
      </c>
      <c r="D23" s="15" t="s">
        <v>2172</v>
      </c>
      <c r="E23" s="78">
        <v>42892</v>
      </c>
      <c r="F23" s="88"/>
      <c r="G23" s="88"/>
      <c r="H23" s="88"/>
      <c r="I23" s="88"/>
      <c r="J23" s="106">
        <v>15000000</v>
      </c>
      <c r="K23" s="106">
        <f t="shared" si="5"/>
        <v>15000000</v>
      </c>
      <c r="L23" s="96">
        <f t="shared" si="6"/>
        <v>15000000</v>
      </c>
      <c r="M23" s="96">
        <v>0</v>
      </c>
      <c r="N23" s="91"/>
      <c r="O23" s="92">
        <v>1</v>
      </c>
      <c r="P23" s="92">
        <v>1</v>
      </c>
      <c r="Q23" s="95">
        <f t="shared" si="2"/>
        <v>15000000</v>
      </c>
      <c r="R23" s="95">
        <f t="shared" si="3"/>
        <v>15000000</v>
      </c>
      <c r="S23" s="95">
        <f t="shared" si="4"/>
        <v>15000000</v>
      </c>
      <c r="T23" s="85"/>
      <c r="U23" s="26" t="s">
        <v>1911</v>
      </c>
    </row>
    <row r="24" spans="1:21" ht="15.75" x14ac:dyDescent="0.25">
      <c r="A24" s="13">
        <f t="shared" si="7"/>
        <v>19</v>
      </c>
      <c r="B24" s="14" t="s">
        <v>2300</v>
      </c>
      <c r="C24" s="15" t="s">
        <v>2301</v>
      </c>
      <c r="D24" s="15" t="s">
        <v>2302</v>
      </c>
      <c r="E24" s="78">
        <v>42982</v>
      </c>
      <c r="F24" s="88"/>
      <c r="G24" s="88"/>
      <c r="H24" s="88"/>
      <c r="I24" s="88"/>
      <c r="J24" s="106">
        <v>10000000</v>
      </c>
      <c r="K24" s="106">
        <f t="shared" si="5"/>
        <v>10000000</v>
      </c>
      <c r="L24" s="96">
        <f t="shared" si="6"/>
        <v>10000000</v>
      </c>
      <c r="M24" s="96">
        <v>0</v>
      </c>
      <c r="N24" s="91"/>
      <c r="O24" s="92">
        <v>1</v>
      </c>
      <c r="P24" s="92">
        <v>1</v>
      </c>
      <c r="Q24" s="95">
        <f t="shared" si="2"/>
        <v>10000000</v>
      </c>
      <c r="R24" s="95">
        <f t="shared" si="3"/>
        <v>10000000</v>
      </c>
      <c r="S24" s="95">
        <f t="shared" si="4"/>
        <v>10000000</v>
      </c>
      <c r="T24" s="85"/>
      <c r="U24" s="26" t="s">
        <v>1911</v>
      </c>
    </row>
    <row r="25" spans="1:21" ht="15.75" x14ac:dyDescent="0.25">
      <c r="A25" s="13">
        <f t="shared" si="7"/>
        <v>20</v>
      </c>
      <c r="B25" s="14" t="s">
        <v>2300</v>
      </c>
      <c r="C25" s="15" t="s">
        <v>2301</v>
      </c>
      <c r="D25" s="15" t="s">
        <v>2302</v>
      </c>
      <c r="E25" s="78">
        <v>42982</v>
      </c>
      <c r="F25" s="88"/>
      <c r="G25" s="88"/>
      <c r="H25" s="88"/>
      <c r="I25" s="88"/>
      <c r="J25" s="106">
        <v>10000000</v>
      </c>
      <c r="K25" s="106">
        <f t="shared" si="5"/>
        <v>10000000</v>
      </c>
      <c r="L25" s="96">
        <f t="shared" si="6"/>
        <v>10000000</v>
      </c>
      <c r="M25" s="96">
        <v>0</v>
      </c>
      <c r="N25" s="91"/>
      <c r="O25" s="92">
        <v>1</v>
      </c>
      <c r="P25" s="92">
        <v>1</v>
      </c>
      <c r="Q25" s="95">
        <f t="shared" si="2"/>
        <v>10000000</v>
      </c>
      <c r="R25" s="95">
        <f t="shared" si="3"/>
        <v>10000000</v>
      </c>
      <c r="S25" s="95">
        <f t="shared" si="4"/>
        <v>10000000</v>
      </c>
      <c r="T25" s="85"/>
      <c r="U25" s="26" t="s">
        <v>1911</v>
      </c>
    </row>
    <row r="26" spans="1:21" ht="15.75" x14ac:dyDescent="0.25">
      <c r="A26" s="13">
        <f t="shared" si="7"/>
        <v>21</v>
      </c>
      <c r="B26" s="14" t="s">
        <v>2206</v>
      </c>
      <c r="C26" s="15" t="s">
        <v>2207</v>
      </c>
      <c r="D26" s="82" t="s">
        <v>2208</v>
      </c>
      <c r="E26" s="78">
        <v>42926</v>
      </c>
      <c r="F26" s="88"/>
      <c r="G26" s="88"/>
      <c r="H26" s="88"/>
      <c r="I26" s="88"/>
      <c r="J26" s="106">
        <v>12500000</v>
      </c>
      <c r="K26" s="106">
        <f t="shared" si="5"/>
        <v>12500000</v>
      </c>
      <c r="L26" s="96">
        <f t="shared" si="6"/>
        <v>12500000</v>
      </c>
      <c r="M26" s="96">
        <v>0</v>
      </c>
      <c r="N26" s="91"/>
      <c r="O26" s="92">
        <v>1</v>
      </c>
      <c r="P26" s="92">
        <v>1</v>
      </c>
      <c r="Q26" s="95">
        <f t="shared" si="2"/>
        <v>12500000</v>
      </c>
      <c r="R26" s="95">
        <f t="shared" si="3"/>
        <v>12500000</v>
      </c>
      <c r="S26" s="95">
        <f t="shared" si="4"/>
        <v>12500000</v>
      </c>
      <c r="T26" s="85"/>
      <c r="U26" s="26" t="s">
        <v>1911</v>
      </c>
    </row>
    <row r="27" spans="1:21" ht="15.75" x14ac:dyDescent="0.25">
      <c r="A27" s="13">
        <f t="shared" si="7"/>
        <v>22</v>
      </c>
      <c r="B27" s="14" t="s">
        <v>2206</v>
      </c>
      <c r="C27" s="15" t="s">
        <v>2207</v>
      </c>
      <c r="D27" s="82" t="s">
        <v>2208</v>
      </c>
      <c r="E27" s="78">
        <v>42926</v>
      </c>
      <c r="F27" s="88"/>
      <c r="G27" s="88"/>
      <c r="H27" s="88"/>
      <c r="I27" s="88"/>
      <c r="J27" s="106">
        <v>12500000</v>
      </c>
      <c r="K27" s="106">
        <f t="shared" si="5"/>
        <v>12500000</v>
      </c>
      <c r="L27" s="96">
        <f t="shared" si="6"/>
        <v>12500000</v>
      </c>
      <c r="M27" s="96">
        <v>0</v>
      </c>
      <c r="N27" s="91"/>
      <c r="O27" s="92">
        <v>1</v>
      </c>
      <c r="P27" s="92">
        <v>1</v>
      </c>
      <c r="Q27" s="95">
        <f t="shared" si="2"/>
        <v>12500000</v>
      </c>
      <c r="R27" s="95">
        <f t="shared" si="3"/>
        <v>12500000</v>
      </c>
      <c r="S27" s="95">
        <f t="shared" si="4"/>
        <v>12500000</v>
      </c>
      <c r="T27" s="85"/>
      <c r="U27" s="26" t="s">
        <v>1911</v>
      </c>
    </row>
    <row r="28" spans="1:21" ht="15.75" x14ac:dyDescent="0.25">
      <c r="A28" s="13">
        <f t="shared" si="7"/>
        <v>23</v>
      </c>
      <c r="B28" s="14" t="s">
        <v>1490</v>
      </c>
      <c r="C28" s="15" t="s">
        <v>1491</v>
      </c>
      <c r="D28" s="15" t="s">
        <v>2356</v>
      </c>
      <c r="E28" s="78">
        <v>43019</v>
      </c>
      <c r="F28" s="88"/>
      <c r="G28" s="88"/>
      <c r="H28" s="88"/>
      <c r="I28" s="88"/>
      <c r="J28" s="106">
        <v>7000000</v>
      </c>
      <c r="K28" s="106">
        <f t="shared" si="5"/>
        <v>7000000</v>
      </c>
      <c r="L28" s="96">
        <f t="shared" si="6"/>
        <v>7000000</v>
      </c>
      <c r="M28" s="96">
        <v>0</v>
      </c>
      <c r="N28" s="91"/>
      <c r="O28" s="92">
        <v>1</v>
      </c>
      <c r="P28" s="92">
        <v>1</v>
      </c>
      <c r="Q28" s="95">
        <f t="shared" si="2"/>
        <v>7000000</v>
      </c>
      <c r="R28" s="95">
        <f t="shared" si="3"/>
        <v>7000000</v>
      </c>
      <c r="S28" s="95">
        <f t="shared" si="4"/>
        <v>7000000</v>
      </c>
      <c r="T28" s="85"/>
      <c r="U28" s="26" t="s">
        <v>1911</v>
      </c>
    </row>
    <row r="29" spans="1:21" ht="15.75" x14ac:dyDescent="0.25">
      <c r="A29" s="13">
        <f t="shared" si="7"/>
        <v>24</v>
      </c>
      <c r="B29" s="14" t="s">
        <v>1490</v>
      </c>
      <c r="C29" s="15" t="s">
        <v>1491</v>
      </c>
      <c r="D29" s="15" t="s">
        <v>2356</v>
      </c>
      <c r="E29" s="78">
        <v>43019</v>
      </c>
      <c r="F29" s="88"/>
      <c r="G29" s="88"/>
      <c r="H29" s="88"/>
      <c r="I29" s="88"/>
      <c r="J29" s="106">
        <v>7000000</v>
      </c>
      <c r="K29" s="106">
        <f t="shared" si="5"/>
        <v>7000000</v>
      </c>
      <c r="L29" s="96">
        <f t="shared" si="6"/>
        <v>7000000</v>
      </c>
      <c r="M29" s="96">
        <v>0</v>
      </c>
      <c r="N29" s="91"/>
      <c r="O29" s="92">
        <v>1</v>
      </c>
      <c r="P29" s="92">
        <v>1</v>
      </c>
      <c r="Q29" s="95">
        <f t="shared" si="2"/>
        <v>7000000</v>
      </c>
      <c r="R29" s="95">
        <f t="shared" si="3"/>
        <v>7000000</v>
      </c>
      <c r="S29" s="95">
        <f t="shared" si="4"/>
        <v>7000000</v>
      </c>
      <c r="T29" s="85"/>
      <c r="U29" s="26" t="s">
        <v>1911</v>
      </c>
    </row>
    <row r="30" spans="1:21" ht="15.75" x14ac:dyDescent="0.25">
      <c r="A30" s="13">
        <f t="shared" si="7"/>
        <v>25</v>
      </c>
      <c r="B30" s="14" t="s">
        <v>1690</v>
      </c>
      <c r="C30" s="15" t="s">
        <v>1691</v>
      </c>
      <c r="D30" s="98"/>
      <c r="E30" s="98">
        <v>41705</v>
      </c>
      <c r="F30" s="88"/>
      <c r="G30" s="88"/>
      <c r="H30" s="88"/>
      <c r="I30" s="88"/>
      <c r="J30" s="106">
        <v>7500000</v>
      </c>
      <c r="K30" s="106">
        <f t="shared" si="5"/>
        <v>7500000</v>
      </c>
      <c r="L30" s="96">
        <f t="shared" si="6"/>
        <v>7500000</v>
      </c>
      <c r="M30" s="96">
        <v>0</v>
      </c>
      <c r="N30" s="91"/>
      <c r="O30" s="92">
        <v>1</v>
      </c>
      <c r="P30" s="92">
        <v>1</v>
      </c>
      <c r="Q30" s="95">
        <f t="shared" si="2"/>
        <v>7500000</v>
      </c>
      <c r="R30" s="95">
        <f t="shared" si="3"/>
        <v>7500000</v>
      </c>
      <c r="S30" s="95">
        <f t="shared" si="4"/>
        <v>7500000</v>
      </c>
      <c r="T30" s="85"/>
      <c r="U30" s="26" t="s">
        <v>1911</v>
      </c>
    </row>
    <row r="31" spans="1:21" ht="15.75" x14ac:dyDescent="0.25">
      <c r="A31" s="13">
        <f t="shared" si="7"/>
        <v>26</v>
      </c>
      <c r="B31" s="14" t="s">
        <v>1690</v>
      </c>
      <c r="C31" s="15" t="s">
        <v>1691</v>
      </c>
      <c r="D31" s="98"/>
      <c r="E31" s="98">
        <v>41705</v>
      </c>
      <c r="F31" s="88"/>
      <c r="G31" s="88"/>
      <c r="H31" s="88"/>
      <c r="I31" s="88"/>
      <c r="J31" s="106">
        <v>7500000</v>
      </c>
      <c r="K31" s="106">
        <f t="shared" si="5"/>
        <v>7500000</v>
      </c>
      <c r="L31" s="96">
        <f t="shared" si="6"/>
        <v>7500000</v>
      </c>
      <c r="M31" s="96">
        <v>0</v>
      </c>
      <c r="N31" s="91"/>
      <c r="O31" s="92">
        <v>1</v>
      </c>
      <c r="P31" s="92">
        <v>1</v>
      </c>
      <c r="Q31" s="95">
        <f t="shared" ref="Q31" si="8">L31+M31</f>
        <v>7500000</v>
      </c>
      <c r="R31" s="95">
        <f t="shared" ref="R31" si="9">P31*Q31</f>
        <v>7500000</v>
      </c>
      <c r="S31" s="95">
        <f t="shared" ref="S31" si="10">L31*P31</f>
        <v>7500000</v>
      </c>
      <c r="T31" s="85"/>
      <c r="U31" s="26" t="s">
        <v>1911</v>
      </c>
    </row>
    <row r="32" spans="1:21" ht="15.75" x14ac:dyDescent="0.25">
      <c r="A32" s="13">
        <f>+A30+1</f>
        <v>26</v>
      </c>
      <c r="B32" s="14" t="s">
        <v>2315</v>
      </c>
      <c r="C32" s="15" t="s">
        <v>2316</v>
      </c>
      <c r="D32" s="15" t="s">
        <v>2317</v>
      </c>
      <c r="E32" s="78">
        <v>42992</v>
      </c>
      <c r="F32" s="88"/>
      <c r="G32" s="88"/>
      <c r="H32" s="88"/>
      <c r="I32" s="88"/>
      <c r="J32" s="106">
        <v>16000000</v>
      </c>
      <c r="K32" s="106">
        <f t="shared" si="5"/>
        <v>16000000</v>
      </c>
      <c r="L32" s="96">
        <f t="shared" si="6"/>
        <v>16000000</v>
      </c>
      <c r="M32" s="96">
        <v>0</v>
      </c>
      <c r="N32" s="91"/>
      <c r="O32" s="92">
        <v>1</v>
      </c>
      <c r="P32" s="92">
        <v>1</v>
      </c>
      <c r="Q32" s="95">
        <f t="shared" si="2"/>
        <v>16000000</v>
      </c>
      <c r="R32" s="95">
        <f t="shared" si="3"/>
        <v>16000000</v>
      </c>
      <c r="S32" s="95">
        <f t="shared" si="4"/>
        <v>16000000</v>
      </c>
      <c r="T32" s="85"/>
      <c r="U32" s="26" t="s">
        <v>1911</v>
      </c>
    </row>
    <row r="33" spans="1:21" ht="15.75" x14ac:dyDescent="0.25">
      <c r="A33" s="13">
        <f t="shared" si="7"/>
        <v>27</v>
      </c>
      <c r="B33" s="14" t="s">
        <v>2039</v>
      </c>
      <c r="C33" s="15" t="s">
        <v>2040</v>
      </c>
      <c r="D33" s="78"/>
      <c r="E33" s="78">
        <v>42607</v>
      </c>
      <c r="F33" s="88"/>
      <c r="G33" s="88"/>
      <c r="H33" s="88"/>
      <c r="I33" s="88"/>
      <c r="J33" s="106">
        <v>12000000</v>
      </c>
      <c r="K33" s="106">
        <f t="shared" si="5"/>
        <v>12000000</v>
      </c>
      <c r="L33" s="96">
        <f t="shared" si="6"/>
        <v>12000000</v>
      </c>
      <c r="M33" s="96">
        <v>0</v>
      </c>
      <c r="N33" s="91"/>
      <c r="O33" s="92">
        <v>1</v>
      </c>
      <c r="P33" s="92">
        <v>1</v>
      </c>
      <c r="Q33" s="95">
        <f t="shared" si="2"/>
        <v>12000000</v>
      </c>
      <c r="R33" s="95">
        <f t="shared" si="3"/>
        <v>12000000</v>
      </c>
      <c r="S33" s="95">
        <f t="shared" si="4"/>
        <v>12000000</v>
      </c>
      <c r="T33" s="85"/>
      <c r="U33" s="26" t="s">
        <v>1911</v>
      </c>
    </row>
    <row r="34" spans="1:21" ht="15.75" x14ac:dyDescent="0.25">
      <c r="A34" s="13">
        <f t="shared" si="7"/>
        <v>28</v>
      </c>
      <c r="B34" s="14" t="s">
        <v>2174</v>
      </c>
      <c r="C34" s="15" t="s">
        <v>2175</v>
      </c>
      <c r="D34" s="15" t="s">
        <v>2176</v>
      </c>
      <c r="E34" s="78">
        <v>42832</v>
      </c>
      <c r="F34" s="88"/>
      <c r="G34" s="88"/>
      <c r="H34" s="88"/>
      <c r="I34" s="88"/>
      <c r="J34" s="104">
        <v>3000000</v>
      </c>
      <c r="K34" s="106">
        <f t="shared" si="5"/>
        <v>3000000</v>
      </c>
      <c r="L34" s="96">
        <f t="shared" si="6"/>
        <v>3000000</v>
      </c>
      <c r="M34" s="96">
        <v>0</v>
      </c>
      <c r="N34" s="91"/>
      <c r="O34" s="92">
        <v>1</v>
      </c>
      <c r="P34" s="92">
        <v>1</v>
      </c>
      <c r="Q34" s="95">
        <f t="shared" si="2"/>
        <v>3000000</v>
      </c>
      <c r="R34" s="95">
        <f t="shared" si="3"/>
        <v>3000000</v>
      </c>
      <c r="S34" s="95">
        <f t="shared" si="4"/>
        <v>3000000</v>
      </c>
      <c r="T34" s="85"/>
      <c r="U34" s="26" t="s">
        <v>1911</v>
      </c>
    </row>
    <row r="35" spans="1:21" ht="15.75" x14ac:dyDescent="0.25">
      <c r="A35" s="13">
        <f t="shared" si="7"/>
        <v>29</v>
      </c>
      <c r="B35" s="14" t="s">
        <v>2057</v>
      </c>
      <c r="C35" s="15" t="s">
        <v>2058</v>
      </c>
      <c r="D35" s="82" t="s">
        <v>2059</v>
      </c>
      <c r="E35" s="78">
        <v>42699</v>
      </c>
      <c r="F35" s="88"/>
      <c r="G35" s="88"/>
      <c r="H35" s="88"/>
      <c r="I35" s="88"/>
      <c r="J35" s="106">
        <v>12000000</v>
      </c>
      <c r="K35" s="106">
        <f t="shared" si="5"/>
        <v>12000000</v>
      </c>
      <c r="L35" s="96">
        <f t="shared" si="6"/>
        <v>12000000</v>
      </c>
      <c r="M35" s="96">
        <v>0</v>
      </c>
      <c r="N35" s="91"/>
      <c r="O35" s="92">
        <v>1</v>
      </c>
      <c r="P35" s="92">
        <v>1</v>
      </c>
      <c r="Q35" s="95">
        <f t="shared" si="2"/>
        <v>12000000</v>
      </c>
      <c r="R35" s="95">
        <f t="shared" si="3"/>
        <v>12000000</v>
      </c>
      <c r="S35" s="95">
        <f t="shared" si="4"/>
        <v>12000000</v>
      </c>
      <c r="T35" s="85"/>
      <c r="U35" s="26" t="s">
        <v>1911</v>
      </c>
    </row>
    <row r="36" spans="1:21" ht="15.75" x14ac:dyDescent="0.25">
      <c r="A36" s="13">
        <f t="shared" si="7"/>
        <v>30</v>
      </c>
      <c r="B36" s="14" t="s">
        <v>2443</v>
      </c>
      <c r="C36" s="15" t="s">
        <v>2444</v>
      </c>
      <c r="D36" s="15" t="s">
        <v>2445</v>
      </c>
      <c r="E36" s="78">
        <v>43111</v>
      </c>
      <c r="F36" s="88"/>
      <c r="G36" s="88"/>
      <c r="H36" s="88"/>
      <c r="I36" s="88"/>
      <c r="J36" s="106">
        <v>3500000</v>
      </c>
      <c r="K36" s="106">
        <f t="shared" si="5"/>
        <v>3500000</v>
      </c>
      <c r="L36" s="96">
        <f t="shared" si="6"/>
        <v>3500000</v>
      </c>
      <c r="M36" s="96">
        <v>0</v>
      </c>
      <c r="N36" s="91"/>
      <c r="O36" s="92">
        <v>1</v>
      </c>
      <c r="P36" s="92">
        <v>1</v>
      </c>
      <c r="Q36" s="95">
        <f t="shared" si="2"/>
        <v>3500000</v>
      </c>
      <c r="R36" s="95">
        <f t="shared" si="3"/>
        <v>3500000</v>
      </c>
      <c r="S36" s="95">
        <f t="shared" si="4"/>
        <v>3500000</v>
      </c>
      <c r="T36" s="85"/>
      <c r="U36" s="26" t="s">
        <v>1911</v>
      </c>
    </row>
    <row r="37" spans="1:21" ht="15.75" x14ac:dyDescent="0.25">
      <c r="A37" s="13">
        <f t="shared" si="7"/>
        <v>31</v>
      </c>
      <c r="B37" s="14" t="s">
        <v>2443</v>
      </c>
      <c r="C37" s="15" t="s">
        <v>2444</v>
      </c>
      <c r="D37" s="15" t="s">
        <v>2446</v>
      </c>
      <c r="E37" s="78">
        <v>43112</v>
      </c>
      <c r="F37" s="88"/>
      <c r="G37" s="88"/>
      <c r="H37" s="88"/>
      <c r="I37" s="88"/>
      <c r="J37" s="106">
        <v>2500000</v>
      </c>
      <c r="K37" s="106">
        <f t="shared" si="5"/>
        <v>2500000</v>
      </c>
      <c r="L37" s="96">
        <f t="shared" si="6"/>
        <v>2500000</v>
      </c>
      <c r="M37" s="96">
        <v>0</v>
      </c>
      <c r="N37" s="91"/>
      <c r="O37" s="92">
        <v>1</v>
      </c>
      <c r="P37" s="92">
        <v>1</v>
      </c>
      <c r="Q37" s="95">
        <f t="shared" si="2"/>
        <v>2500000</v>
      </c>
      <c r="R37" s="95">
        <f t="shared" si="3"/>
        <v>2500000</v>
      </c>
      <c r="S37" s="95">
        <f t="shared" si="4"/>
        <v>2500000</v>
      </c>
      <c r="T37" s="85"/>
      <c r="U37" s="26" t="s">
        <v>1911</v>
      </c>
    </row>
    <row r="38" spans="1:21" ht="15.75" x14ac:dyDescent="0.25">
      <c r="A38" s="13">
        <f t="shared" si="7"/>
        <v>32</v>
      </c>
      <c r="B38" s="14" t="s">
        <v>2122</v>
      </c>
      <c r="C38" s="15" t="s">
        <v>2123</v>
      </c>
      <c r="D38" s="82" t="s">
        <v>2124</v>
      </c>
      <c r="E38" s="78">
        <v>42867</v>
      </c>
      <c r="F38" s="88"/>
      <c r="G38" s="88"/>
      <c r="H38" s="88"/>
      <c r="I38" s="88"/>
      <c r="J38" s="106">
        <v>68332000</v>
      </c>
      <c r="K38" s="106">
        <f t="shared" si="5"/>
        <v>68332000</v>
      </c>
      <c r="L38" s="96">
        <f t="shared" si="6"/>
        <v>68332000</v>
      </c>
      <c r="M38" s="96">
        <v>0</v>
      </c>
      <c r="N38" s="91"/>
      <c r="O38" s="92">
        <v>1</v>
      </c>
      <c r="P38" s="92">
        <v>1</v>
      </c>
      <c r="Q38" s="95">
        <f t="shared" si="2"/>
        <v>68332000</v>
      </c>
      <c r="R38" s="95">
        <f t="shared" si="3"/>
        <v>68332000</v>
      </c>
      <c r="S38" s="95">
        <f t="shared" si="4"/>
        <v>68332000</v>
      </c>
      <c r="T38" s="85"/>
      <c r="U38" s="26" t="s">
        <v>1911</v>
      </c>
    </row>
    <row r="39" spans="1:21" ht="15.75" x14ac:dyDescent="0.25">
      <c r="A39" s="13">
        <f t="shared" si="7"/>
        <v>33</v>
      </c>
      <c r="B39" s="14" t="s">
        <v>1901</v>
      </c>
      <c r="C39" s="15" t="s">
        <v>1904</v>
      </c>
      <c r="D39" s="82" t="s">
        <v>2268</v>
      </c>
      <c r="E39" s="78">
        <v>42949</v>
      </c>
      <c r="F39" s="88"/>
      <c r="G39" s="88"/>
      <c r="H39" s="88"/>
      <c r="I39" s="88"/>
      <c r="J39" s="106">
        <v>10000000</v>
      </c>
      <c r="K39" s="106">
        <f t="shared" si="5"/>
        <v>10000000</v>
      </c>
      <c r="L39" s="96">
        <f t="shared" si="6"/>
        <v>10000000</v>
      </c>
      <c r="M39" s="96">
        <v>0</v>
      </c>
      <c r="N39" s="91"/>
      <c r="O39" s="92">
        <v>1</v>
      </c>
      <c r="P39" s="92">
        <v>1</v>
      </c>
      <c r="Q39" s="95">
        <f t="shared" si="2"/>
        <v>10000000</v>
      </c>
      <c r="R39" s="95">
        <f t="shared" si="3"/>
        <v>10000000</v>
      </c>
      <c r="S39" s="95">
        <f t="shared" si="4"/>
        <v>10000000</v>
      </c>
      <c r="T39" s="85"/>
      <c r="U39" s="26" t="s">
        <v>1911</v>
      </c>
    </row>
    <row r="40" spans="1:21" ht="15.75" x14ac:dyDescent="0.25">
      <c r="A40" s="13">
        <f t="shared" si="7"/>
        <v>34</v>
      </c>
      <c r="B40" s="14" t="s">
        <v>1901</v>
      </c>
      <c r="C40" s="15" t="s">
        <v>1904</v>
      </c>
      <c r="D40" s="82" t="s">
        <v>2268</v>
      </c>
      <c r="E40" s="78">
        <v>42949</v>
      </c>
      <c r="F40" s="88"/>
      <c r="G40" s="88"/>
      <c r="H40" s="88"/>
      <c r="I40" s="88"/>
      <c r="J40" s="106">
        <v>10000000</v>
      </c>
      <c r="K40" s="106">
        <f t="shared" si="5"/>
        <v>10000000</v>
      </c>
      <c r="L40" s="96">
        <f t="shared" si="6"/>
        <v>10000000</v>
      </c>
      <c r="M40" s="96">
        <v>0</v>
      </c>
      <c r="N40" s="91"/>
      <c r="O40" s="92">
        <v>1</v>
      </c>
      <c r="P40" s="92">
        <v>1</v>
      </c>
      <c r="Q40" s="95">
        <f t="shared" si="2"/>
        <v>10000000</v>
      </c>
      <c r="R40" s="95">
        <f t="shared" si="3"/>
        <v>10000000</v>
      </c>
      <c r="S40" s="95">
        <f t="shared" si="4"/>
        <v>10000000</v>
      </c>
      <c r="T40" s="85"/>
      <c r="U40" s="26" t="s">
        <v>1911</v>
      </c>
    </row>
    <row r="41" spans="1:21" ht="15.75" x14ac:dyDescent="0.25">
      <c r="A41" s="13">
        <f t="shared" si="7"/>
        <v>35</v>
      </c>
      <c r="B41" s="14" t="s">
        <v>1405</v>
      </c>
      <c r="C41" s="15" t="s">
        <v>1406</v>
      </c>
      <c r="D41" s="82" t="s">
        <v>1113</v>
      </c>
      <c r="E41" s="78">
        <v>42907</v>
      </c>
      <c r="F41" s="88"/>
      <c r="G41" s="88"/>
      <c r="H41" s="88"/>
      <c r="I41" s="88"/>
      <c r="J41" s="106">
        <v>20000000</v>
      </c>
      <c r="K41" s="106">
        <f t="shared" si="5"/>
        <v>20000000</v>
      </c>
      <c r="L41" s="96">
        <f t="shared" si="6"/>
        <v>20000000</v>
      </c>
      <c r="M41" s="96">
        <v>0</v>
      </c>
      <c r="N41" s="91"/>
      <c r="O41" s="92">
        <v>1</v>
      </c>
      <c r="P41" s="92">
        <v>1</v>
      </c>
      <c r="Q41" s="95">
        <f t="shared" si="2"/>
        <v>20000000</v>
      </c>
      <c r="R41" s="95">
        <f t="shared" si="3"/>
        <v>20000000</v>
      </c>
      <c r="S41" s="95">
        <f t="shared" si="4"/>
        <v>20000000</v>
      </c>
      <c r="T41" s="85"/>
      <c r="U41" s="26" t="s">
        <v>1911</v>
      </c>
    </row>
    <row r="42" spans="1:21" ht="15.75" x14ac:dyDescent="0.25">
      <c r="A42" s="13">
        <f t="shared" si="7"/>
        <v>36</v>
      </c>
      <c r="B42" s="14" t="s">
        <v>1405</v>
      </c>
      <c r="C42" s="15" t="s">
        <v>1406</v>
      </c>
      <c r="D42" s="82" t="s">
        <v>1113</v>
      </c>
      <c r="E42" s="78">
        <v>42907</v>
      </c>
      <c r="F42" s="88"/>
      <c r="G42" s="88"/>
      <c r="H42" s="88"/>
      <c r="I42" s="88"/>
      <c r="J42" s="106">
        <v>20000000</v>
      </c>
      <c r="K42" s="106">
        <f t="shared" si="5"/>
        <v>20000000</v>
      </c>
      <c r="L42" s="96">
        <f t="shared" si="6"/>
        <v>20000000</v>
      </c>
      <c r="M42" s="96">
        <v>0</v>
      </c>
      <c r="N42" s="91"/>
      <c r="O42" s="92">
        <v>1</v>
      </c>
      <c r="P42" s="92">
        <v>1</v>
      </c>
      <c r="Q42" s="95">
        <f t="shared" si="2"/>
        <v>20000000</v>
      </c>
      <c r="R42" s="95">
        <f t="shared" si="3"/>
        <v>20000000</v>
      </c>
      <c r="S42" s="95">
        <f t="shared" si="4"/>
        <v>20000000</v>
      </c>
      <c r="T42" s="85"/>
      <c r="U42" s="26" t="s">
        <v>1911</v>
      </c>
    </row>
    <row r="43" spans="1:21" ht="15.75" x14ac:dyDescent="0.25">
      <c r="A43" s="13">
        <f t="shared" si="7"/>
        <v>37</v>
      </c>
      <c r="B43" s="79" t="s">
        <v>112</v>
      </c>
      <c r="C43" s="81" t="s">
        <v>113</v>
      </c>
      <c r="D43" s="81" t="s">
        <v>2451</v>
      </c>
      <c r="E43" s="78">
        <v>43185</v>
      </c>
      <c r="F43" s="88"/>
      <c r="G43" s="88"/>
      <c r="H43" s="88"/>
      <c r="I43" s="88"/>
      <c r="J43" s="106">
        <v>15000000</v>
      </c>
      <c r="K43" s="106">
        <f t="shared" si="5"/>
        <v>15000000</v>
      </c>
      <c r="L43" s="96">
        <f t="shared" si="6"/>
        <v>15000000</v>
      </c>
      <c r="M43" s="96">
        <v>0</v>
      </c>
      <c r="N43" s="91"/>
      <c r="O43" s="92">
        <v>1</v>
      </c>
      <c r="P43" s="92">
        <v>1</v>
      </c>
      <c r="Q43" s="95">
        <f t="shared" si="2"/>
        <v>15000000</v>
      </c>
      <c r="R43" s="95">
        <f t="shared" si="3"/>
        <v>15000000</v>
      </c>
      <c r="S43" s="95">
        <f t="shared" si="4"/>
        <v>15000000</v>
      </c>
      <c r="T43" s="85"/>
      <c r="U43" s="26" t="s">
        <v>1911</v>
      </c>
    </row>
    <row r="44" spans="1:21" ht="18.75" x14ac:dyDescent="0.3">
      <c r="A44" s="13">
        <f t="shared" si="7"/>
        <v>38</v>
      </c>
      <c r="B44" s="24" t="s">
        <v>1525</v>
      </c>
      <c r="C44" s="99" t="s">
        <v>1526</v>
      </c>
      <c r="D44" s="78"/>
      <c r="E44" s="78">
        <v>41971</v>
      </c>
      <c r="F44" s="88"/>
      <c r="G44" s="88"/>
      <c r="H44" s="88"/>
      <c r="I44" s="88"/>
      <c r="J44" s="106">
        <v>20000000</v>
      </c>
      <c r="K44" s="106">
        <f t="shared" si="5"/>
        <v>20000000</v>
      </c>
      <c r="L44" s="96">
        <f t="shared" si="6"/>
        <v>20000000</v>
      </c>
      <c r="M44" s="96">
        <v>0</v>
      </c>
      <c r="N44" s="91"/>
      <c r="O44" s="92">
        <v>1</v>
      </c>
      <c r="P44" s="92">
        <v>1</v>
      </c>
      <c r="Q44" s="95">
        <f t="shared" si="2"/>
        <v>20000000</v>
      </c>
      <c r="R44" s="95">
        <f t="shared" si="3"/>
        <v>20000000</v>
      </c>
      <c r="S44" s="95">
        <f t="shared" si="4"/>
        <v>20000000</v>
      </c>
      <c r="T44" s="85"/>
      <c r="U44" s="26" t="s">
        <v>1911</v>
      </c>
    </row>
    <row r="45" spans="1:21" ht="15.75" x14ac:dyDescent="0.25">
      <c r="A45" s="13">
        <f t="shared" si="7"/>
        <v>39</v>
      </c>
      <c r="B45" s="14" t="s">
        <v>357</v>
      </c>
      <c r="C45" s="15" t="s">
        <v>358</v>
      </c>
      <c r="D45" s="15" t="s">
        <v>2118</v>
      </c>
      <c r="E45" s="78">
        <v>42865</v>
      </c>
      <c r="F45" s="88"/>
      <c r="G45" s="88"/>
      <c r="H45" s="88"/>
      <c r="I45" s="88"/>
      <c r="J45" s="106">
        <v>5000000</v>
      </c>
      <c r="K45" s="106">
        <f t="shared" si="5"/>
        <v>5000000</v>
      </c>
      <c r="L45" s="96">
        <f t="shared" si="6"/>
        <v>5000000</v>
      </c>
      <c r="M45" s="96">
        <v>0</v>
      </c>
      <c r="N45" s="91"/>
      <c r="O45" s="92">
        <v>1</v>
      </c>
      <c r="P45" s="92">
        <v>1</v>
      </c>
      <c r="Q45" s="95">
        <f t="shared" si="2"/>
        <v>5000000</v>
      </c>
      <c r="R45" s="95">
        <f t="shared" si="3"/>
        <v>5000000</v>
      </c>
      <c r="S45" s="95">
        <f t="shared" si="4"/>
        <v>5000000</v>
      </c>
      <c r="T45" s="85"/>
      <c r="U45" s="26" t="s">
        <v>1911</v>
      </c>
    </row>
    <row r="46" spans="1:21" ht="15.75" x14ac:dyDescent="0.25">
      <c r="A46" s="13">
        <f t="shared" si="7"/>
        <v>40</v>
      </c>
      <c r="B46" s="14" t="s">
        <v>357</v>
      </c>
      <c r="C46" s="15" t="s">
        <v>358</v>
      </c>
      <c r="D46" s="15" t="s">
        <v>2118</v>
      </c>
      <c r="E46" s="78">
        <v>42865</v>
      </c>
      <c r="F46" s="88"/>
      <c r="G46" s="88"/>
      <c r="H46" s="88"/>
      <c r="I46" s="88"/>
      <c r="J46" s="106">
        <v>5000000</v>
      </c>
      <c r="K46" s="106">
        <f t="shared" si="5"/>
        <v>5000000</v>
      </c>
      <c r="L46" s="96">
        <f t="shared" si="6"/>
        <v>5000000</v>
      </c>
      <c r="M46" s="96">
        <v>0</v>
      </c>
      <c r="N46" s="91"/>
      <c r="O46" s="92">
        <v>1</v>
      </c>
      <c r="P46" s="92">
        <v>1</v>
      </c>
      <c r="Q46" s="95">
        <f t="shared" si="2"/>
        <v>5000000</v>
      </c>
      <c r="R46" s="95">
        <f t="shared" si="3"/>
        <v>5000000</v>
      </c>
      <c r="S46" s="95">
        <f t="shared" si="4"/>
        <v>5000000</v>
      </c>
      <c r="T46" s="85"/>
      <c r="U46" s="26" t="s">
        <v>1911</v>
      </c>
    </row>
    <row r="47" spans="1:21" ht="15.75" x14ac:dyDescent="0.25">
      <c r="A47" s="13">
        <f t="shared" si="7"/>
        <v>41</v>
      </c>
      <c r="B47" s="14" t="s">
        <v>668</v>
      </c>
      <c r="C47" s="15" t="s">
        <v>669</v>
      </c>
      <c r="D47" s="78"/>
      <c r="E47" s="78">
        <v>42543</v>
      </c>
      <c r="F47" s="88"/>
      <c r="G47" s="88"/>
      <c r="H47" s="88"/>
      <c r="I47" s="88"/>
      <c r="J47" s="106">
        <v>15000000</v>
      </c>
      <c r="K47" s="106">
        <f t="shared" si="5"/>
        <v>15000000</v>
      </c>
      <c r="L47" s="96">
        <f t="shared" si="6"/>
        <v>15000000</v>
      </c>
      <c r="M47" s="96">
        <v>0</v>
      </c>
      <c r="N47" s="91"/>
      <c r="O47" s="92">
        <v>1</v>
      </c>
      <c r="P47" s="92">
        <v>1</v>
      </c>
      <c r="Q47" s="95">
        <f t="shared" si="2"/>
        <v>15000000</v>
      </c>
      <c r="R47" s="95">
        <f t="shared" si="3"/>
        <v>15000000</v>
      </c>
      <c r="S47" s="95">
        <f t="shared" si="4"/>
        <v>15000000</v>
      </c>
      <c r="T47" s="85"/>
      <c r="U47" s="26" t="s">
        <v>1911</v>
      </c>
    </row>
    <row r="48" spans="1:21" ht="15.75" x14ac:dyDescent="0.25">
      <c r="A48" s="13">
        <f t="shared" si="7"/>
        <v>42</v>
      </c>
      <c r="B48" s="24" t="s">
        <v>1945</v>
      </c>
      <c r="C48" s="97" t="s">
        <v>1946</v>
      </c>
      <c r="D48" s="78"/>
      <c r="E48" s="78">
        <v>42139</v>
      </c>
      <c r="F48" s="88"/>
      <c r="G48" s="88"/>
      <c r="H48" s="88"/>
      <c r="I48" s="88"/>
      <c r="J48" s="110">
        <v>9997600</v>
      </c>
      <c r="K48" s="106">
        <f t="shared" si="5"/>
        <v>9997600</v>
      </c>
      <c r="L48" s="96">
        <f t="shared" si="6"/>
        <v>9997600</v>
      </c>
      <c r="M48" s="96">
        <v>0</v>
      </c>
      <c r="N48" s="91"/>
      <c r="O48" s="92">
        <v>1</v>
      </c>
      <c r="P48" s="92">
        <v>1</v>
      </c>
      <c r="Q48" s="95">
        <f t="shared" si="2"/>
        <v>9997600</v>
      </c>
      <c r="R48" s="95">
        <f t="shared" si="3"/>
        <v>9997600</v>
      </c>
      <c r="S48" s="95">
        <f t="shared" si="4"/>
        <v>9997600</v>
      </c>
      <c r="T48" s="85"/>
      <c r="U48" s="26" t="s">
        <v>1911</v>
      </c>
    </row>
    <row r="49" spans="1:21" ht="15.75" x14ac:dyDescent="0.25">
      <c r="A49" s="13">
        <f t="shared" si="7"/>
        <v>43</v>
      </c>
      <c r="B49" s="14" t="s">
        <v>2368</v>
      </c>
      <c r="C49" s="15" t="s">
        <v>2369</v>
      </c>
      <c r="D49" s="82" t="s">
        <v>2370</v>
      </c>
      <c r="E49" s="78">
        <v>43041</v>
      </c>
      <c r="F49" s="88"/>
      <c r="G49" s="88"/>
      <c r="H49" s="88"/>
      <c r="I49" s="88"/>
      <c r="J49" s="106">
        <v>15000000</v>
      </c>
      <c r="K49" s="106">
        <f t="shared" si="5"/>
        <v>15000000</v>
      </c>
      <c r="L49" s="96">
        <f t="shared" si="6"/>
        <v>15000000</v>
      </c>
      <c r="M49" s="96">
        <v>0</v>
      </c>
      <c r="N49" s="91"/>
      <c r="O49" s="92">
        <v>1</v>
      </c>
      <c r="P49" s="92">
        <v>1</v>
      </c>
      <c r="Q49" s="95">
        <f t="shared" si="2"/>
        <v>15000000</v>
      </c>
      <c r="R49" s="95">
        <f t="shared" si="3"/>
        <v>15000000</v>
      </c>
      <c r="S49" s="95">
        <f t="shared" si="4"/>
        <v>15000000</v>
      </c>
      <c r="T49" s="85"/>
      <c r="U49" s="26" t="s">
        <v>1911</v>
      </c>
    </row>
    <row r="50" spans="1:21" ht="15.75" x14ac:dyDescent="0.25">
      <c r="A50" s="13">
        <f t="shared" si="7"/>
        <v>44</v>
      </c>
      <c r="B50" s="14" t="s">
        <v>1550</v>
      </c>
      <c r="C50" s="15" t="s">
        <v>1551</v>
      </c>
      <c r="D50" s="82" t="s">
        <v>2209</v>
      </c>
      <c r="E50" s="78">
        <v>42929</v>
      </c>
      <c r="F50" s="88"/>
      <c r="G50" s="88"/>
      <c r="H50" s="88"/>
      <c r="I50" s="88"/>
      <c r="J50" s="106">
        <v>20000000</v>
      </c>
      <c r="K50" s="106">
        <f t="shared" si="5"/>
        <v>20000000</v>
      </c>
      <c r="L50" s="96">
        <f t="shared" si="6"/>
        <v>20000000</v>
      </c>
      <c r="M50" s="96">
        <v>0</v>
      </c>
      <c r="N50" s="91"/>
      <c r="O50" s="92">
        <v>1</v>
      </c>
      <c r="P50" s="92">
        <v>1</v>
      </c>
      <c r="Q50" s="95">
        <f t="shared" si="2"/>
        <v>20000000</v>
      </c>
      <c r="R50" s="95">
        <f t="shared" si="3"/>
        <v>20000000</v>
      </c>
      <c r="S50" s="95">
        <f t="shared" si="4"/>
        <v>20000000</v>
      </c>
      <c r="T50" s="85"/>
      <c r="U50" s="26" t="s">
        <v>1911</v>
      </c>
    </row>
    <row r="51" spans="1:21" ht="15.75" x14ac:dyDescent="0.25">
      <c r="A51" s="13">
        <f t="shared" si="7"/>
        <v>45</v>
      </c>
      <c r="B51" s="14" t="s">
        <v>182</v>
      </c>
      <c r="C51" s="15" t="s">
        <v>183</v>
      </c>
      <c r="D51" s="78"/>
      <c r="E51" s="78">
        <v>42531</v>
      </c>
      <c r="F51" s="88"/>
      <c r="G51" s="88"/>
      <c r="H51" s="88"/>
      <c r="I51" s="88"/>
      <c r="J51" s="110">
        <v>17015000</v>
      </c>
      <c r="K51" s="106">
        <f t="shared" si="5"/>
        <v>17015000</v>
      </c>
      <c r="L51" s="96">
        <f t="shared" si="6"/>
        <v>17015000</v>
      </c>
      <c r="M51" s="96">
        <v>0</v>
      </c>
      <c r="N51" s="91"/>
      <c r="O51" s="92">
        <v>1</v>
      </c>
      <c r="P51" s="92">
        <v>1</v>
      </c>
      <c r="Q51" s="95">
        <f t="shared" si="2"/>
        <v>17015000</v>
      </c>
      <c r="R51" s="95">
        <f t="shared" si="3"/>
        <v>17015000</v>
      </c>
      <c r="S51" s="95">
        <f t="shared" si="4"/>
        <v>17015000</v>
      </c>
      <c r="T51" s="85"/>
      <c r="U51" s="26" t="s">
        <v>1911</v>
      </c>
    </row>
    <row r="52" spans="1:21" ht="15.75" x14ac:dyDescent="0.25">
      <c r="A52" s="13">
        <f t="shared" si="7"/>
        <v>46</v>
      </c>
      <c r="B52" s="14" t="s">
        <v>2037</v>
      </c>
      <c r="C52" s="15" t="s">
        <v>2038</v>
      </c>
      <c r="D52" s="78"/>
      <c r="E52" s="78">
        <v>42607</v>
      </c>
      <c r="F52" s="88"/>
      <c r="G52" s="88"/>
      <c r="H52" s="88"/>
      <c r="I52" s="88"/>
      <c r="J52" s="106">
        <v>5000000</v>
      </c>
      <c r="K52" s="106">
        <f t="shared" si="5"/>
        <v>5000000</v>
      </c>
      <c r="L52" s="96">
        <f t="shared" si="6"/>
        <v>5000000</v>
      </c>
      <c r="M52" s="96">
        <v>0</v>
      </c>
      <c r="N52" s="91"/>
      <c r="O52" s="92">
        <v>1</v>
      </c>
      <c r="P52" s="92">
        <v>1</v>
      </c>
      <c r="Q52" s="95">
        <f t="shared" si="2"/>
        <v>5000000</v>
      </c>
      <c r="R52" s="95">
        <f t="shared" si="3"/>
        <v>5000000</v>
      </c>
      <c r="S52" s="95">
        <f t="shared" si="4"/>
        <v>5000000</v>
      </c>
      <c r="T52" s="85"/>
      <c r="U52" s="26" t="s">
        <v>1911</v>
      </c>
    </row>
    <row r="53" spans="1:21" ht="15.75" x14ac:dyDescent="0.25">
      <c r="A53" s="13">
        <f t="shared" si="7"/>
        <v>47</v>
      </c>
      <c r="B53" s="14" t="s">
        <v>2037</v>
      </c>
      <c r="C53" s="15" t="s">
        <v>2038</v>
      </c>
      <c r="D53" s="78"/>
      <c r="E53" s="78">
        <v>42607</v>
      </c>
      <c r="F53" s="88"/>
      <c r="G53" s="88"/>
      <c r="H53" s="88"/>
      <c r="I53" s="88"/>
      <c r="J53" s="106">
        <v>5000000</v>
      </c>
      <c r="K53" s="106">
        <f t="shared" si="5"/>
        <v>5000000</v>
      </c>
      <c r="L53" s="96">
        <f t="shared" si="6"/>
        <v>5000000</v>
      </c>
      <c r="M53" s="96">
        <v>0</v>
      </c>
      <c r="N53" s="91"/>
      <c r="O53" s="92">
        <v>1</v>
      </c>
      <c r="P53" s="92">
        <v>1</v>
      </c>
      <c r="Q53" s="95">
        <f t="shared" si="2"/>
        <v>5000000</v>
      </c>
      <c r="R53" s="95">
        <f t="shared" si="3"/>
        <v>5000000</v>
      </c>
      <c r="S53" s="95">
        <f t="shared" si="4"/>
        <v>5000000</v>
      </c>
      <c r="T53" s="85"/>
      <c r="U53" s="26" t="s">
        <v>1911</v>
      </c>
    </row>
    <row r="54" spans="1:21" ht="15.75" x14ac:dyDescent="0.25">
      <c r="A54" s="13">
        <f t="shared" si="7"/>
        <v>48</v>
      </c>
      <c r="B54" s="14" t="s">
        <v>933</v>
      </c>
      <c r="C54" s="15" t="s">
        <v>939</v>
      </c>
      <c r="D54" s="82" t="s">
        <v>2372</v>
      </c>
      <c r="E54" s="78">
        <v>43042</v>
      </c>
      <c r="F54" s="88"/>
      <c r="G54" s="88"/>
      <c r="H54" s="88"/>
      <c r="I54" s="88"/>
      <c r="J54" s="106">
        <v>5000000</v>
      </c>
      <c r="K54" s="106">
        <f t="shared" si="5"/>
        <v>5000000</v>
      </c>
      <c r="L54" s="96">
        <f t="shared" si="6"/>
        <v>5000000</v>
      </c>
      <c r="M54" s="96">
        <v>0</v>
      </c>
      <c r="N54" s="91"/>
      <c r="O54" s="92">
        <v>1</v>
      </c>
      <c r="P54" s="92">
        <v>1</v>
      </c>
      <c r="Q54" s="95">
        <f t="shared" si="2"/>
        <v>5000000</v>
      </c>
      <c r="R54" s="95">
        <f t="shared" si="3"/>
        <v>5000000</v>
      </c>
      <c r="S54" s="95">
        <f t="shared" si="4"/>
        <v>5000000</v>
      </c>
      <c r="T54" s="85"/>
      <c r="U54" s="26" t="s">
        <v>1911</v>
      </c>
    </row>
    <row r="55" spans="1:21" ht="15.75" x14ac:dyDescent="0.25">
      <c r="A55" s="13">
        <f t="shared" si="7"/>
        <v>49</v>
      </c>
      <c r="B55" s="14" t="s">
        <v>933</v>
      </c>
      <c r="C55" s="15" t="s">
        <v>939</v>
      </c>
      <c r="D55" s="82" t="s">
        <v>2372</v>
      </c>
      <c r="E55" s="78">
        <v>43042</v>
      </c>
      <c r="F55" s="88"/>
      <c r="G55" s="88"/>
      <c r="H55" s="88"/>
      <c r="I55" s="88"/>
      <c r="J55" s="106">
        <v>5000000</v>
      </c>
      <c r="K55" s="106">
        <f t="shared" si="5"/>
        <v>5000000</v>
      </c>
      <c r="L55" s="96">
        <f t="shared" si="6"/>
        <v>5000000</v>
      </c>
      <c r="M55" s="96">
        <v>0</v>
      </c>
      <c r="N55" s="91"/>
      <c r="O55" s="92">
        <v>1</v>
      </c>
      <c r="P55" s="92">
        <v>1</v>
      </c>
      <c r="Q55" s="95">
        <f t="shared" si="2"/>
        <v>5000000</v>
      </c>
      <c r="R55" s="95">
        <f t="shared" si="3"/>
        <v>5000000</v>
      </c>
      <c r="S55" s="95">
        <f t="shared" si="4"/>
        <v>5000000</v>
      </c>
      <c r="T55" s="85"/>
      <c r="U55" s="26" t="s">
        <v>1911</v>
      </c>
    </row>
    <row r="56" spans="1:21" ht="15.75" x14ac:dyDescent="0.25">
      <c r="A56" s="13">
        <f t="shared" si="7"/>
        <v>50</v>
      </c>
      <c r="B56" s="14" t="s">
        <v>460</v>
      </c>
      <c r="C56" s="15" t="s">
        <v>461</v>
      </c>
      <c r="D56" s="15" t="s">
        <v>2100</v>
      </c>
      <c r="E56" s="78">
        <v>42850</v>
      </c>
      <c r="F56" s="88"/>
      <c r="G56" s="88"/>
      <c r="H56" s="88"/>
      <c r="I56" s="88"/>
      <c r="J56" s="106">
        <v>5000000</v>
      </c>
      <c r="K56" s="106">
        <f t="shared" si="5"/>
        <v>5000000</v>
      </c>
      <c r="L56" s="96">
        <f t="shared" si="6"/>
        <v>5000000</v>
      </c>
      <c r="M56" s="96">
        <v>0</v>
      </c>
      <c r="N56" s="91"/>
      <c r="O56" s="92">
        <v>1</v>
      </c>
      <c r="P56" s="92">
        <v>1</v>
      </c>
      <c r="Q56" s="95">
        <f t="shared" si="2"/>
        <v>5000000</v>
      </c>
      <c r="R56" s="95">
        <f t="shared" si="3"/>
        <v>5000000</v>
      </c>
      <c r="S56" s="95">
        <f t="shared" si="4"/>
        <v>5000000</v>
      </c>
      <c r="T56" s="85"/>
      <c r="U56" s="26" t="s">
        <v>1911</v>
      </c>
    </row>
    <row r="57" spans="1:21" ht="15.75" x14ac:dyDescent="0.25">
      <c r="A57" s="13">
        <f t="shared" si="7"/>
        <v>51</v>
      </c>
      <c r="B57" s="14" t="s">
        <v>460</v>
      </c>
      <c r="C57" s="15" t="s">
        <v>461</v>
      </c>
      <c r="D57" s="15" t="s">
        <v>2100</v>
      </c>
      <c r="E57" s="78">
        <v>42850</v>
      </c>
      <c r="F57" s="88"/>
      <c r="G57" s="88"/>
      <c r="H57" s="88"/>
      <c r="I57" s="88"/>
      <c r="J57" s="106">
        <v>5000000</v>
      </c>
      <c r="K57" s="106">
        <f t="shared" si="5"/>
        <v>5000000</v>
      </c>
      <c r="L57" s="96">
        <f t="shared" si="6"/>
        <v>5000000</v>
      </c>
      <c r="M57" s="96">
        <v>0</v>
      </c>
      <c r="N57" s="91"/>
      <c r="O57" s="92">
        <v>1</v>
      </c>
      <c r="P57" s="92">
        <v>1</v>
      </c>
      <c r="Q57" s="95">
        <f t="shared" si="2"/>
        <v>5000000</v>
      </c>
      <c r="R57" s="95">
        <f t="shared" si="3"/>
        <v>5000000</v>
      </c>
      <c r="S57" s="95">
        <f t="shared" si="4"/>
        <v>5000000</v>
      </c>
      <c r="T57" s="85"/>
      <c r="U57" s="26" t="s">
        <v>1911</v>
      </c>
    </row>
    <row r="58" spans="1:21" ht="15.75" x14ac:dyDescent="0.25">
      <c r="A58" s="13">
        <f t="shared" si="7"/>
        <v>52</v>
      </c>
      <c r="B58" s="14" t="s">
        <v>1777</v>
      </c>
      <c r="C58" s="15" t="s">
        <v>1778</v>
      </c>
      <c r="D58" s="78"/>
      <c r="E58" s="78">
        <v>42536</v>
      </c>
      <c r="F58" s="88"/>
      <c r="G58" s="88"/>
      <c r="H58" s="88"/>
      <c r="I58" s="88"/>
      <c r="J58" s="106">
        <v>16000000</v>
      </c>
      <c r="K58" s="106">
        <f t="shared" si="5"/>
        <v>16000000</v>
      </c>
      <c r="L58" s="96">
        <f t="shared" si="6"/>
        <v>16000000</v>
      </c>
      <c r="M58" s="96">
        <v>0</v>
      </c>
      <c r="N58" s="91"/>
      <c r="O58" s="92">
        <v>1</v>
      </c>
      <c r="P58" s="92">
        <v>1</v>
      </c>
      <c r="Q58" s="95">
        <f t="shared" si="2"/>
        <v>16000000</v>
      </c>
      <c r="R58" s="95">
        <f t="shared" si="3"/>
        <v>16000000</v>
      </c>
      <c r="S58" s="95">
        <f t="shared" si="4"/>
        <v>16000000</v>
      </c>
      <c r="T58" s="85"/>
      <c r="U58" s="26" t="s">
        <v>1911</v>
      </c>
    </row>
    <row r="59" spans="1:21" ht="15.75" x14ac:dyDescent="0.25">
      <c r="A59" s="13">
        <f t="shared" si="7"/>
        <v>53</v>
      </c>
      <c r="B59" s="14" t="s">
        <v>1996</v>
      </c>
      <c r="C59" s="92" t="s">
        <v>713</v>
      </c>
      <c r="D59" s="83"/>
      <c r="E59" s="83">
        <v>42398</v>
      </c>
      <c r="F59" s="88"/>
      <c r="G59" s="88"/>
      <c r="H59" s="88"/>
      <c r="I59" s="88"/>
      <c r="J59" s="106">
        <v>9000000</v>
      </c>
      <c r="K59" s="106">
        <f t="shared" si="5"/>
        <v>9000000</v>
      </c>
      <c r="L59" s="96">
        <f t="shared" si="6"/>
        <v>9000000</v>
      </c>
      <c r="M59" s="96">
        <v>0</v>
      </c>
      <c r="N59" s="91"/>
      <c r="O59" s="92">
        <v>1</v>
      </c>
      <c r="P59" s="92">
        <v>1</v>
      </c>
      <c r="Q59" s="95">
        <f t="shared" si="2"/>
        <v>9000000</v>
      </c>
      <c r="R59" s="95">
        <f t="shared" si="3"/>
        <v>9000000</v>
      </c>
      <c r="S59" s="95">
        <f t="shared" si="4"/>
        <v>9000000</v>
      </c>
      <c r="T59" s="85"/>
      <c r="U59" s="26" t="s">
        <v>1911</v>
      </c>
    </row>
    <row r="60" spans="1:21" ht="15.75" x14ac:dyDescent="0.25">
      <c r="A60" s="13">
        <f t="shared" si="7"/>
        <v>54</v>
      </c>
      <c r="B60" s="14" t="s">
        <v>1996</v>
      </c>
      <c r="C60" s="92" t="s">
        <v>713</v>
      </c>
      <c r="D60" s="83"/>
      <c r="E60" s="83">
        <v>42398</v>
      </c>
      <c r="F60" s="88"/>
      <c r="G60" s="88"/>
      <c r="H60" s="88"/>
      <c r="I60" s="88"/>
      <c r="J60" s="106">
        <v>9000000</v>
      </c>
      <c r="K60" s="106">
        <f t="shared" si="5"/>
        <v>9000000</v>
      </c>
      <c r="L60" s="96">
        <f t="shared" si="6"/>
        <v>9000000</v>
      </c>
      <c r="M60" s="96">
        <v>0</v>
      </c>
      <c r="N60" s="91"/>
      <c r="O60" s="92">
        <v>1</v>
      </c>
      <c r="P60" s="92">
        <v>1</v>
      </c>
      <c r="Q60" s="95">
        <f t="shared" si="2"/>
        <v>9000000</v>
      </c>
      <c r="R60" s="95">
        <f t="shared" si="3"/>
        <v>9000000</v>
      </c>
      <c r="S60" s="95">
        <f t="shared" si="4"/>
        <v>9000000</v>
      </c>
      <c r="T60" s="85"/>
      <c r="U60" s="26" t="s">
        <v>1911</v>
      </c>
    </row>
    <row r="61" spans="1:21" ht="15.75" x14ac:dyDescent="0.25">
      <c r="A61" s="13">
        <f t="shared" si="7"/>
        <v>55</v>
      </c>
      <c r="B61" s="14" t="s">
        <v>1397</v>
      </c>
      <c r="C61" s="15" t="s">
        <v>1398</v>
      </c>
      <c r="D61" s="82" t="s">
        <v>2194</v>
      </c>
      <c r="E61" s="78">
        <v>42907</v>
      </c>
      <c r="F61" s="88"/>
      <c r="G61" s="88"/>
      <c r="H61" s="88"/>
      <c r="I61" s="88"/>
      <c r="J61" s="106">
        <v>17500000</v>
      </c>
      <c r="K61" s="106">
        <f t="shared" si="5"/>
        <v>17500000</v>
      </c>
      <c r="L61" s="96">
        <f t="shared" si="6"/>
        <v>17500000</v>
      </c>
      <c r="M61" s="96">
        <v>0</v>
      </c>
      <c r="N61" s="91"/>
      <c r="O61" s="92">
        <v>1</v>
      </c>
      <c r="P61" s="92">
        <v>1</v>
      </c>
      <c r="Q61" s="95">
        <f t="shared" si="2"/>
        <v>17500000</v>
      </c>
      <c r="R61" s="95">
        <f t="shared" si="3"/>
        <v>17500000</v>
      </c>
      <c r="S61" s="95">
        <f t="shared" si="4"/>
        <v>17500000</v>
      </c>
      <c r="T61" s="85"/>
      <c r="U61" s="26" t="s">
        <v>1911</v>
      </c>
    </row>
    <row r="62" spans="1:21" ht="15.75" x14ac:dyDescent="0.25">
      <c r="A62" s="13">
        <f t="shared" si="7"/>
        <v>56</v>
      </c>
      <c r="B62" s="14" t="s">
        <v>1397</v>
      </c>
      <c r="C62" s="15" t="s">
        <v>1398</v>
      </c>
      <c r="D62" s="82" t="s">
        <v>2194</v>
      </c>
      <c r="E62" s="78">
        <v>42907</v>
      </c>
      <c r="F62" s="88"/>
      <c r="G62" s="88"/>
      <c r="H62" s="88"/>
      <c r="I62" s="88"/>
      <c r="J62" s="106">
        <v>17500000</v>
      </c>
      <c r="K62" s="106">
        <f t="shared" si="5"/>
        <v>17500000</v>
      </c>
      <c r="L62" s="96">
        <f t="shared" si="6"/>
        <v>17500000</v>
      </c>
      <c r="M62" s="96">
        <v>0</v>
      </c>
      <c r="N62" s="91"/>
      <c r="O62" s="92">
        <v>1</v>
      </c>
      <c r="P62" s="92">
        <v>1</v>
      </c>
      <c r="Q62" s="95">
        <f t="shared" si="2"/>
        <v>17500000</v>
      </c>
      <c r="R62" s="95">
        <f t="shared" si="3"/>
        <v>17500000</v>
      </c>
      <c r="S62" s="95">
        <f t="shared" si="4"/>
        <v>17500000</v>
      </c>
      <c r="T62" s="85"/>
      <c r="U62" s="26" t="s">
        <v>1911</v>
      </c>
    </row>
    <row r="63" spans="1:21" ht="15.75" x14ac:dyDescent="0.25">
      <c r="A63" s="13">
        <f t="shared" si="7"/>
        <v>57</v>
      </c>
      <c r="B63" s="14" t="s">
        <v>1947</v>
      </c>
      <c r="C63" s="15" t="s">
        <v>1948</v>
      </c>
      <c r="D63" s="78"/>
      <c r="E63" s="78">
        <v>41982</v>
      </c>
      <c r="F63" s="88"/>
      <c r="G63" s="88"/>
      <c r="H63" s="88"/>
      <c r="I63" s="88"/>
      <c r="J63" s="106">
        <v>10000000</v>
      </c>
      <c r="K63" s="106">
        <f t="shared" si="5"/>
        <v>10000000</v>
      </c>
      <c r="L63" s="96">
        <f t="shared" si="6"/>
        <v>10000000</v>
      </c>
      <c r="M63" s="96">
        <v>0</v>
      </c>
      <c r="N63" s="91"/>
      <c r="O63" s="92">
        <v>1</v>
      </c>
      <c r="P63" s="92">
        <v>1</v>
      </c>
      <c r="Q63" s="95">
        <f t="shared" si="2"/>
        <v>10000000</v>
      </c>
      <c r="R63" s="95">
        <f t="shared" si="3"/>
        <v>10000000</v>
      </c>
      <c r="S63" s="95">
        <f t="shared" si="4"/>
        <v>10000000</v>
      </c>
      <c r="T63" s="85"/>
      <c r="U63" s="26" t="s">
        <v>1911</v>
      </c>
    </row>
    <row r="64" spans="1:21" ht="15.75" x14ac:dyDescent="0.25">
      <c r="A64" s="13">
        <f t="shared" si="7"/>
        <v>58</v>
      </c>
      <c r="B64" s="14" t="s">
        <v>1701</v>
      </c>
      <c r="C64" s="15" t="s">
        <v>1702</v>
      </c>
      <c r="D64" s="78"/>
      <c r="E64" s="78">
        <v>42639</v>
      </c>
      <c r="F64" s="88"/>
      <c r="G64" s="88"/>
      <c r="H64" s="88"/>
      <c r="I64" s="88"/>
      <c r="J64" s="106">
        <v>10000000</v>
      </c>
      <c r="K64" s="106">
        <f t="shared" si="5"/>
        <v>10000000</v>
      </c>
      <c r="L64" s="96">
        <f t="shared" si="6"/>
        <v>10000000</v>
      </c>
      <c r="M64" s="96">
        <v>0</v>
      </c>
      <c r="N64" s="91"/>
      <c r="O64" s="92">
        <v>1</v>
      </c>
      <c r="P64" s="92">
        <v>1</v>
      </c>
      <c r="Q64" s="95">
        <f t="shared" si="2"/>
        <v>10000000</v>
      </c>
      <c r="R64" s="95">
        <f t="shared" si="3"/>
        <v>10000000</v>
      </c>
      <c r="S64" s="95">
        <f t="shared" si="4"/>
        <v>10000000</v>
      </c>
      <c r="T64" s="85"/>
      <c r="U64" s="26" t="s">
        <v>1911</v>
      </c>
    </row>
    <row r="65" spans="1:21" ht="15.75" x14ac:dyDescent="0.25">
      <c r="A65" s="13">
        <f t="shared" si="7"/>
        <v>59</v>
      </c>
      <c r="B65" s="14" t="s">
        <v>2447</v>
      </c>
      <c r="C65" s="15" t="s">
        <v>1903</v>
      </c>
      <c r="D65" s="78"/>
      <c r="E65" s="78">
        <v>42543</v>
      </c>
      <c r="F65" s="88"/>
      <c r="G65" s="88"/>
      <c r="H65" s="88"/>
      <c r="I65" s="88"/>
      <c r="J65" s="106">
        <v>10000000</v>
      </c>
      <c r="K65" s="106">
        <f t="shared" si="5"/>
        <v>10000000</v>
      </c>
      <c r="L65" s="96">
        <f t="shared" si="6"/>
        <v>10000000</v>
      </c>
      <c r="M65" s="96">
        <v>0</v>
      </c>
      <c r="N65" s="91"/>
      <c r="O65" s="92">
        <v>1</v>
      </c>
      <c r="P65" s="92">
        <v>1</v>
      </c>
      <c r="Q65" s="95">
        <f t="shared" si="2"/>
        <v>10000000</v>
      </c>
      <c r="R65" s="95">
        <f t="shared" si="3"/>
        <v>10000000</v>
      </c>
      <c r="S65" s="95">
        <f t="shared" si="4"/>
        <v>10000000</v>
      </c>
      <c r="T65" s="85"/>
      <c r="U65" s="26" t="s">
        <v>1911</v>
      </c>
    </row>
    <row r="66" spans="1:21" ht="15.75" x14ac:dyDescent="0.25">
      <c r="A66" s="13">
        <f>+A65+1</f>
        <v>60</v>
      </c>
      <c r="B66" s="14" t="s">
        <v>2106</v>
      </c>
      <c r="C66" s="15" t="s">
        <v>2107</v>
      </c>
      <c r="D66" s="82" t="s">
        <v>2108</v>
      </c>
      <c r="E66" s="78">
        <v>42860</v>
      </c>
      <c r="F66" s="88"/>
      <c r="G66" s="88"/>
      <c r="H66" s="88"/>
      <c r="I66" s="88"/>
      <c r="J66" s="106">
        <v>15000000</v>
      </c>
      <c r="K66" s="106">
        <f t="shared" si="5"/>
        <v>15000000</v>
      </c>
      <c r="L66" s="96">
        <f t="shared" si="6"/>
        <v>15000000</v>
      </c>
      <c r="M66" s="96">
        <v>0</v>
      </c>
      <c r="N66" s="91"/>
      <c r="O66" s="92">
        <v>1</v>
      </c>
      <c r="P66" s="92">
        <v>1</v>
      </c>
      <c r="Q66" s="95">
        <f t="shared" si="2"/>
        <v>15000000</v>
      </c>
      <c r="R66" s="95">
        <f t="shared" si="3"/>
        <v>15000000</v>
      </c>
      <c r="S66" s="95">
        <f t="shared" si="4"/>
        <v>15000000</v>
      </c>
      <c r="T66" s="85"/>
      <c r="U66" s="26" t="s">
        <v>1911</v>
      </c>
    </row>
    <row r="67" spans="1:21" ht="15.75" x14ac:dyDescent="0.25">
      <c r="A67" s="13">
        <f>+A66+1</f>
        <v>61</v>
      </c>
      <c r="B67" s="14" t="s">
        <v>103</v>
      </c>
      <c r="C67" s="15" t="s">
        <v>104</v>
      </c>
      <c r="D67" s="15" t="s">
        <v>2203</v>
      </c>
      <c r="E67" s="78">
        <v>42926</v>
      </c>
      <c r="F67" s="88"/>
      <c r="G67" s="88"/>
      <c r="H67" s="88"/>
      <c r="I67" s="88"/>
      <c r="J67" s="106">
        <v>3500000</v>
      </c>
      <c r="K67" s="106">
        <f t="shared" si="5"/>
        <v>3500000</v>
      </c>
      <c r="L67" s="96">
        <f t="shared" si="6"/>
        <v>3500000</v>
      </c>
      <c r="M67" s="96">
        <v>0</v>
      </c>
      <c r="N67" s="91"/>
      <c r="O67" s="92">
        <v>1</v>
      </c>
      <c r="P67" s="92">
        <v>1</v>
      </c>
      <c r="Q67" s="95">
        <f t="shared" si="2"/>
        <v>3500000</v>
      </c>
      <c r="R67" s="95">
        <f t="shared" si="3"/>
        <v>3500000</v>
      </c>
      <c r="S67" s="95">
        <f t="shared" si="4"/>
        <v>3500000</v>
      </c>
      <c r="T67" s="85"/>
      <c r="U67" s="26" t="s">
        <v>1911</v>
      </c>
    </row>
    <row r="68" spans="1:21" ht="15.75" x14ac:dyDescent="0.25">
      <c r="A68" s="13">
        <f t="shared" si="7"/>
        <v>62</v>
      </c>
      <c r="B68" s="14" t="s">
        <v>103</v>
      </c>
      <c r="C68" s="15" t="s">
        <v>104</v>
      </c>
      <c r="D68" s="15" t="s">
        <v>2203</v>
      </c>
      <c r="E68" s="78">
        <v>42926</v>
      </c>
      <c r="F68" s="88"/>
      <c r="G68" s="88"/>
      <c r="H68" s="88"/>
      <c r="I68" s="88"/>
      <c r="J68" s="106">
        <v>3500000</v>
      </c>
      <c r="K68" s="106">
        <f t="shared" si="5"/>
        <v>3500000</v>
      </c>
      <c r="L68" s="96">
        <f t="shared" si="6"/>
        <v>3500000</v>
      </c>
      <c r="M68" s="96">
        <v>0</v>
      </c>
      <c r="N68" s="91"/>
      <c r="O68" s="92">
        <v>1</v>
      </c>
      <c r="P68" s="92">
        <v>1</v>
      </c>
      <c r="Q68" s="95">
        <f t="shared" si="2"/>
        <v>3500000</v>
      </c>
      <c r="R68" s="95">
        <f t="shared" si="3"/>
        <v>3500000</v>
      </c>
      <c r="S68" s="95">
        <f t="shared" si="4"/>
        <v>3500000</v>
      </c>
      <c r="T68" s="85"/>
      <c r="U68" s="26" t="s">
        <v>1911</v>
      </c>
    </row>
    <row r="69" spans="1:21" ht="15.75" x14ac:dyDescent="0.25">
      <c r="A69" s="13">
        <f t="shared" si="7"/>
        <v>63</v>
      </c>
      <c r="B69" s="14" t="s">
        <v>2181</v>
      </c>
      <c r="C69" s="15" t="s">
        <v>2182</v>
      </c>
      <c r="D69" s="15" t="s">
        <v>2183</v>
      </c>
      <c r="E69" s="78">
        <v>42906</v>
      </c>
      <c r="F69" s="88"/>
      <c r="G69" s="88"/>
      <c r="H69" s="88"/>
      <c r="I69" s="88"/>
      <c r="J69" s="106">
        <v>7750000</v>
      </c>
      <c r="K69" s="106">
        <f t="shared" si="5"/>
        <v>7750000</v>
      </c>
      <c r="L69" s="96">
        <f t="shared" si="6"/>
        <v>7750000</v>
      </c>
      <c r="M69" s="96">
        <v>0</v>
      </c>
      <c r="N69" s="91"/>
      <c r="O69" s="92">
        <v>1</v>
      </c>
      <c r="P69" s="92">
        <v>1</v>
      </c>
      <c r="Q69" s="95">
        <f t="shared" si="2"/>
        <v>7750000</v>
      </c>
      <c r="R69" s="95">
        <f t="shared" si="3"/>
        <v>7750000</v>
      </c>
      <c r="S69" s="95">
        <f t="shared" si="4"/>
        <v>7750000</v>
      </c>
      <c r="T69" s="85"/>
      <c r="U69" s="26" t="s">
        <v>1911</v>
      </c>
    </row>
    <row r="70" spans="1:21" ht="15.75" x14ac:dyDescent="0.25">
      <c r="A70" s="13">
        <f t="shared" si="7"/>
        <v>64</v>
      </c>
      <c r="B70" s="14" t="s">
        <v>2181</v>
      </c>
      <c r="C70" s="15" t="s">
        <v>2182</v>
      </c>
      <c r="D70" s="15" t="s">
        <v>2183</v>
      </c>
      <c r="E70" s="78">
        <v>42906</v>
      </c>
      <c r="F70" s="88"/>
      <c r="G70" s="88"/>
      <c r="H70" s="88"/>
      <c r="I70" s="88"/>
      <c r="J70" s="106">
        <v>7750000</v>
      </c>
      <c r="K70" s="106">
        <f t="shared" si="5"/>
        <v>7750000</v>
      </c>
      <c r="L70" s="96">
        <f t="shared" si="6"/>
        <v>7750000</v>
      </c>
      <c r="M70" s="96">
        <v>0</v>
      </c>
      <c r="N70" s="91"/>
      <c r="O70" s="92">
        <v>1</v>
      </c>
      <c r="P70" s="92">
        <v>1</v>
      </c>
      <c r="Q70" s="95">
        <f t="shared" ref="Q70:Q133" si="11">L70+M70</f>
        <v>7750000</v>
      </c>
      <c r="R70" s="95">
        <f t="shared" ref="R70:R133" si="12">P70*Q70</f>
        <v>7750000</v>
      </c>
      <c r="S70" s="95">
        <f t="shared" ref="S70:S133" si="13">L70*P70</f>
        <v>7750000</v>
      </c>
      <c r="T70" s="85"/>
      <c r="U70" s="26" t="s">
        <v>1911</v>
      </c>
    </row>
    <row r="71" spans="1:21" ht="15.75" x14ac:dyDescent="0.25">
      <c r="A71" s="13">
        <f t="shared" si="7"/>
        <v>65</v>
      </c>
      <c r="B71" s="14" t="s">
        <v>2257</v>
      </c>
      <c r="C71" s="15" t="s">
        <v>2258</v>
      </c>
      <c r="D71" s="15" t="s">
        <v>2259</v>
      </c>
      <c r="E71" s="78">
        <v>42943</v>
      </c>
      <c r="F71" s="88"/>
      <c r="G71" s="88"/>
      <c r="H71" s="88"/>
      <c r="I71" s="88"/>
      <c r="J71" s="106">
        <v>75000000</v>
      </c>
      <c r="K71" s="106">
        <f t="shared" ref="K71:K134" si="14">O71*Q71</f>
        <v>75000000</v>
      </c>
      <c r="L71" s="96">
        <f t="shared" ref="L71:L134" si="15">J71/O71</f>
        <v>75000000</v>
      </c>
      <c r="M71" s="96">
        <v>0</v>
      </c>
      <c r="N71" s="91"/>
      <c r="O71" s="92">
        <v>1</v>
      </c>
      <c r="P71" s="92">
        <v>1</v>
      </c>
      <c r="Q71" s="95">
        <f t="shared" si="11"/>
        <v>75000000</v>
      </c>
      <c r="R71" s="95">
        <f t="shared" si="12"/>
        <v>75000000</v>
      </c>
      <c r="S71" s="95">
        <f t="shared" si="13"/>
        <v>75000000</v>
      </c>
      <c r="T71" s="85"/>
      <c r="U71" s="26" t="s">
        <v>1911</v>
      </c>
    </row>
    <row r="72" spans="1:21" ht="15.75" x14ac:dyDescent="0.25">
      <c r="A72" s="13">
        <f t="shared" si="7"/>
        <v>66</v>
      </c>
      <c r="B72" s="14" t="s">
        <v>2008</v>
      </c>
      <c r="C72" s="15" t="s">
        <v>2009</v>
      </c>
      <c r="D72" s="78"/>
      <c r="E72" s="78">
        <v>42507</v>
      </c>
      <c r="F72" s="88"/>
      <c r="G72" s="88"/>
      <c r="H72" s="88"/>
      <c r="I72" s="88"/>
      <c r="J72" s="106">
        <v>2500000</v>
      </c>
      <c r="K72" s="106">
        <f t="shared" si="14"/>
        <v>2500000</v>
      </c>
      <c r="L72" s="96">
        <f t="shared" si="15"/>
        <v>2500000</v>
      </c>
      <c r="M72" s="96">
        <v>0</v>
      </c>
      <c r="N72" s="91"/>
      <c r="O72" s="92">
        <v>1</v>
      </c>
      <c r="P72" s="92">
        <v>1</v>
      </c>
      <c r="Q72" s="95">
        <f t="shared" si="11"/>
        <v>2500000</v>
      </c>
      <c r="R72" s="95">
        <f t="shared" si="12"/>
        <v>2500000</v>
      </c>
      <c r="S72" s="95">
        <f t="shared" si="13"/>
        <v>2500000</v>
      </c>
      <c r="T72" s="85"/>
      <c r="U72" s="26" t="s">
        <v>1911</v>
      </c>
    </row>
    <row r="73" spans="1:21" ht="15.75" x14ac:dyDescent="0.25">
      <c r="A73" s="13">
        <f t="shared" ref="A73:A136" si="16">+A72+1</f>
        <v>67</v>
      </c>
      <c r="B73" s="14" t="s">
        <v>2008</v>
      </c>
      <c r="C73" s="15" t="s">
        <v>2009</v>
      </c>
      <c r="D73" s="78"/>
      <c r="E73" s="78">
        <v>42507</v>
      </c>
      <c r="F73" s="88"/>
      <c r="G73" s="88"/>
      <c r="H73" s="88"/>
      <c r="I73" s="88"/>
      <c r="J73" s="106">
        <v>2500000</v>
      </c>
      <c r="K73" s="106">
        <f t="shared" si="14"/>
        <v>2500000</v>
      </c>
      <c r="L73" s="96">
        <f t="shared" si="15"/>
        <v>2500000</v>
      </c>
      <c r="M73" s="96">
        <v>0</v>
      </c>
      <c r="N73" s="91"/>
      <c r="O73" s="92">
        <v>1</v>
      </c>
      <c r="P73" s="92">
        <v>1</v>
      </c>
      <c r="Q73" s="95">
        <f t="shared" si="11"/>
        <v>2500000</v>
      </c>
      <c r="R73" s="95">
        <f t="shared" si="12"/>
        <v>2500000</v>
      </c>
      <c r="S73" s="95">
        <f t="shared" si="13"/>
        <v>2500000</v>
      </c>
      <c r="T73" s="85"/>
      <c r="U73" s="26" t="s">
        <v>1911</v>
      </c>
    </row>
    <row r="74" spans="1:21" ht="15.75" x14ac:dyDescent="0.25">
      <c r="A74" s="13">
        <f t="shared" si="16"/>
        <v>68</v>
      </c>
      <c r="B74" s="24" t="s">
        <v>1181</v>
      </c>
      <c r="C74" s="97" t="s">
        <v>1182</v>
      </c>
      <c r="D74" s="78"/>
      <c r="E74" s="78">
        <v>42515</v>
      </c>
      <c r="F74" s="88"/>
      <c r="G74" s="88"/>
      <c r="H74" s="88"/>
      <c r="I74" s="88"/>
      <c r="J74" s="106">
        <v>7000000</v>
      </c>
      <c r="K74" s="106">
        <f t="shared" si="14"/>
        <v>7000000</v>
      </c>
      <c r="L74" s="96">
        <f t="shared" si="15"/>
        <v>7000000</v>
      </c>
      <c r="M74" s="96">
        <v>0</v>
      </c>
      <c r="N74" s="91"/>
      <c r="O74" s="92">
        <v>1</v>
      </c>
      <c r="P74" s="92">
        <v>1</v>
      </c>
      <c r="Q74" s="95">
        <f t="shared" si="11"/>
        <v>7000000</v>
      </c>
      <c r="R74" s="95">
        <f t="shared" si="12"/>
        <v>7000000</v>
      </c>
      <c r="S74" s="95">
        <f t="shared" si="13"/>
        <v>7000000</v>
      </c>
      <c r="T74" s="85"/>
      <c r="U74" s="26" t="s">
        <v>1911</v>
      </c>
    </row>
    <row r="75" spans="1:21" ht="15.75" x14ac:dyDescent="0.25">
      <c r="A75" s="13">
        <f t="shared" si="16"/>
        <v>69</v>
      </c>
      <c r="B75" s="14" t="s">
        <v>2083</v>
      </c>
      <c r="C75" s="15" t="s">
        <v>1087</v>
      </c>
      <c r="D75" s="82" t="s">
        <v>2084</v>
      </c>
      <c r="E75" s="78">
        <v>42761</v>
      </c>
      <c r="F75" s="88"/>
      <c r="G75" s="88"/>
      <c r="H75" s="88"/>
      <c r="I75" s="88"/>
      <c r="J75" s="106">
        <v>17500000</v>
      </c>
      <c r="K75" s="106">
        <f t="shared" si="14"/>
        <v>17500000</v>
      </c>
      <c r="L75" s="96">
        <f t="shared" si="15"/>
        <v>17500000</v>
      </c>
      <c r="M75" s="96">
        <v>0</v>
      </c>
      <c r="N75" s="91"/>
      <c r="O75" s="92">
        <v>1</v>
      </c>
      <c r="P75" s="92">
        <v>1</v>
      </c>
      <c r="Q75" s="95">
        <f t="shared" si="11"/>
        <v>17500000</v>
      </c>
      <c r="R75" s="95">
        <f t="shared" si="12"/>
        <v>17500000</v>
      </c>
      <c r="S75" s="95">
        <f t="shared" si="13"/>
        <v>17500000</v>
      </c>
      <c r="T75" s="85"/>
      <c r="U75" s="26" t="s">
        <v>1911</v>
      </c>
    </row>
    <row r="76" spans="1:21" ht="15.75" x14ac:dyDescent="0.25">
      <c r="A76" s="13">
        <f t="shared" si="16"/>
        <v>70</v>
      </c>
      <c r="B76" s="14" t="s">
        <v>2083</v>
      </c>
      <c r="C76" s="15" t="s">
        <v>1087</v>
      </c>
      <c r="D76" s="82" t="s">
        <v>2084</v>
      </c>
      <c r="E76" s="78">
        <v>42761</v>
      </c>
      <c r="F76" s="88"/>
      <c r="G76" s="88"/>
      <c r="H76" s="88"/>
      <c r="I76" s="88"/>
      <c r="J76" s="106">
        <v>17500000</v>
      </c>
      <c r="K76" s="106">
        <f t="shared" si="14"/>
        <v>17500000</v>
      </c>
      <c r="L76" s="96">
        <f t="shared" si="15"/>
        <v>17500000</v>
      </c>
      <c r="M76" s="96">
        <v>0</v>
      </c>
      <c r="N76" s="91"/>
      <c r="O76" s="92">
        <v>1</v>
      </c>
      <c r="P76" s="92">
        <v>1</v>
      </c>
      <c r="Q76" s="95">
        <f t="shared" si="11"/>
        <v>17500000</v>
      </c>
      <c r="R76" s="95">
        <f t="shared" si="12"/>
        <v>17500000</v>
      </c>
      <c r="S76" s="95">
        <f t="shared" si="13"/>
        <v>17500000</v>
      </c>
      <c r="T76" s="85"/>
      <c r="U76" s="26" t="s">
        <v>1911</v>
      </c>
    </row>
    <row r="77" spans="1:21" ht="15.75" x14ac:dyDescent="0.25">
      <c r="A77" s="13">
        <f t="shared" si="16"/>
        <v>71</v>
      </c>
      <c r="B77" s="14" t="s">
        <v>1564</v>
      </c>
      <c r="C77" s="15" t="s">
        <v>1565</v>
      </c>
      <c r="D77" s="78"/>
      <c r="E77" s="78">
        <v>42612</v>
      </c>
      <c r="F77" s="88"/>
      <c r="G77" s="88"/>
      <c r="H77" s="88"/>
      <c r="I77" s="88"/>
      <c r="J77" s="106">
        <v>45000000</v>
      </c>
      <c r="K77" s="106">
        <f t="shared" si="14"/>
        <v>45000000</v>
      </c>
      <c r="L77" s="96">
        <f t="shared" si="15"/>
        <v>45000000</v>
      </c>
      <c r="M77" s="96">
        <v>0</v>
      </c>
      <c r="N77" s="91"/>
      <c r="O77" s="92">
        <v>1</v>
      </c>
      <c r="P77" s="92">
        <v>1</v>
      </c>
      <c r="Q77" s="95">
        <f t="shared" si="11"/>
        <v>45000000</v>
      </c>
      <c r="R77" s="95">
        <f t="shared" si="12"/>
        <v>45000000</v>
      </c>
      <c r="S77" s="95">
        <f t="shared" si="13"/>
        <v>45000000</v>
      </c>
      <c r="T77" s="85"/>
      <c r="U77" s="26" t="s">
        <v>1911</v>
      </c>
    </row>
    <row r="78" spans="1:21" ht="15.75" x14ac:dyDescent="0.25">
      <c r="A78" s="13">
        <f t="shared" si="16"/>
        <v>72</v>
      </c>
      <c r="B78" s="14" t="s">
        <v>2303</v>
      </c>
      <c r="C78" s="15" t="s">
        <v>2304</v>
      </c>
      <c r="D78" s="15" t="s">
        <v>2305</v>
      </c>
      <c r="E78" s="78">
        <v>42982</v>
      </c>
      <c r="F78" s="88"/>
      <c r="G78" s="88"/>
      <c r="H78" s="88"/>
      <c r="I78" s="88"/>
      <c r="J78" s="106">
        <v>10000000</v>
      </c>
      <c r="K78" s="106">
        <f t="shared" si="14"/>
        <v>10000000</v>
      </c>
      <c r="L78" s="96">
        <f t="shared" si="15"/>
        <v>10000000</v>
      </c>
      <c r="M78" s="96">
        <v>0</v>
      </c>
      <c r="N78" s="91"/>
      <c r="O78" s="92">
        <v>1</v>
      </c>
      <c r="P78" s="92">
        <v>1</v>
      </c>
      <c r="Q78" s="95">
        <f t="shared" si="11"/>
        <v>10000000</v>
      </c>
      <c r="R78" s="95">
        <f t="shared" si="12"/>
        <v>10000000</v>
      </c>
      <c r="S78" s="95">
        <f t="shared" si="13"/>
        <v>10000000</v>
      </c>
      <c r="T78" s="85"/>
      <c r="U78" s="26" t="s">
        <v>1911</v>
      </c>
    </row>
    <row r="79" spans="1:21" ht="15.75" x14ac:dyDescent="0.25">
      <c r="A79" s="13">
        <f t="shared" si="16"/>
        <v>73</v>
      </c>
      <c r="B79" s="14" t="s">
        <v>2303</v>
      </c>
      <c r="C79" s="15" t="s">
        <v>2304</v>
      </c>
      <c r="D79" s="15" t="s">
        <v>2305</v>
      </c>
      <c r="E79" s="78">
        <v>42982</v>
      </c>
      <c r="F79" s="88"/>
      <c r="G79" s="88"/>
      <c r="H79" s="88"/>
      <c r="I79" s="88"/>
      <c r="J79" s="106">
        <v>10000000</v>
      </c>
      <c r="K79" s="106">
        <f t="shared" si="14"/>
        <v>10000000</v>
      </c>
      <c r="L79" s="96">
        <f t="shared" si="15"/>
        <v>10000000</v>
      </c>
      <c r="M79" s="96">
        <v>0</v>
      </c>
      <c r="N79" s="91"/>
      <c r="O79" s="92">
        <v>1</v>
      </c>
      <c r="P79" s="92">
        <v>1</v>
      </c>
      <c r="Q79" s="95">
        <f t="shared" si="11"/>
        <v>10000000</v>
      </c>
      <c r="R79" s="95">
        <f t="shared" si="12"/>
        <v>10000000</v>
      </c>
      <c r="S79" s="95">
        <f t="shared" si="13"/>
        <v>10000000</v>
      </c>
      <c r="T79" s="85"/>
      <c r="U79" s="26" t="s">
        <v>1911</v>
      </c>
    </row>
    <row r="80" spans="1:21" ht="15.75" x14ac:dyDescent="0.25">
      <c r="A80" s="13">
        <f t="shared" si="16"/>
        <v>74</v>
      </c>
      <c r="B80" s="14" t="s">
        <v>1627</v>
      </c>
      <c r="C80" s="15" t="s">
        <v>1628</v>
      </c>
      <c r="D80" s="82" t="s">
        <v>2322</v>
      </c>
      <c r="E80" s="78">
        <v>43003</v>
      </c>
      <c r="F80" s="88"/>
      <c r="G80" s="88"/>
      <c r="H80" s="88"/>
      <c r="I80" s="88"/>
      <c r="J80" s="106">
        <v>15000000</v>
      </c>
      <c r="K80" s="106">
        <f t="shared" si="14"/>
        <v>15000000</v>
      </c>
      <c r="L80" s="96">
        <f t="shared" si="15"/>
        <v>15000000</v>
      </c>
      <c r="M80" s="96">
        <v>0</v>
      </c>
      <c r="N80" s="91"/>
      <c r="O80" s="92">
        <v>1</v>
      </c>
      <c r="P80" s="92">
        <v>1</v>
      </c>
      <c r="Q80" s="95">
        <f t="shared" si="11"/>
        <v>15000000</v>
      </c>
      <c r="R80" s="95">
        <f t="shared" si="12"/>
        <v>15000000</v>
      </c>
      <c r="S80" s="95">
        <f t="shared" si="13"/>
        <v>15000000</v>
      </c>
      <c r="T80" s="85"/>
      <c r="U80" s="26" t="s">
        <v>1911</v>
      </c>
    </row>
    <row r="81" spans="1:21" ht="15.75" x14ac:dyDescent="0.25">
      <c r="A81" s="13">
        <f t="shared" si="16"/>
        <v>75</v>
      </c>
      <c r="B81" s="14" t="s">
        <v>1220</v>
      </c>
      <c r="C81" s="15" t="s">
        <v>1223</v>
      </c>
      <c r="D81" s="78"/>
      <c r="E81" s="78">
        <v>42520</v>
      </c>
      <c r="F81" s="88"/>
      <c r="G81" s="88"/>
      <c r="H81" s="88"/>
      <c r="I81" s="88"/>
      <c r="J81" s="106">
        <v>10000000</v>
      </c>
      <c r="K81" s="106">
        <f t="shared" si="14"/>
        <v>10000000</v>
      </c>
      <c r="L81" s="96">
        <f t="shared" si="15"/>
        <v>10000000</v>
      </c>
      <c r="M81" s="96">
        <v>0</v>
      </c>
      <c r="N81" s="91"/>
      <c r="O81" s="92">
        <v>1</v>
      </c>
      <c r="P81" s="92">
        <v>1</v>
      </c>
      <c r="Q81" s="95">
        <f t="shared" si="11"/>
        <v>10000000</v>
      </c>
      <c r="R81" s="95">
        <f t="shared" si="12"/>
        <v>10000000</v>
      </c>
      <c r="S81" s="95">
        <f t="shared" si="13"/>
        <v>10000000</v>
      </c>
      <c r="T81" s="85"/>
      <c r="U81" s="26" t="s">
        <v>1911</v>
      </c>
    </row>
    <row r="82" spans="1:21" ht="15.75" x14ac:dyDescent="0.25">
      <c r="A82" s="13">
        <f t="shared" si="16"/>
        <v>76</v>
      </c>
      <c r="B82" s="14" t="s">
        <v>1220</v>
      </c>
      <c r="C82" s="15" t="s">
        <v>1223</v>
      </c>
      <c r="D82" s="78"/>
      <c r="E82" s="78">
        <v>42520</v>
      </c>
      <c r="F82" s="88"/>
      <c r="G82" s="88"/>
      <c r="H82" s="88"/>
      <c r="I82" s="88"/>
      <c r="J82" s="106">
        <v>10000000</v>
      </c>
      <c r="K82" s="106">
        <f t="shared" si="14"/>
        <v>10000000</v>
      </c>
      <c r="L82" s="96">
        <f t="shared" si="15"/>
        <v>10000000</v>
      </c>
      <c r="M82" s="96">
        <v>0</v>
      </c>
      <c r="N82" s="91"/>
      <c r="O82" s="92">
        <v>1</v>
      </c>
      <c r="P82" s="92">
        <v>1</v>
      </c>
      <c r="Q82" s="95">
        <f t="shared" si="11"/>
        <v>10000000</v>
      </c>
      <c r="R82" s="95">
        <f t="shared" si="12"/>
        <v>10000000</v>
      </c>
      <c r="S82" s="95">
        <f t="shared" si="13"/>
        <v>10000000</v>
      </c>
      <c r="T82" s="85"/>
      <c r="U82" s="26" t="s">
        <v>1911</v>
      </c>
    </row>
    <row r="83" spans="1:21" ht="15.75" x14ac:dyDescent="0.25">
      <c r="A83" s="13">
        <f t="shared" si="16"/>
        <v>77</v>
      </c>
      <c r="B83" s="14" t="s">
        <v>1051</v>
      </c>
      <c r="C83" s="15" t="s">
        <v>1052</v>
      </c>
      <c r="D83" s="15" t="s">
        <v>2225</v>
      </c>
      <c r="E83" s="78">
        <v>42941</v>
      </c>
      <c r="F83" s="88"/>
      <c r="G83" s="88"/>
      <c r="H83" s="88"/>
      <c r="I83" s="88"/>
      <c r="J83" s="106">
        <v>50000000</v>
      </c>
      <c r="K83" s="106">
        <f t="shared" si="14"/>
        <v>50000000</v>
      </c>
      <c r="L83" s="96">
        <f t="shared" si="15"/>
        <v>50000000</v>
      </c>
      <c r="M83" s="96">
        <v>0</v>
      </c>
      <c r="N83" s="91"/>
      <c r="O83" s="92">
        <v>1</v>
      </c>
      <c r="P83" s="92">
        <v>1</v>
      </c>
      <c r="Q83" s="95">
        <f t="shared" si="11"/>
        <v>50000000</v>
      </c>
      <c r="R83" s="95">
        <f t="shared" si="12"/>
        <v>50000000</v>
      </c>
      <c r="S83" s="95">
        <f t="shared" si="13"/>
        <v>50000000</v>
      </c>
      <c r="T83" s="85"/>
      <c r="U83" s="26" t="s">
        <v>1911</v>
      </c>
    </row>
    <row r="84" spans="1:21" ht="15.75" x14ac:dyDescent="0.25">
      <c r="A84" s="13">
        <f t="shared" si="16"/>
        <v>78</v>
      </c>
      <c r="B84" s="14" t="s">
        <v>1051</v>
      </c>
      <c r="C84" s="15" t="s">
        <v>1052</v>
      </c>
      <c r="D84" s="15" t="s">
        <v>2225</v>
      </c>
      <c r="E84" s="78">
        <v>42941</v>
      </c>
      <c r="F84" s="88"/>
      <c r="G84" s="88"/>
      <c r="H84" s="88"/>
      <c r="I84" s="88"/>
      <c r="J84" s="106">
        <v>25000000</v>
      </c>
      <c r="K84" s="106">
        <f t="shared" si="14"/>
        <v>25000000</v>
      </c>
      <c r="L84" s="96">
        <f t="shared" si="15"/>
        <v>25000000</v>
      </c>
      <c r="M84" s="96">
        <v>0</v>
      </c>
      <c r="N84" s="91"/>
      <c r="O84" s="92">
        <v>1</v>
      </c>
      <c r="P84" s="92">
        <v>1</v>
      </c>
      <c r="Q84" s="95">
        <f t="shared" si="11"/>
        <v>25000000</v>
      </c>
      <c r="R84" s="95">
        <f t="shared" si="12"/>
        <v>25000000</v>
      </c>
      <c r="S84" s="95">
        <f t="shared" si="13"/>
        <v>25000000</v>
      </c>
      <c r="T84" s="85"/>
      <c r="U84" s="26" t="s">
        <v>1911</v>
      </c>
    </row>
    <row r="85" spans="1:21" ht="15.75" x14ac:dyDescent="0.25">
      <c r="A85" s="13">
        <f t="shared" si="16"/>
        <v>79</v>
      </c>
      <c r="B85" s="14" t="s">
        <v>472</v>
      </c>
      <c r="C85" s="15" t="s">
        <v>473</v>
      </c>
      <c r="D85" s="82" t="s">
        <v>2129</v>
      </c>
      <c r="E85" s="78">
        <v>42871</v>
      </c>
      <c r="F85" s="88"/>
      <c r="G85" s="88"/>
      <c r="H85" s="88"/>
      <c r="I85" s="88"/>
      <c r="J85" s="106">
        <v>9000000</v>
      </c>
      <c r="K85" s="106">
        <f t="shared" si="14"/>
        <v>9000000</v>
      </c>
      <c r="L85" s="96">
        <f t="shared" si="15"/>
        <v>9000000</v>
      </c>
      <c r="M85" s="96">
        <v>0</v>
      </c>
      <c r="N85" s="91"/>
      <c r="O85" s="92">
        <v>1</v>
      </c>
      <c r="P85" s="92">
        <v>1</v>
      </c>
      <c r="Q85" s="95">
        <f t="shared" si="11"/>
        <v>9000000</v>
      </c>
      <c r="R85" s="95">
        <f t="shared" si="12"/>
        <v>9000000</v>
      </c>
      <c r="S85" s="95">
        <f t="shared" si="13"/>
        <v>9000000</v>
      </c>
      <c r="T85" s="85"/>
      <c r="U85" s="26" t="s">
        <v>1911</v>
      </c>
    </row>
    <row r="86" spans="1:21" ht="15.75" x14ac:dyDescent="0.25">
      <c r="A86" s="13">
        <f t="shared" si="16"/>
        <v>80</v>
      </c>
      <c r="B86" s="14" t="s">
        <v>472</v>
      </c>
      <c r="C86" s="15" t="s">
        <v>473</v>
      </c>
      <c r="D86" s="82" t="s">
        <v>2129</v>
      </c>
      <c r="E86" s="78">
        <v>42871</v>
      </c>
      <c r="F86" s="88"/>
      <c r="G86" s="88"/>
      <c r="H86" s="88"/>
      <c r="I86" s="88"/>
      <c r="J86" s="106">
        <v>9000000</v>
      </c>
      <c r="K86" s="106">
        <f t="shared" si="14"/>
        <v>9000000</v>
      </c>
      <c r="L86" s="96">
        <f t="shared" si="15"/>
        <v>9000000</v>
      </c>
      <c r="M86" s="96">
        <v>0</v>
      </c>
      <c r="N86" s="91"/>
      <c r="O86" s="92">
        <v>1</v>
      </c>
      <c r="P86" s="92">
        <v>1</v>
      </c>
      <c r="Q86" s="95">
        <f t="shared" si="11"/>
        <v>9000000</v>
      </c>
      <c r="R86" s="95">
        <f t="shared" si="12"/>
        <v>9000000</v>
      </c>
      <c r="S86" s="95">
        <f t="shared" si="13"/>
        <v>9000000</v>
      </c>
      <c r="T86" s="85"/>
      <c r="U86" s="26" t="s">
        <v>1911</v>
      </c>
    </row>
    <row r="87" spans="1:21" ht="15.75" x14ac:dyDescent="0.25">
      <c r="A87" s="13">
        <f t="shared" si="16"/>
        <v>81</v>
      </c>
      <c r="B87" s="14" t="s">
        <v>2251</v>
      </c>
      <c r="C87" s="15" t="s">
        <v>2252</v>
      </c>
      <c r="D87" s="15" t="s">
        <v>2253</v>
      </c>
      <c r="E87" s="78">
        <v>42943</v>
      </c>
      <c r="F87" s="88"/>
      <c r="G87" s="88"/>
      <c r="H87" s="88"/>
      <c r="I87" s="88"/>
      <c r="J87" s="106">
        <v>12000000</v>
      </c>
      <c r="K87" s="106">
        <f t="shared" si="14"/>
        <v>12000000</v>
      </c>
      <c r="L87" s="96">
        <f t="shared" si="15"/>
        <v>12000000</v>
      </c>
      <c r="M87" s="96">
        <v>0</v>
      </c>
      <c r="N87" s="91"/>
      <c r="O87" s="92">
        <v>1</v>
      </c>
      <c r="P87" s="92">
        <v>1</v>
      </c>
      <c r="Q87" s="95">
        <f t="shared" si="11"/>
        <v>12000000</v>
      </c>
      <c r="R87" s="95">
        <f t="shared" si="12"/>
        <v>12000000</v>
      </c>
      <c r="S87" s="95">
        <f t="shared" si="13"/>
        <v>12000000</v>
      </c>
      <c r="T87" s="85"/>
      <c r="U87" s="26" t="s">
        <v>1911</v>
      </c>
    </row>
    <row r="88" spans="1:21" ht="15.75" x14ac:dyDescent="0.25">
      <c r="A88" s="13">
        <f t="shared" si="16"/>
        <v>82</v>
      </c>
      <c r="B88" s="14" t="s">
        <v>2251</v>
      </c>
      <c r="C88" s="15" t="s">
        <v>2252</v>
      </c>
      <c r="D88" s="15" t="s">
        <v>2253</v>
      </c>
      <c r="E88" s="78">
        <v>42943</v>
      </c>
      <c r="F88" s="88"/>
      <c r="G88" s="88"/>
      <c r="H88" s="88"/>
      <c r="I88" s="88"/>
      <c r="J88" s="106">
        <v>12000000</v>
      </c>
      <c r="K88" s="106">
        <f t="shared" si="14"/>
        <v>12000000</v>
      </c>
      <c r="L88" s="96">
        <f t="shared" si="15"/>
        <v>12000000</v>
      </c>
      <c r="M88" s="96">
        <v>0</v>
      </c>
      <c r="N88" s="91"/>
      <c r="O88" s="92">
        <v>1</v>
      </c>
      <c r="P88" s="92">
        <v>1</v>
      </c>
      <c r="Q88" s="95">
        <f t="shared" si="11"/>
        <v>12000000</v>
      </c>
      <c r="R88" s="95">
        <f t="shared" si="12"/>
        <v>12000000</v>
      </c>
      <c r="S88" s="95">
        <f t="shared" si="13"/>
        <v>12000000</v>
      </c>
      <c r="T88" s="85"/>
      <c r="U88" s="26" t="s">
        <v>1911</v>
      </c>
    </row>
    <row r="89" spans="1:21" ht="15.75" x14ac:dyDescent="0.25">
      <c r="A89" s="13">
        <f t="shared" si="16"/>
        <v>83</v>
      </c>
      <c r="B89" s="14" t="s">
        <v>2016</v>
      </c>
      <c r="C89" s="15" t="s">
        <v>2017</v>
      </c>
      <c r="D89" s="78"/>
      <c r="E89" s="78">
        <v>42530</v>
      </c>
      <c r="F89" s="88"/>
      <c r="G89" s="88"/>
      <c r="H89" s="88"/>
      <c r="I89" s="88"/>
      <c r="J89" s="106">
        <v>30000000</v>
      </c>
      <c r="K89" s="106">
        <f t="shared" si="14"/>
        <v>30000000</v>
      </c>
      <c r="L89" s="96">
        <f t="shared" si="15"/>
        <v>30000000</v>
      </c>
      <c r="M89" s="96">
        <v>0</v>
      </c>
      <c r="N89" s="91"/>
      <c r="O89" s="92">
        <v>1</v>
      </c>
      <c r="P89" s="92">
        <v>1</v>
      </c>
      <c r="Q89" s="95">
        <f t="shared" si="11"/>
        <v>30000000</v>
      </c>
      <c r="R89" s="95">
        <f t="shared" si="12"/>
        <v>30000000</v>
      </c>
      <c r="S89" s="95">
        <f t="shared" si="13"/>
        <v>30000000</v>
      </c>
      <c r="T89" s="85"/>
      <c r="U89" s="26" t="s">
        <v>1911</v>
      </c>
    </row>
    <row r="90" spans="1:21" ht="15.75" x14ac:dyDescent="0.25">
      <c r="A90" s="13">
        <f t="shared" si="16"/>
        <v>84</v>
      </c>
      <c r="B90" s="14" t="s">
        <v>2016</v>
      </c>
      <c r="C90" s="15" t="s">
        <v>2017</v>
      </c>
      <c r="D90" s="78"/>
      <c r="E90" s="78">
        <v>42530</v>
      </c>
      <c r="F90" s="88"/>
      <c r="G90" s="88"/>
      <c r="H90" s="88"/>
      <c r="I90" s="88"/>
      <c r="J90" s="106">
        <v>30000000</v>
      </c>
      <c r="K90" s="106">
        <f t="shared" si="14"/>
        <v>30000000</v>
      </c>
      <c r="L90" s="96">
        <f t="shared" si="15"/>
        <v>30000000</v>
      </c>
      <c r="M90" s="96">
        <v>0</v>
      </c>
      <c r="N90" s="91"/>
      <c r="O90" s="92">
        <v>1</v>
      </c>
      <c r="P90" s="92">
        <v>1</v>
      </c>
      <c r="Q90" s="95">
        <f t="shared" si="11"/>
        <v>30000000</v>
      </c>
      <c r="R90" s="95">
        <f t="shared" si="12"/>
        <v>30000000</v>
      </c>
      <c r="S90" s="95">
        <f t="shared" si="13"/>
        <v>30000000</v>
      </c>
      <c r="T90" s="85"/>
      <c r="U90" s="26" t="s">
        <v>1911</v>
      </c>
    </row>
    <row r="91" spans="1:21" ht="15.75" x14ac:dyDescent="0.25">
      <c r="A91" s="13">
        <f t="shared" si="16"/>
        <v>85</v>
      </c>
      <c r="B91" s="14" t="s">
        <v>2051</v>
      </c>
      <c r="C91" s="15" t="s">
        <v>2052</v>
      </c>
      <c r="D91" s="78"/>
      <c r="E91" s="78">
        <v>42639</v>
      </c>
      <c r="F91" s="88"/>
      <c r="G91" s="88"/>
      <c r="H91" s="88"/>
      <c r="I91" s="88"/>
      <c r="J91" s="106">
        <v>20000000</v>
      </c>
      <c r="K91" s="106">
        <f t="shared" si="14"/>
        <v>20000000</v>
      </c>
      <c r="L91" s="96">
        <f t="shared" si="15"/>
        <v>20000000</v>
      </c>
      <c r="M91" s="96">
        <v>0</v>
      </c>
      <c r="N91" s="91"/>
      <c r="O91" s="92">
        <v>1</v>
      </c>
      <c r="P91" s="92">
        <v>1</v>
      </c>
      <c r="Q91" s="95">
        <f t="shared" si="11"/>
        <v>20000000</v>
      </c>
      <c r="R91" s="95">
        <f t="shared" si="12"/>
        <v>20000000</v>
      </c>
      <c r="S91" s="95">
        <f t="shared" si="13"/>
        <v>20000000</v>
      </c>
      <c r="T91" s="85"/>
      <c r="U91" s="26" t="s">
        <v>1911</v>
      </c>
    </row>
    <row r="92" spans="1:21" ht="15.75" x14ac:dyDescent="0.25">
      <c r="A92" s="13">
        <f t="shared" si="16"/>
        <v>86</v>
      </c>
      <c r="B92" s="79" t="s">
        <v>2448</v>
      </c>
      <c r="C92" s="81" t="s">
        <v>2449</v>
      </c>
      <c r="D92" s="81" t="s">
        <v>2450</v>
      </c>
      <c r="E92" s="78">
        <v>43186</v>
      </c>
      <c r="F92" s="88"/>
      <c r="G92" s="88"/>
      <c r="H92" s="88"/>
      <c r="I92" s="88"/>
      <c r="J92" s="106">
        <v>15000000</v>
      </c>
      <c r="K92" s="106">
        <f t="shared" si="14"/>
        <v>15000000</v>
      </c>
      <c r="L92" s="96">
        <f t="shared" si="15"/>
        <v>15000000</v>
      </c>
      <c r="M92" s="96">
        <v>0</v>
      </c>
      <c r="N92" s="91"/>
      <c r="O92" s="92">
        <v>1</v>
      </c>
      <c r="P92" s="92">
        <v>1</v>
      </c>
      <c r="Q92" s="95">
        <f t="shared" si="11"/>
        <v>15000000</v>
      </c>
      <c r="R92" s="95">
        <f t="shared" si="12"/>
        <v>15000000</v>
      </c>
      <c r="S92" s="95">
        <f t="shared" si="13"/>
        <v>15000000</v>
      </c>
      <c r="T92" s="85"/>
      <c r="U92" s="26" t="s">
        <v>1911</v>
      </c>
    </row>
    <row r="93" spans="1:21" ht="15.75" x14ac:dyDescent="0.25">
      <c r="A93" s="13">
        <f t="shared" si="16"/>
        <v>87</v>
      </c>
      <c r="B93" s="14" t="s">
        <v>975</v>
      </c>
      <c r="C93" s="15" t="s">
        <v>977</v>
      </c>
      <c r="D93" s="82" t="s">
        <v>2184</v>
      </c>
      <c r="E93" s="78">
        <v>42906</v>
      </c>
      <c r="F93" s="88"/>
      <c r="G93" s="88"/>
      <c r="H93" s="88"/>
      <c r="I93" s="88"/>
      <c r="J93" s="106">
        <v>17500000</v>
      </c>
      <c r="K93" s="106">
        <f t="shared" si="14"/>
        <v>17500000</v>
      </c>
      <c r="L93" s="96">
        <f t="shared" si="15"/>
        <v>17500000</v>
      </c>
      <c r="M93" s="96">
        <v>0</v>
      </c>
      <c r="N93" s="91"/>
      <c r="O93" s="92">
        <v>1</v>
      </c>
      <c r="P93" s="92">
        <v>1</v>
      </c>
      <c r="Q93" s="95">
        <f t="shared" si="11"/>
        <v>17500000</v>
      </c>
      <c r="R93" s="95">
        <f t="shared" si="12"/>
        <v>17500000</v>
      </c>
      <c r="S93" s="95">
        <f t="shared" si="13"/>
        <v>17500000</v>
      </c>
      <c r="T93" s="85"/>
      <c r="U93" s="26" t="s">
        <v>1911</v>
      </c>
    </row>
    <row r="94" spans="1:21" ht="15.75" x14ac:dyDescent="0.25">
      <c r="A94" s="13">
        <f t="shared" si="16"/>
        <v>88</v>
      </c>
      <c r="B94" s="14" t="s">
        <v>975</v>
      </c>
      <c r="C94" s="15" t="s">
        <v>977</v>
      </c>
      <c r="D94" s="82" t="s">
        <v>2184</v>
      </c>
      <c r="E94" s="78">
        <v>42906</v>
      </c>
      <c r="F94" s="88"/>
      <c r="G94" s="88"/>
      <c r="H94" s="88"/>
      <c r="I94" s="88"/>
      <c r="J94" s="106">
        <v>17500000</v>
      </c>
      <c r="K94" s="106">
        <f t="shared" si="14"/>
        <v>17500000</v>
      </c>
      <c r="L94" s="96">
        <f t="shared" si="15"/>
        <v>17500000</v>
      </c>
      <c r="M94" s="96">
        <v>0</v>
      </c>
      <c r="N94" s="91"/>
      <c r="O94" s="92">
        <v>1</v>
      </c>
      <c r="P94" s="92">
        <v>1</v>
      </c>
      <c r="Q94" s="95">
        <f t="shared" si="11"/>
        <v>17500000</v>
      </c>
      <c r="R94" s="95">
        <f t="shared" si="12"/>
        <v>17500000</v>
      </c>
      <c r="S94" s="95">
        <f t="shared" si="13"/>
        <v>17500000</v>
      </c>
      <c r="T94" s="85"/>
      <c r="U94" s="26" t="s">
        <v>1911</v>
      </c>
    </row>
    <row r="95" spans="1:21" ht="15.75" x14ac:dyDescent="0.25">
      <c r="A95" s="13">
        <f t="shared" si="16"/>
        <v>89</v>
      </c>
      <c r="B95" s="14" t="s">
        <v>2035</v>
      </c>
      <c r="C95" s="15" t="s">
        <v>2036</v>
      </c>
      <c r="D95" s="78"/>
      <c r="E95" s="78">
        <v>42594</v>
      </c>
      <c r="F95" s="88"/>
      <c r="G95" s="88"/>
      <c r="H95" s="88"/>
      <c r="I95" s="88"/>
      <c r="J95" s="106">
        <v>16000000</v>
      </c>
      <c r="K95" s="106">
        <f t="shared" si="14"/>
        <v>16000000</v>
      </c>
      <c r="L95" s="96">
        <f t="shared" si="15"/>
        <v>16000000</v>
      </c>
      <c r="M95" s="96">
        <v>0</v>
      </c>
      <c r="N95" s="91"/>
      <c r="O95" s="92">
        <v>1</v>
      </c>
      <c r="P95" s="92">
        <v>1</v>
      </c>
      <c r="Q95" s="95">
        <f t="shared" si="11"/>
        <v>16000000</v>
      </c>
      <c r="R95" s="95">
        <f t="shared" si="12"/>
        <v>16000000</v>
      </c>
      <c r="S95" s="95">
        <f t="shared" si="13"/>
        <v>16000000</v>
      </c>
      <c r="T95" s="85"/>
      <c r="U95" s="26" t="s">
        <v>1911</v>
      </c>
    </row>
    <row r="96" spans="1:21" ht="15.75" x14ac:dyDescent="0.25">
      <c r="A96" s="13">
        <f t="shared" si="16"/>
        <v>90</v>
      </c>
      <c r="B96" s="14" t="s">
        <v>2035</v>
      </c>
      <c r="C96" s="15" t="s">
        <v>2036</v>
      </c>
      <c r="D96" s="78"/>
      <c r="E96" s="78">
        <v>42594</v>
      </c>
      <c r="F96" s="88"/>
      <c r="G96" s="88"/>
      <c r="H96" s="88"/>
      <c r="I96" s="88"/>
      <c r="J96" s="106">
        <v>16000000</v>
      </c>
      <c r="K96" s="106">
        <f t="shared" si="14"/>
        <v>16000000</v>
      </c>
      <c r="L96" s="96">
        <f t="shared" si="15"/>
        <v>16000000</v>
      </c>
      <c r="M96" s="96">
        <v>0</v>
      </c>
      <c r="N96" s="91"/>
      <c r="O96" s="92">
        <v>1</v>
      </c>
      <c r="P96" s="92">
        <v>1</v>
      </c>
      <c r="Q96" s="95">
        <f t="shared" si="11"/>
        <v>16000000</v>
      </c>
      <c r="R96" s="95">
        <f t="shared" si="12"/>
        <v>16000000</v>
      </c>
      <c r="S96" s="95">
        <f t="shared" si="13"/>
        <v>16000000</v>
      </c>
      <c r="T96" s="85"/>
      <c r="U96" s="26" t="s">
        <v>1911</v>
      </c>
    </row>
    <row r="97" spans="1:21" ht="15.75" x14ac:dyDescent="0.25">
      <c r="A97" s="13">
        <f t="shared" si="16"/>
        <v>91</v>
      </c>
      <c r="B97" s="14" t="s">
        <v>318</v>
      </c>
      <c r="C97" s="15" t="s">
        <v>319</v>
      </c>
      <c r="D97" s="82" t="s">
        <v>2155</v>
      </c>
      <c r="E97" s="78">
        <v>42881</v>
      </c>
      <c r="F97" s="88"/>
      <c r="G97" s="88"/>
      <c r="H97" s="88"/>
      <c r="I97" s="88"/>
      <c r="J97" s="106">
        <v>10000000</v>
      </c>
      <c r="K97" s="106">
        <f t="shared" si="14"/>
        <v>10000000</v>
      </c>
      <c r="L97" s="96">
        <f t="shared" si="15"/>
        <v>10000000</v>
      </c>
      <c r="M97" s="96">
        <v>0</v>
      </c>
      <c r="N97" s="91"/>
      <c r="O97" s="92">
        <v>1</v>
      </c>
      <c r="P97" s="92">
        <v>1</v>
      </c>
      <c r="Q97" s="95">
        <f t="shared" si="11"/>
        <v>10000000</v>
      </c>
      <c r="R97" s="95">
        <f t="shared" si="12"/>
        <v>10000000</v>
      </c>
      <c r="S97" s="95">
        <f t="shared" si="13"/>
        <v>10000000</v>
      </c>
      <c r="T97" s="85"/>
      <c r="U97" s="26" t="s">
        <v>1911</v>
      </c>
    </row>
    <row r="98" spans="1:21" ht="15.75" x14ac:dyDescent="0.25">
      <c r="A98" s="13">
        <f t="shared" si="16"/>
        <v>92</v>
      </c>
      <c r="B98" s="14" t="s">
        <v>2159</v>
      </c>
      <c r="C98" s="15" t="s">
        <v>709</v>
      </c>
      <c r="D98" s="82" t="s">
        <v>2160</v>
      </c>
      <c r="E98" s="78">
        <v>42879</v>
      </c>
      <c r="F98" s="88"/>
      <c r="G98" s="88"/>
      <c r="H98" s="88"/>
      <c r="I98" s="88"/>
      <c r="J98" s="106">
        <v>15000000</v>
      </c>
      <c r="K98" s="106">
        <f t="shared" si="14"/>
        <v>15000000</v>
      </c>
      <c r="L98" s="96">
        <f t="shared" si="15"/>
        <v>15000000</v>
      </c>
      <c r="M98" s="96">
        <v>0</v>
      </c>
      <c r="N98" s="91"/>
      <c r="O98" s="92">
        <v>1</v>
      </c>
      <c r="P98" s="92">
        <v>1</v>
      </c>
      <c r="Q98" s="95">
        <f t="shared" si="11"/>
        <v>15000000</v>
      </c>
      <c r="R98" s="95">
        <f t="shared" si="12"/>
        <v>15000000</v>
      </c>
      <c r="S98" s="95">
        <f t="shared" si="13"/>
        <v>15000000</v>
      </c>
      <c r="T98" s="85"/>
      <c r="U98" s="26" t="s">
        <v>1911</v>
      </c>
    </row>
    <row r="99" spans="1:21" ht="15.75" x14ac:dyDescent="0.25">
      <c r="A99" s="13">
        <f t="shared" si="16"/>
        <v>93</v>
      </c>
      <c r="B99" s="14" t="s">
        <v>2359</v>
      </c>
      <c r="C99" s="15" t="s">
        <v>2360</v>
      </c>
      <c r="D99" s="82" t="s">
        <v>2361</v>
      </c>
      <c r="E99" s="78">
        <v>43033</v>
      </c>
      <c r="F99" s="88"/>
      <c r="G99" s="88"/>
      <c r="H99" s="88"/>
      <c r="I99" s="88"/>
      <c r="J99" s="106">
        <v>17500000</v>
      </c>
      <c r="K99" s="106">
        <f t="shared" si="14"/>
        <v>17500000</v>
      </c>
      <c r="L99" s="96">
        <f t="shared" si="15"/>
        <v>17500000</v>
      </c>
      <c r="M99" s="96">
        <v>0</v>
      </c>
      <c r="N99" s="91"/>
      <c r="O99" s="92">
        <v>1</v>
      </c>
      <c r="P99" s="92">
        <v>1</v>
      </c>
      <c r="Q99" s="95">
        <f t="shared" si="11"/>
        <v>17500000</v>
      </c>
      <c r="R99" s="95">
        <f t="shared" si="12"/>
        <v>17500000</v>
      </c>
      <c r="S99" s="95">
        <f t="shared" si="13"/>
        <v>17500000</v>
      </c>
      <c r="T99" s="85"/>
      <c r="U99" s="26" t="s">
        <v>1911</v>
      </c>
    </row>
    <row r="100" spans="1:21" ht="15.75" x14ac:dyDescent="0.25">
      <c r="A100" s="13">
        <f t="shared" si="16"/>
        <v>94</v>
      </c>
      <c r="B100" s="14" t="s">
        <v>2359</v>
      </c>
      <c r="C100" s="15" t="s">
        <v>2360</v>
      </c>
      <c r="D100" s="82" t="s">
        <v>2361</v>
      </c>
      <c r="E100" s="78">
        <v>43033</v>
      </c>
      <c r="F100" s="88"/>
      <c r="G100" s="88"/>
      <c r="H100" s="88"/>
      <c r="I100" s="88"/>
      <c r="J100" s="106">
        <v>17500000</v>
      </c>
      <c r="K100" s="106">
        <f t="shared" si="14"/>
        <v>17500000</v>
      </c>
      <c r="L100" s="96">
        <f t="shared" si="15"/>
        <v>17500000</v>
      </c>
      <c r="M100" s="96">
        <v>0</v>
      </c>
      <c r="N100" s="91"/>
      <c r="O100" s="92">
        <v>1</v>
      </c>
      <c r="P100" s="92">
        <v>1</v>
      </c>
      <c r="Q100" s="95">
        <f t="shared" si="11"/>
        <v>17500000</v>
      </c>
      <c r="R100" s="95">
        <f t="shared" si="12"/>
        <v>17500000</v>
      </c>
      <c r="S100" s="95">
        <f t="shared" si="13"/>
        <v>17500000</v>
      </c>
      <c r="T100" s="85"/>
      <c r="U100" s="26" t="s">
        <v>1911</v>
      </c>
    </row>
    <row r="101" spans="1:21" ht="15.75" x14ac:dyDescent="0.25">
      <c r="A101" s="13">
        <f t="shared" si="16"/>
        <v>95</v>
      </c>
      <c r="B101" s="14" t="s">
        <v>1655</v>
      </c>
      <c r="C101" s="15" t="s">
        <v>1656</v>
      </c>
      <c r="D101" s="78"/>
      <c r="E101" s="78">
        <v>42586</v>
      </c>
      <c r="F101" s="88"/>
      <c r="G101" s="88"/>
      <c r="H101" s="88"/>
      <c r="I101" s="88"/>
      <c r="J101" s="106">
        <v>5000000</v>
      </c>
      <c r="K101" s="106">
        <f t="shared" si="14"/>
        <v>5000000</v>
      </c>
      <c r="L101" s="96">
        <f t="shared" si="15"/>
        <v>5000000</v>
      </c>
      <c r="M101" s="96">
        <v>0</v>
      </c>
      <c r="N101" s="91"/>
      <c r="O101" s="92">
        <v>1</v>
      </c>
      <c r="P101" s="92">
        <v>1</v>
      </c>
      <c r="Q101" s="95">
        <f t="shared" si="11"/>
        <v>5000000</v>
      </c>
      <c r="R101" s="95">
        <f t="shared" si="12"/>
        <v>5000000</v>
      </c>
      <c r="S101" s="95">
        <f t="shared" si="13"/>
        <v>5000000</v>
      </c>
      <c r="T101" s="85"/>
      <c r="U101" s="26" t="s">
        <v>1911</v>
      </c>
    </row>
    <row r="102" spans="1:21" ht="15.75" x14ac:dyDescent="0.25">
      <c r="A102" s="13">
        <f t="shared" si="16"/>
        <v>96</v>
      </c>
      <c r="B102" s="14" t="s">
        <v>1655</v>
      </c>
      <c r="C102" s="15" t="s">
        <v>1656</v>
      </c>
      <c r="D102" s="78"/>
      <c r="E102" s="78">
        <v>42586</v>
      </c>
      <c r="F102" s="88"/>
      <c r="G102" s="88"/>
      <c r="H102" s="88"/>
      <c r="I102" s="88"/>
      <c r="J102" s="106">
        <v>5000000</v>
      </c>
      <c r="K102" s="106">
        <f t="shared" si="14"/>
        <v>5000000</v>
      </c>
      <c r="L102" s="96">
        <f t="shared" si="15"/>
        <v>5000000</v>
      </c>
      <c r="M102" s="96">
        <v>0</v>
      </c>
      <c r="N102" s="91"/>
      <c r="O102" s="92">
        <v>1</v>
      </c>
      <c r="P102" s="92">
        <v>1</v>
      </c>
      <c r="Q102" s="95">
        <f t="shared" si="11"/>
        <v>5000000</v>
      </c>
      <c r="R102" s="95">
        <f t="shared" si="12"/>
        <v>5000000</v>
      </c>
      <c r="S102" s="95">
        <f t="shared" si="13"/>
        <v>5000000</v>
      </c>
      <c r="T102" s="85"/>
      <c r="U102" s="26" t="s">
        <v>1911</v>
      </c>
    </row>
    <row r="103" spans="1:21" ht="15.75" x14ac:dyDescent="0.25">
      <c r="A103" s="13">
        <f t="shared" si="16"/>
        <v>97</v>
      </c>
      <c r="B103" s="14" t="s">
        <v>2103</v>
      </c>
      <c r="C103" s="15" t="s">
        <v>2104</v>
      </c>
      <c r="D103" s="82" t="s">
        <v>2105</v>
      </c>
      <c r="E103" s="78">
        <v>42853</v>
      </c>
      <c r="F103" s="88"/>
      <c r="G103" s="88"/>
      <c r="H103" s="88"/>
      <c r="I103" s="88"/>
      <c r="J103" s="106">
        <v>25000000</v>
      </c>
      <c r="K103" s="106">
        <f t="shared" si="14"/>
        <v>25000000</v>
      </c>
      <c r="L103" s="96">
        <f t="shared" si="15"/>
        <v>25000000</v>
      </c>
      <c r="M103" s="96">
        <v>0</v>
      </c>
      <c r="N103" s="91"/>
      <c r="O103" s="92">
        <v>1</v>
      </c>
      <c r="P103" s="92">
        <v>1</v>
      </c>
      <c r="Q103" s="95">
        <f t="shared" si="11"/>
        <v>25000000</v>
      </c>
      <c r="R103" s="95">
        <f t="shared" si="12"/>
        <v>25000000</v>
      </c>
      <c r="S103" s="95">
        <f t="shared" si="13"/>
        <v>25000000</v>
      </c>
      <c r="T103" s="85"/>
      <c r="U103" s="26" t="s">
        <v>1911</v>
      </c>
    </row>
    <row r="104" spans="1:21" ht="15.75" x14ac:dyDescent="0.25">
      <c r="A104" s="13">
        <f t="shared" si="16"/>
        <v>98</v>
      </c>
      <c r="B104" s="14" t="s">
        <v>2103</v>
      </c>
      <c r="C104" s="15" t="s">
        <v>2104</v>
      </c>
      <c r="D104" s="82" t="s">
        <v>2105</v>
      </c>
      <c r="E104" s="78">
        <v>42853</v>
      </c>
      <c r="F104" s="88"/>
      <c r="G104" s="88"/>
      <c r="H104" s="88"/>
      <c r="I104" s="88"/>
      <c r="J104" s="106">
        <v>25000000</v>
      </c>
      <c r="K104" s="106">
        <f t="shared" si="14"/>
        <v>25000000</v>
      </c>
      <c r="L104" s="96">
        <f t="shared" si="15"/>
        <v>25000000</v>
      </c>
      <c r="M104" s="96">
        <v>0</v>
      </c>
      <c r="N104" s="91"/>
      <c r="O104" s="92">
        <v>1</v>
      </c>
      <c r="P104" s="92">
        <v>1</v>
      </c>
      <c r="Q104" s="95">
        <f t="shared" si="11"/>
        <v>25000000</v>
      </c>
      <c r="R104" s="95">
        <f t="shared" si="12"/>
        <v>25000000</v>
      </c>
      <c r="S104" s="95">
        <f t="shared" si="13"/>
        <v>25000000</v>
      </c>
      <c r="T104" s="85"/>
      <c r="U104" s="26" t="s">
        <v>1911</v>
      </c>
    </row>
    <row r="105" spans="1:21" ht="15.75" x14ac:dyDescent="0.25">
      <c r="A105" s="13">
        <f t="shared" si="16"/>
        <v>99</v>
      </c>
      <c r="B105" s="14" t="s">
        <v>1949</v>
      </c>
      <c r="C105" s="15" t="s">
        <v>1950</v>
      </c>
      <c r="D105" s="100"/>
      <c r="E105" s="100">
        <v>41473</v>
      </c>
      <c r="F105" s="88"/>
      <c r="G105" s="88"/>
      <c r="H105" s="88"/>
      <c r="I105" s="88"/>
      <c r="J105" s="106">
        <v>20000000</v>
      </c>
      <c r="K105" s="106">
        <f t="shared" si="14"/>
        <v>20000000</v>
      </c>
      <c r="L105" s="96">
        <f t="shared" si="15"/>
        <v>20000000</v>
      </c>
      <c r="M105" s="96">
        <v>0</v>
      </c>
      <c r="N105" s="91"/>
      <c r="O105" s="92">
        <v>1</v>
      </c>
      <c r="P105" s="92">
        <v>1</v>
      </c>
      <c r="Q105" s="95">
        <f t="shared" si="11"/>
        <v>20000000</v>
      </c>
      <c r="R105" s="95">
        <f t="shared" si="12"/>
        <v>20000000</v>
      </c>
      <c r="S105" s="95">
        <f t="shared" si="13"/>
        <v>20000000</v>
      </c>
      <c r="T105" s="85"/>
      <c r="U105" s="26" t="s">
        <v>1911</v>
      </c>
    </row>
    <row r="106" spans="1:21" ht="15.75" x14ac:dyDescent="0.25">
      <c r="A106" s="13">
        <f t="shared" si="16"/>
        <v>100</v>
      </c>
      <c r="B106" s="14" t="s">
        <v>200</v>
      </c>
      <c r="C106" s="15" t="s">
        <v>201</v>
      </c>
      <c r="D106" s="15" t="s">
        <v>2151</v>
      </c>
      <c r="E106" s="78">
        <v>42881</v>
      </c>
      <c r="F106" s="88"/>
      <c r="G106" s="88"/>
      <c r="H106" s="88"/>
      <c r="I106" s="88"/>
      <c r="J106" s="106">
        <v>7500000</v>
      </c>
      <c r="K106" s="106">
        <f t="shared" si="14"/>
        <v>7500000</v>
      </c>
      <c r="L106" s="96">
        <f t="shared" si="15"/>
        <v>7500000</v>
      </c>
      <c r="M106" s="96">
        <v>0</v>
      </c>
      <c r="N106" s="91"/>
      <c r="O106" s="92">
        <v>1</v>
      </c>
      <c r="P106" s="92">
        <v>1</v>
      </c>
      <c r="Q106" s="95">
        <f t="shared" si="11"/>
        <v>7500000</v>
      </c>
      <c r="R106" s="95">
        <f t="shared" si="12"/>
        <v>7500000</v>
      </c>
      <c r="S106" s="95">
        <f t="shared" si="13"/>
        <v>7500000</v>
      </c>
      <c r="T106" s="85"/>
      <c r="U106" s="26" t="s">
        <v>1911</v>
      </c>
    </row>
    <row r="107" spans="1:21" ht="15.75" x14ac:dyDescent="0.25">
      <c r="A107" s="13">
        <f t="shared" si="16"/>
        <v>101</v>
      </c>
      <c r="B107" s="14" t="s">
        <v>200</v>
      </c>
      <c r="C107" s="15" t="s">
        <v>201</v>
      </c>
      <c r="D107" s="15" t="s">
        <v>2151</v>
      </c>
      <c r="E107" s="78">
        <v>42881</v>
      </c>
      <c r="F107" s="88"/>
      <c r="G107" s="88"/>
      <c r="H107" s="88"/>
      <c r="I107" s="88"/>
      <c r="J107" s="106">
        <v>7500000</v>
      </c>
      <c r="K107" s="106">
        <f t="shared" si="14"/>
        <v>7500000</v>
      </c>
      <c r="L107" s="96">
        <f t="shared" si="15"/>
        <v>7500000</v>
      </c>
      <c r="M107" s="96">
        <v>0</v>
      </c>
      <c r="N107" s="91"/>
      <c r="O107" s="92">
        <v>1</v>
      </c>
      <c r="P107" s="92">
        <v>1</v>
      </c>
      <c r="Q107" s="95">
        <f t="shared" si="11"/>
        <v>7500000</v>
      </c>
      <c r="R107" s="95">
        <f t="shared" si="12"/>
        <v>7500000</v>
      </c>
      <c r="S107" s="95">
        <f t="shared" si="13"/>
        <v>7500000</v>
      </c>
      <c r="T107" s="85"/>
      <c r="U107" s="26" t="s">
        <v>1911</v>
      </c>
    </row>
    <row r="108" spans="1:21" ht="15.75" x14ac:dyDescent="0.25">
      <c r="A108" s="13">
        <f t="shared" si="16"/>
        <v>102</v>
      </c>
      <c r="B108" s="14" t="s">
        <v>1951</v>
      </c>
      <c r="C108" s="15" t="s">
        <v>1952</v>
      </c>
      <c r="D108" s="78"/>
      <c r="E108" s="78">
        <v>42248</v>
      </c>
      <c r="F108" s="88"/>
      <c r="G108" s="88"/>
      <c r="H108" s="88"/>
      <c r="I108" s="88"/>
      <c r="J108" s="110">
        <v>46104000</v>
      </c>
      <c r="K108" s="106">
        <f t="shared" si="14"/>
        <v>46104000</v>
      </c>
      <c r="L108" s="96">
        <f t="shared" si="15"/>
        <v>46104000</v>
      </c>
      <c r="M108" s="96">
        <v>0</v>
      </c>
      <c r="N108" s="91"/>
      <c r="O108" s="92">
        <v>1</v>
      </c>
      <c r="P108" s="92">
        <v>1</v>
      </c>
      <c r="Q108" s="95">
        <f t="shared" si="11"/>
        <v>46104000</v>
      </c>
      <c r="R108" s="95">
        <f t="shared" si="12"/>
        <v>46104000</v>
      </c>
      <c r="S108" s="95">
        <f t="shared" si="13"/>
        <v>46104000</v>
      </c>
      <c r="T108" s="85"/>
      <c r="U108" s="26" t="s">
        <v>1911</v>
      </c>
    </row>
    <row r="109" spans="1:21" ht="15.75" x14ac:dyDescent="0.25">
      <c r="A109" s="13">
        <f t="shared" si="16"/>
        <v>103</v>
      </c>
      <c r="B109" s="14" t="s">
        <v>2003</v>
      </c>
      <c r="C109" s="15" t="s">
        <v>2004</v>
      </c>
      <c r="D109" s="78"/>
      <c r="E109" s="78">
        <v>42502</v>
      </c>
      <c r="F109" s="88"/>
      <c r="G109" s="88"/>
      <c r="H109" s="88"/>
      <c r="I109" s="88"/>
      <c r="J109" s="106">
        <v>2500000</v>
      </c>
      <c r="K109" s="106">
        <f t="shared" si="14"/>
        <v>2500000</v>
      </c>
      <c r="L109" s="96">
        <f t="shared" si="15"/>
        <v>2500000</v>
      </c>
      <c r="M109" s="96">
        <v>0</v>
      </c>
      <c r="N109" s="91"/>
      <c r="O109" s="92">
        <v>1</v>
      </c>
      <c r="P109" s="92">
        <v>1</v>
      </c>
      <c r="Q109" s="95">
        <f t="shared" si="11"/>
        <v>2500000</v>
      </c>
      <c r="R109" s="95">
        <f t="shared" si="12"/>
        <v>2500000</v>
      </c>
      <c r="S109" s="95">
        <f t="shared" si="13"/>
        <v>2500000</v>
      </c>
      <c r="T109" s="85"/>
      <c r="U109" s="26" t="s">
        <v>1911</v>
      </c>
    </row>
    <row r="110" spans="1:21" ht="15.75" x14ac:dyDescent="0.25">
      <c r="A110" s="13">
        <f t="shared" si="16"/>
        <v>104</v>
      </c>
      <c r="B110" s="14" t="s">
        <v>2003</v>
      </c>
      <c r="C110" s="15" t="s">
        <v>2004</v>
      </c>
      <c r="D110" s="78"/>
      <c r="E110" s="78">
        <v>42502</v>
      </c>
      <c r="F110" s="88"/>
      <c r="G110" s="88"/>
      <c r="H110" s="88"/>
      <c r="I110" s="88"/>
      <c r="J110" s="106">
        <v>2500000</v>
      </c>
      <c r="K110" s="106">
        <f t="shared" si="14"/>
        <v>2500000</v>
      </c>
      <c r="L110" s="96">
        <f t="shared" si="15"/>
        <v>2500000</v>
      </c>
      <c r="M110" s="96">
        <v>0</v>
      </c>
      <c r="N110" s="91"/>
      <c r="O110" s="92">
        <v>1</v>
      </c>
      <c r="P110" s="92">
        <v>1</v>
      </c>
      <c r="Q110" s="95">
        <f t="shared" si="11"/>
        <v>2500000</v>
      </c>
      <c r="R110" s="95">
        <f t="shared" si="12"/>
        <v>2500000</v>
      </c>
      <c r="S110" s="95">
        <f t="shared" si="13"/>
        <v>2500000</v>
      </c>
      <c r="T110" s="85"/>
      <c r="U110" s="26" t="s">
        <v>1911</v>
      </c>
    </row>
    <row r="111" spans="1:21" ht="15.75" x14ac:dyDescent="0.25">
      <c r="A111" s="13">
        <f t="shared" si="16"/>
        <v>105</v>
      </c>
      <c r="B111" s="14" t="s">
        <v>2041</v>
      </c>
      <c r="C111" s="15" t="s">
        <v>2042</v>
      </c>
      <c r="D111" s="78"/>
      <c r="E111" s="78">
        <v>42608</v>
      </c>
      <c r="F111" s="88"/>
      <c r="G111" s="88"/>
      <c r="H111" s="88"/>
      <c r="I111" s="88"/>
      <c r="J111" s="106">
        <v>35000000</v>
      </c>
      <c r="K111" s="106">
        <f t="shared" si="14"/>
        <v>35000000</v>
      </c>
      <c r="L111" s="96">
        <f t="shared" si="15"/>
        <v>35000000</v>
      </c>
      <c r="M111" s="96">
        <v>0</v>
      </c>
      <c r="N111" s="91"/>
      <c r="O111" s="92">
        <v>1</v>
      </c>
      <c r="P111" s="92">
        <v>1</v>
      </c>
      <c r="Q111" s="95">
        <f t="shared" si="11"/>
        <v>35000000</v>
      </c>
      <c r="R111" s="95">
        <f t="shared" si="12"/>
        <v>35000000</v>
      </c>
      <c r="S111" s="95">
        <f t="shared" si="13"/>
        <v>35000000</v>
      </c>
      <c r="T111" s="85"/>
      <c r="U111" s="26" t="s">
        <v>1911</v>
      </c>
    </row>
    <row r="112" spans="1:21" ht="15.75" x14ac:dyDescent="0.25">
      <c r="A112" s="13">
        <f t="shared" si="16"/>
        <v>106</v>
      </c>
      <c r="B112" s="24" t="s">
        <v>1953</v>
      </c>
      <c r="C112" s="97" t="s">
        <v>248</v>
      </c>
      <c r="D112" s="78"/>
      <c r="E112" s="78">
        <v>41907</v>
      </c>
      <c r="F112" s="88"/>
      <c r="G112" s="88"/>
      <c r="H112" s="88"/>
      <c r="I112" s="88"/>
      <c r="J112" s="106">
        <v>40000000</v>
      </c>
      <c r="K112" s="106">
        <f t="shared" si="14"/>
        <v>40000000</v>
      </c>
      <c r="L112" s="96">
        <f t="shared" si="15"/>
        <v>40000000</v>
      </c>
      <c r="M112" s="96">
        <v>0</v>
      </c>
      <c r="N112" s="91"/>
      <c r="O112" s="92">
        <v>1</v>
      </c>
      <c r="P112" s="92">
        <v>1</v>
      </c>
      <c r="Q112" s="95">
        <f t="shared" si="11"/>
        <v>40000000</v>
      </c>
      <c r="R112" s="95">
        <f t="shared" si="12"/>
        <v>40000000</v>
      </c>
      <c r="S112" s="95">
        <f t="shared" si="13"/>
        <v>40000000</v>
      </c>
      <c r="T112" s="85"/>
      <c r="U112" s="26" t="s">
        <v>1911</v>
      </c>
    </row>
    <row r="113" spans="1:21" ht="15.75" x14ac:dyDescent="0.25">
      <c r="A113" s="13">
        <f t="shared" si="16"/>
        <v>107</v>
      </c>
      <c r="B113" s="14" t="s">
        <v>1953</v>
      </c>
      <c r="C113" s="15" t="s">
        <v>248</v>
      </c>
      <c r="D113" s="78"/>
      <c r="E113" s="78">
        <v>42500</v>
      </c>
      <c r="F113" s="88"/>
      <c r="G113" s="88"/>
      <c r="H113" s="88"/>
      <c r="I113" s="88"/>
      <c r="J113" s="106">
        <v>10150000</v>
      </c>
      <c r="K113" s="106">
        <f t="shared" si="14"/>
        <v>10150000</v>
      </c>
      <c r="L113" s="96">
        <f t="shared" si="15"/>
        <v>10150000</v>
      </c>
      <c r="M113" s="96">
        <v>0</v>
      </c>
      <c r="N113" s="91"/>
      <c r="O113" s="92">
        <v>1</v>
      </c>
      <c r="P113" s="92">
        <v>1</v>
      </c>
      <c r="Q113" s="95">
        <f t="shared" si="11"/>
        <v>10150000</v>
      </c>
      <c r="R113" s="95">
        <f t="shared" si="12"/>
        <v>10150000</v>
      </c>
      <c r="S113" s="95">
        <f t="shared" si="13"/>
        <v>10150000</v>
      </c>
      <c r="T113" s="85"/>
      <c r="U113" s="26" t="s">
        <v>1911</v>
      </c>
    </row>
    <row r="114" spans="1:21" ht="15.75" x14ac:dyDescent="0.25">
      <c r="A114" s="13">
        <f t="shared" si="16"/>
        <v>108</v>
      </c>
      <c r="B114" s="14" t="s">
        <v>2053</v>
      </c>
      <c r="C114" s="15" t="s">
        <v>2054</v>
      </c>
      <c r="D114" s="78"/>
      <c r="E114" s="78">
        <v>42669</v>
      </c>
      <c r="F114" s="88"/>
      <c r="G114" s="88"/>
      <c r="H114" s="88"/>
      <c r="I114" s="88"/>
      <c r="J114" s="106">
        <v>10000000</v>
      </c>
      <c r="K114" s="106">
        <f t="shared" si="14"/>
        <v>10000000</v>
      </c>
      <c r="L114" s="96">
        <f t="shared" si="15"/>
        <v>10000000</v>
      </c>
      <c r="M114" s="96">
        <v>0</v>
      </c>
      <c r="N114" s="91"/>
      <c r="O114" s="92">
        <v>1</v>
      </c>
      <c r="P114" s="92">
        <v>1</v>
      </c>
      <c r="Q114" s="95">
        <f t="shared" si="11"/>
        <v>10000000</v>
      </c>
      <c r="R114" s="95">
        <f t="shared" si="12"/>
        <v>10000000</v>
      </c>
      <c r="S114" s="95">
        <f t="shared" si="13"/>
        <v>10000000</v>
      </c>
      <c r="T114" s="85"/>
      <c r="U114" s="26" t="s">
        <v>1911</v>
      </c>
    </row>
    <row r="115" spans="1:21" ht="15.75" x14ac:dyDescent="0.25">
      <c r="A115" s="13">
        <f t="shared" si="16"/>
        <v>109</v>
      </c>
      <c r="B115" s="14" t="s">
        <v>2053</v>
      </c>
      <c r="C115" s="15" t="s">
        <v>2054</v>
      </c>
      <c r="D115" s="78"/>
      <c r="E115" s="78">
        <v>42669</v>
      </c>
      <c r="F115" s="88"/>
      <c r="G115" s="88"/>
      <c r="H115" s="88"/>
      <c r="I115" s="88"/>
      <c r="J115" s="106">
        <v>10000000</v>
      </c>
      <c r="K115" s="106">
        <f t="shared" si="14"/>
        <v>10000000</v>
      </c>
      <c r="L115" s="96">
        <f t="shared" si="15"/>
        <v>10000000</v>
      </c>
      <c r="M115" s="96">
        <v>0</v>
      </c>
      <c r="N115" s="91"/>
      <c r="O115" s="92">
        <v>1</v>
      </c>
      <c r="P115" s="92">
        <v>1</v>
      </c>
      <c r="Q115" s="95">
        <f t="shared" si="11"/>
        <v>10000000</v>
      </c>
      <c r="R115" s="95">
        <f t="shared" si="12"/>
        <v>10000000</v>
      </c>
      <c r="S115" s="95">
        <f t="shared" si="13"/>
        <v>10000000</v>
      </c>
      <c r="T115" s="85"/>
      <c r="U115" s="26" t="s">
        <v>1911</v>
      </c>
    </row>
    <row r="116" spans="1:21" ht="15.75" x14ac:dyDescent="0.25">
      <c r="A116" s="13">
        <f t="shared" si="16"/>
        <v>110</v>
      </c>
      <c r="B116" s="14" t="s">
        <v>2152</v>
      </c>
      <c r="C116" s="15" t="s">
        <v>2153</v>
      </c>
      <c r="D116" s="82" t="s">
        <v>2154</v>
      </c>
      <c r="E116" s="78">
        <v>42881</v>
      </c>
      <c r="F116" s="88"/>
      <c r="G116" s="88"/>
      <c r="H116" s="88"/>
      <c r="I116" s="88"/>
      <c r="J116" s="106">
        <v>2500000</v>
      </c>
      <c r="K116" s="106">
        <f t="shared" si="14"/>
        <v>2500000</v>
      </c>
      <c r="L116" s="96">
        <f t="shared" si="15"/>
        <v>2500000</v>
      </c>
      <c r="M116" s="96">
        <v>0</v>
      </c>
      <c r="N116" s="91"/>
      <c r="O116" s="92">
        <v>1</v>
      </c>
      <c r="P116" s="92">
        <v>1</v>
      </c>
      <c r="Q116" s="95">
        <f t="shared" si="11"/>
        <v>2500000</v>
      </c>
      <c r="R116" s="95">
        <f t="shared" si="12"/>
        <v>2500000</v>
      </c>
      <c r="S116" s="95">
        <f t="shared" si="13"/>
        <v>2500000</v>
      </c>
      <c r="T116" s="85"/>
      <c r="U116" s="26" t="s">
        <v>1911</v>
      </c>
    </row>
    <row r="117" spans="1:21" ht="15.75" x14ac:dyDescent="0.25">
      <c r="A117" s="13">
        <f t="shared" si="16"/>
        <v>111</v>
      </c>
      <c r="B117" s="14" t="s">
        <v>2152</v>
      </c>
      <c r="C117" s="15" t="s">
        <v>2153</v>
      </c>
      <c r="D117" s="82" t="s">
        <v>2154</v>
      </c>
      <c r="E117" s="78">
        <v>42881</v>
      </c>
      <c r="F117" s="88"/>
      <c r="G117" s="88"/>
      <c r="H117" s="88"/>
      <c r="I117" s="88"/>
      <c r="J117" s="106">
        <v>2500000</v>
      </c>
      <c r="K117" s="106">
        <f t="shared" si="14"/>
        <v>2500000</v>
      </c>
      <c r="L117" s="96">
        <f t="shared" si="15"/>
        <v>2500000</v>
      </c>
      <c r="M117" s="96">
        <v>0</v>
      </c>
      <c r="N117" s="91"/>
      <c r="O117" s="92">
        <v>1</v>
      </c>
      <c r="P117" s="92">
        <v>1</v>
      </c>
      <c r="Q117" s="95">
        <f t="shared" si="11"/>
        <v>2500000</v>
      </c>
      <c r="R117" s="95">
        <f t="shared" si="12"/>
        <v>2500000</v>
      </c>
      <c r="S117" s="95">
        <f t="shared" si="13"/>
        <v>2500000</v>
      </c>
      <c r="T117" s="85"/>
      <c r="U117" s="26" t="s">
        <v>1911</v>
      </c>
    </row>
    <row r="118" spans="1:21" ht="15.75" x14ac:dyDescent="0.25">
      <c r="A118" s="13">
        <f t="shared" si="16"/>
        <v>112</v>
      </c>
      <c r="B118" s="14" t="s">
        <v>1954</v>
      </c>
      <c r="C118" s="15" t="s">
        <v>1955</v>
      </c>
      <c r="D118" s="78"/>
      <c r="E118" s="78">
        <v>42163</v>
      </c>
      <c r="F118" s="88"/>
      <c r="G118" s="88"/>
      <c r="H118" s="88"/>
      <c r="I118" s="88"/>
      <c r="J118" s="110">
        <v>23409912</v>
      </c>
      <c r="K118" s="106">
        <f t="shared" si="14"/>
        <v>23409912</v>
      </c>
      <c r="L118" s="96">
        <f t="shared" si="15"/>
        <v>23409912</v>
      </c>
      <c r="M118" s="96">
        <v>0</v>
      </c>
      <c r="N118" s="91"/>
      <c r="O118" s="92">
        <v>1</v>
      </c>
      <c r="P118" s="92">
        <v>1</v>
      </c>
      <c r="Q118" s="95">
        <f t="shared" si="11"/>
        <v>23409912</v>
      </c>
      <c r="R118" s="95">
        <f t="shared" si="12"/>
        <v>23409912</v>
      </c>
      <c r="S118" s="95">
        <f t="shared" si="13"/>
        <v>23409912</v>
      </c>
      <c r="T118" s="85"/>
      <c r="U118" s="26" t="s">
        <v>1911</v>
      </c>
    </row>
    <row r="119" spans="1:21" ht="15.75" x14ac:dyDescent="0.25">
      <c r="A119" s="13">
        <f t="shared" si="16"/>
        <v>113</v>
      </c>
      <c r="B119" s="24" t="s">
        <v>1322</v>
      </c>
      <c r="C119" s="97" t="s">
        <v>1323</v>
      </c>
      <c r="D119" s="78"/>
      <c r="E119" s="78">
        <v>42151</v>
      </c>
      <c r="F119" s="88"/>
      <c r="G119" s="88"/>
      <c r="H119" s="88"/>
      <c r="I119" s="88"/>
      <c r="J119" s="106">
        <v>8000000</v>
      </c>
      <c r="K119" s="106">
        <f t="shared" si="14"/>
        <v>8000000</v>
      </c>
      <c r="L119" s="96">
        <f t="shared" si="15"/>
        <v>8000000</v>
      </c>
      <c r="M119" s="96">
        <v>0</v>
      </c>
      <c r="N119" s="91"/>
      <c r="O119" s="92">
        <v>1</v>
      </c>
      <c r="P119" s="92">
        <v>1</v>
      </c>
      <c r="Q119" s="95">
        <f t="shared" si="11"/>
        <v>8000000</v>
      </c>
      <c r="R119" s="95">
        <f t="shared" si="12"/>
        <v>8000000</v>
      </c>
      <c r="S119" s="95">
        <f t="shared" si="13"/>
        <v>8000000</v>
      </c>
      <c r="T119" s="85"/>
      <c r="U119" s="26" t="s">
        <v>1911</v>
      </c>
    </row>
    <row r="120" spans="1:21" ht="15.75" x14ac:dyDescent="0.25">
      <c r="A120" s="13">
        <f t="shared" si="16"/>
        <v>114</v>
      </c>
      <c r="B120" s="14" t="s">
        <v>154</v>
      </c>
      <c r="C120" s="15" t="s">
        <v>155</v>
      </c>
      <c r="D120" s="15" t="s">
        <v>2113</v>
      </c>
      <c r="E120" s="78">
        <v>42864</v>
      </c>
      <c r="F120" s="88"/>
      <c r="G120" s="88"/>
      <c r="H120" s="88"/>
      <c r="I120" s="88"/>
      <c r="J120" s="106">
        <v>10000000</v>
      </c>
      <c r="K120" s="106">
        <f t="shared" si="14"/>
        <v>10000000</v>
      </c>
      <c r="L120" s="96">
        <f t="shared" si="15"/>
        <v>10000000</v>
      </c>
      <c r="M120" s="96">
        <v>0</v>
      </c>
      <c r="N120" s="91"/>
      <c r="O120" s="92">
        <v>1</v>
      </c>
      <c r="P120" s="92">
        <v>1</v>
      </c>
      <c r="Q120" s="95">
        <f t="shared" si="11"/>
        <v>10000000</v>
      </c>
      <c r="R120" s="95">
        <f t="shared" si="12"/>
        <v>10000000</v>
      </c>
      <c r="S120" s="95">
        <f t="shared" si="13"/>
        <v>10000000</v>
      </c>
      <c r="T120" s="85"/>
      <c r="U120" s="26" t="s">
        <v>1911</v>
      </c>
    </row>
    <row r="121" spans="1:21" ht="15.75" x14ac:dyDescent="0.25">
      <c r="A121" s="13">
        <f t="shared" si="16"/>
        <v>115</v>
      </c>
      <c r="B121" s="14" t="s">
        <v>1888</v>
      </c>
      <c r="C121" s="15" t="s">
        <v>1889</v>
      </c>
      <c r="D121" s="82" t="s">
        <v>2336</v>
      </c>
      <c r="E121" s="78">
        <v>43013</v>
      </c>
      <c r="F121" s="88"/>
      <c r="G121" s="88"/>
      <c r="H121" s="88"/>
      <c r="I121" s="88"/>
      <c r="J121" s="106">
        <v>37500000</v>
      </c>
      <c r="K121" s="106">
        <f t="shared" si="14"/>
        <v>37500000</v>
      </c>
      <c r="L121" s="96">
        <f t="shared" si="15"/>
        <v>37500000</v>
      </c>
      <c r="M121" s="96">
        <v>0</v>
      </c>
      <c r="N121" s="91"/>
      <c r="O121" s="92">
        <v>1</v>
      </c>
      <c r="P121" s="92">
        <v>1</v>
      </c>
      <c r="Q121" s="95">
        <f t="shared" si="11"/>
        <v>37500000</v>
      </c>
      <c r="R121" s="95">
        <f t="shared" si="12"/>
        <v>37500000</v>
      </c>
      <c r="S121" s="95">
        <f t="shared" si="13"/>
        <v>37500000</v>
      </c>
      <c r="T121" s="85"/>
      <c r="U121" s="26" t="s">
        <v>1911</v>
      </c>
    </row>
    <row r="122" spans="1:21" ht="15.75" x14ac:dyDescent="0.25">
      <c r="A122" s="13">
        <f t="shared" si="16"/>
        <v>116</v>
      </c>
      <c r="B122" s="14" t="s">
        <v>1888</v>
      </c>
      <c r="C122" s="15" t="s">
        <v>1889</v>
      </c>
      <c r="D122" s="82" t="s">
        <v>2336</v>
      </c>
      <c r="E122" s="78">
        <v>43013</v>
      </c>
      <c r="F122" s="88"/>
      <c r="G122" s="88"/>
      <c r="H122" s="88"/>
      <c r="I122" s="88"/>
      <c r="J122" s="106">
        <v>37500000</v>
      </c>
      <c r="K122" s="106">
        <f t="shared" si="14"/>
        <v>37500000</v>
      </c>
      <c r="L122" s="96">
        <f t="shared" si="15"/>
        <v>37500000</v>
      </c>
      <c r="M122" s="96">
        <v>0</v>
      </c>
      <c r="N122" s="91"/>
      <c r="O122" s="92">
        <v>1</v>
      </c>
      <c r="P122" s="92">
        <v>1</v>
      </c>
      <c r="Q122" s="95">
        <f t="shared" si="11"/>
        <v>37500000</v>
      </c>
      <c r="R122" s="95">
        <f t="shared" si="12"/>
        <v>37500000</v>
      </c>
      <c r="S122" s="95">
        <f t="shared" si="13"/>
        <v>37500000</v>
      </c>
      <c r="T122" s="85"/>
      <c r="U122" s="26" t="s">
        <v>1911</v>
      </c>
    </row>
    <row r="123" spans="1:21" ht="15.75" x14ac:dyDescent="0.25">
      <c r="A123" s="13">
        <f t="shared" si="16"/>
        <v>117</v>
      </c>
      <c r="B123" s="14" t="s">
        <v>2048</v>
      </c>
      <c r="C123" s="15" t="s">
        <v>1222</v>
      </c>
      <c r="D123" s="78"/>
      <c r="E123" s="78">
        <v>42639</v>
      </c>
      <c r="F123" s="88"/>
      <c r="G123" s="88"/>
      <c r="H123" s="88"/>
      <c r="I123" s="88"/>
      <c r="J123" s="106">
        <v>50000000</v>
      </c>
      <c r="K123" s="106">
        <f t="shared" si="14"/>
        <v>50000000</v>
      </c>
      <c r="L123" s="96">
        <f t="shared" si="15"/>
        <v>50000000</v>
      </c>
      <c r="M123" s="96">
        <v>0</v>
      </c>
      <c r="N123" s="91"/>
      <c r="O123" s="92">
        <v>1</v>
      </c>
      <c r="P123" s="92">
        <v>1</v>
      </c>
      <c r="Q123" s="95">
        <f t="shared" si="11"/>
        <v>50000000</v>
      </c>
      <c r="R123" s="95">
        <f t="shared" si="12"/>
        <v>50000000</v>
      </c>
      <c r="S123" s="95">
        <f t="shared" si="13"/>
        <v>50000000</v>
      </c>
      <c r="T123" s="85"/>
      <c r="U123" s="26" t="s">
        <v>1911</v>
      </c>
    </row>
    <row r="124" spans="1:21" ht="15.75" x14ac:dyDescent="0.25">
      <c r="A124" s="13">
        <f t="shared" si="16"/>
        <v>118</v>
      </c>
      <c r="B124" s="14" t="s">
        <v>2031</v>
      </c>
      <c r="C124" s="15" t="s">
        <v>2032</v>
      </c>
      <c r="D124" s="78"/>
      <c r="E124" s="78">
        <v>42587</v>
      </c>
      <c r="F124" s="88"/>
      <c r="G124" s="88"/>
      <c r="H124" s="88"/>
      <c r="I124" s="88"/>
      <c r="J124" s="106">
        <v>20000000</v>
      </c>
      <c r="K124" s="106">
        <f t="shared" si="14"/>
        <v>20000000</v>
      </c>
      <c r="L124" s="96">
        <f t="shared" si="15"/>
        <v>20000000</v>
      </c>
      <c r="M124" s="96">
        <v>0</v>
      </c>
      <c r="N124" s="91"/>
      <c r="O124" s="92">
        <v>1</v>
      </c>
      <c r="P124" s="92">
        <v>1</v>
      </c>
      <c r="Q124" s="95">
        <f t="shared" si="11"/>
        <v>20000000</v>
      </c>
      <c r="R124" s="95">
        <f t="shared" si="12"/>
        <v>20000000</v>
      </c>
      <c r="S124" s="95">
        <f t="shared" si="13"/>
        <v>20000000</v>
      </c>
      <c r="T124" s="85"/>
      <c r="U124" s="26" t="s">
        <v>1911</v>
      </c>
    </row>
    <row r="125" spans="1:21" ht="15.75" x14ac:dyDescent="0.25">
      <c r="A125" s="13">
        <f t="shared" si="16"/>
        <v>119</v>
      </c>
      <c r="B125" s="14" t="s">
        <v>1956</v>
      </c>
      <c r="C125" s="15">
        <v>901781</v>
      </c>
      <c r="D125" s="83"/>
      <c r="E125" s="83">
        <v>41586</v>
      </c>
      <c r="F125" s="88"/>
      <c r="G125" s="88"/>
      <c r="H125" s="88"/>
      <c r="I125" s="88"/>
      <c r="J125" s="106">
        <v>1000000</v>
      </c>
      <c r="K125" s="106">
        <f t="shared" si="14"/>
        <v>1000000</v>
      </c>
      <c r="L125" s="96">
        <f t="shared" si="15"/>
        <v>1000000</v>
      </c>
      <c r="M125" s="96">
        <v>0</v>
      </c>
      <c r="N125" s="91"/>
      <c r="O125" s="92">
        <v>1</v>
      </c>
      <c r="P125" s="92">
        <v>1</v>
      </c>
      <c r="Q125" s="95">
        <f t="shared" si="11"/>
        <v>1000000</v>
      </c>
      <c r="R125" s="95">
        <f t="shared" si="12"/>
        <v>1000000</v>
      </c>
      <c r="S125" s="95">
        <f t="shared" si="13"/>
        <v>1000000</v>
      </c>
      <c r="T125" s="85"/>
      <c r="U125" s="26" t="s">
        <v>1911</v>
      </c>
    </row>
    <row r="126" spans="1:21" ht="15.75" x14ac:dyDescent="0.25">
      <c r="A126" s="13">
        <f t="shared" si="16"/>
        <v>120</v>
      </c>
      <c r="B126" s="14" t="s">
        <v>2277</v>
      </c>
      <c r="C126" s="15" t="s">
        <v>2278</v>
      </c>
      <c r="D126" s="15" t="s">
        <v>2279</v>
      </c>
      <c r="E126" s="78">
        <v>42975</v>
      </c>
      <c r="F126" s="88"/>
      <c r="G126" s="88"/>
      <c r="H126" s="88"/>
      <c r="I126" s="88"/>
      <c r="J126" s="106">
        <v>6500000</v>
      </c>
      <c r="K126" s="106">
        <f t="shared" si="14"/>
        <v>6500000</v>
      </c>
      <c r="L126" s="96">
        <f t="shared" si="15"/>
        <v>6500000</v>
      </c>
      <c r="M126" s="96">
        <v>0</v>
      </c>
      <c r="N126" s="91"/>
      <c r="O126" s="92">
        <v>1</v>
      </c>
      <c r="P126" s="92">
        <v>1</v>
      </c>
      <c r="Q126" s="95">
        <f t="shared" si="11"/>
        <v>6500000</v>
      </c>
      <c r="R126" s="95">
        <f t="shared" si="12"/>
        <v>6500000</v>
      </c>
      <c r="S126" s="95">
        <f t="shared" si="13"/>
        <v>6500000</v>
      </c>
      <c r="T126" s="85"/>
      <c r="U126" s="26" t="s">
        <v>1911</v>
      </c>
    </row>
    <row r="127" spans="1:21" ht="15.75" x14ac:dyDescent="0.25">
      <c r="A127" s="13">
        <f t="shared" si="16"/>
        <v>121</v>
      </c>
      <c r="B127" s="14" t="s">
        <v>2277</v>
      </c>
      <c r="C127" s="15" t="s">
        <v>2278</v>
      </c>
      <c r="D127" s="15" t="s">
        <v>2279</v>
      </c>
      <c r="E127" s="78">
        <v>42975</v>
      </c>
      <c r="F127" s="88"/>
      <c r="G127" s="88"/>
      <c r="H127" s="88"/>
      <c r="I127" s="88"/>
      <c r="J127" s="106">
        <v>6500000</v>
      </c>
      <c r="K127" s="106">
        <f t="shared" si="14"/>
        <v>6500000</v>
      </c>
      <c r="L127" s="96">
        <f t="shared" si="15"/>
        <v>6500000</v>
      </c>
      <c r="M127" s="96">
        <v>0</v>
      </c>
      <c r="N127" s="91"/>
      <c r="O127" s="92">
        <v>1</v>
      </c>
      <c r="P127" s="92">
        <v>1</v>
      </c>
      <c r="Q127" s="95">
        <f t="shared" si="11"/>
        <v>6500000</v>
      </c>
      <c r="R127" s="95">
        <f t="shared" si="12"/>
        <v>6500000</v>
      </c>
      <c r="S127" s="95">
        <f t="shared" si="13"/>
        <v>6500000</v>
      </c>
      <c r="T127" s="85"/>
      <c r="U127" s="26" t="s">
        <v>1911</v>
      </c>
    </row>
    <row r="128" spans="1:21" ht="15.75" x14ac:dyDescent="0.25">
      <c r="A128" s="13">
        <f t="shared" si="16"/>
        <v>122</v>
      </c>
      <c r="B128" s="14" t="s">
        <v>2126</v>
      </c>
      <c r="C128" s="15" t="s">
        <v>2127</v>
      </c>
      <c r="D128" s="82" t="s">
        <v>2128</v>
      </c>
      <c r="E128" s="78">
        <v>42871</v>
      </c>
      <c r="F128" s="88"/>
      <c r="G128" s="88"/>
      <c r="H128" s="88"/>
      <c r="I128" s="88"/>
      <c r="J128" s="106">
        <v>25000000</v>
      </c>
      <c r="K128" s="106">
        <f t="shared" si="14"/>
        <v>25000000</v>
      </c>
      <c r="L128" s="96">
        <f t="shared" si="15"/>
        <v>25000000</v>
      </c>
      <c r="M128" s="96">
        <v>0</v>
      </c>
      <c r="N128" s="91"/>
      <c r="O128" s="92">
        <v>1</v>
      </c>
      <c r="P128" s="92">
        <v>1</v>
      </c>
      <c r="Q128" s="95">
        <f t="shared" si="11"/>
        <v>25000000</v>
      </c>
      <c r="R128" s="95">
        <f t="shared" si="12"/>
        <v>25000000</v>
      </c>
      <c r="S128" s="95">
        <f t="shared" si="13"/>
        <v>25000000</v>
      </c>
      <c r="T128" s="85"/>
      <c r="U128" s="26" t="s">
        <v>1911</v>
      </c>
    </row>
    <row r="129" spans="1:21" ht="15.75" x14ac:dyDescent="0.25">
      <c r="A129" s="13">
        <f t="shared" si="16"/>
        <v>123</v>
      </c>
      <c r="B129" s="79" t="s">
        <v>214</v>
      </c>
      <c r="C129" s="81" t="s">
        <v>215</v>
      </c>
      <c r="D129" s="81" t="s">
        <v>2452</v>
      </c>
      <c r="E129" s="78">
        <v>43185</v>
      </c>
      <c r="F129" s="88"/>
      <c r="G129" s="88"/>
      <c r="H129" s="88"/>
      <c r="I129" s="88"/>
      <c r="J129" s="106">
        <v>5000000</v>
      </c>
      <c r="K129" s="106">
        <f t="shared" si="14"/>
        <v>5000000</v>
      </c>
      <c r="L129" s="96">
        <f t="shared" si="15"/>
        <v>5000000</v>
      </c>
      <c r="M129" s="96">
        <v>0</v>
      </c>
      <c r="N129" s="91"/>
      <c r="O129" s="92">
        <v>1</v>
      </c>
      <c r="P129" s="92">
        <v>1</v>
      </c>
      <c r="Q129" s="95">
        <f t="shared" si="11"/>
        <v>5000000</v>
      </c>
      <c r="R129" s="95">
        <f t="shared" si="12"/>
        <v>5000000</v>
      </c>
      <c r="S129" s="95">
        <f t="shared" si="13"/>
        <v>5000000</v>
      </c>
      <c r="T129" s="85"/>
      <c r="U129" s="26" t="s">
        <v>1911</v>
      </c>
    </row>
    <row r="130" spans="1:21" ht="15.75" x14ac:dyDescent="0.25">
      <c r="A130" s="13">
        <f t="shared" si="16"/>
        <v>124</v>
      </c>
      <c r="B130" s="14" t="s">
        <v>2329</v>
      </c>
      <c r="C130" s="15" t="s">
        <v>2330</v>
      </c>
      <c r="D130" s="15" t="s">
        <v>2331</v>
      </c>
      <c r="E130" s="78">
        <v>43006</v>
      </c>
      <c r="F130" s="88"/>
      <c r="G130" s="88"/>
      <c r="H130" s="88"/>
      <c r="I130" s="88"/>
      <c r="J130" s="106">
        <v>22000000</v>
      </c>
      <c r="K130" s="106">
        <f t="shared" si="14"/>
        <v>22000000</v>
      </c>
      <c r="L130" s="96">
        <f t="shared" si="15"/>
        <v>22000000</v>
      </c>
      <c r="M130" s="96">
        <v>0</v>
      </c>
      <c r="N130" s="91"/>
      <c r="O130" s="92">
        <v>1</v>
      </c>
      <c r="P130" s="92">
        <v>1</v>
      </c>
      <c r="Q130" s="95">
        <f t="shared" si="11"/>
        <v>22000000</v>
      </c>
      <c r="R130" s="95">
        <f t="shared" si="12"/>
        <v>22000000</v>
      </c>
      <c r="S130" s="95">
        <f t="shared" si="13"/>
        <v>22000000</v>
      </c>
      <c r="T130" s="85"/>
      <c r="U130" s="26" t="s">
        <v>1911</v>
      </c>
    </row>
    <row r="131" spans="1:21" ht="15.75" x14ac:dyDescent="0.25">
      <c r="A131" s="13">
        <f t="shared" si="16"/>
        <v>125</v>
      </c>
      <c r="B131" s="24" t="s">
        <v>814</v>
      </c>
      <c r="C131" s="97" t="s">
        <v>815</v>
      </c>
      <c r="D131" s="78"/>
      <c r="E131" s="78">
        <v>42150</v>
      </c>
      <c r="F131" s="88"/>
      <c r="G131" s="88"/>
      <c r="H131" s="88"/>
      <c r="I131" s="88"/>
      <c r="J131" s="106">
        <v>15000000</v>
      </c>
      <c r="K131" s="106">
        <f t="shared" si="14"/>
        <v>15000000</v>
      </c>
      <c r="L131" s="96">
        <f t="shared" si="15"/>
        <v>15000000</v>
      </c>
      <c r="M131" s="96">
        <v>0</v>
      </c>
      <c r="N131" s="91"/>
      <c r="O131" s="92">
        <v>1</v>
      </c>
      <c r="P131" s="92">
        <v>1</v>
      </c>
      <c r="Q131" s="95">
        <f t="shared" si="11"/>
        <v>15000000</v>
      </c>
      <c r="R131" s="95">
        <f t="shared" si="12"/>
        <v>15000000</v>
      </c>
      <c r="S131" s="95">
        <f t="shared" si="13"/>
        <v>15000000</v>
      </c>
      <c r="T131" s="85"/>
      <c r="U131" s="26" t="s">
        <v>1911</v>
      </c>
    </row>
    <row r="132" spans="1:21" ht="15.75" x14ac:dyDescent="0.25">
      <c r="A132" s="13">
        <f t="shared" si="16"/>
        <v>126</v>
      </c>
      <c r="B132" s="14" t="s">
        <v>814</v>
      </c>
      <c r="C132" s="15" t="s">
        <v>815</v>
      </c>
      <c r="D132" s="82" t="s">
        <v>2215</v>
      </c>
      <c r="E132" s="78">
        <v>42933</v>
      </c>
      <c r="F132" s="88"/>
      <c r="G132" s="88"/>
      <c r="H132" s="88"/>
      <c r="I132" s="88"/>
      <c r="J132" s="106">
        <v>15000000</v>
      </c>
      <c r="K132" s="106">
        <f t="shared" si="14"/>
        <v>15000000</v>
      </c>
      <c r="L132" s="96">
        <f t="shared" si="15"/>
        <v>15000000</v>
      </c>
      <c r="M132" s="96">
        <v>0</v>
      </c>
      <c r="N132" s="91"/>
      <c r="O132" s="92">
        <v>1</v>
      </c>
      <c r="P132" s="92">
        <v>1</v>
      </c>
      <c r="Q132" s="95">
        <f t="shared" si="11"/>
        <v>15000000</v>
      </c>
      <c r="R132" s="95">
        <f t="shared" si="12"/>
        <v>15000000</v>
      </c>
      <c r="S132" s="95">
        <f t="shared" si="13"/>
        <v>15000000</v>
      </c>
      <c r="T132" s="85"/>
      <c r="U132" s="26" t="s">
        <v>1911</v>
      </c>
    </row>
    <row r="133" spans="1:21" ht="15.75" x14ac:dyDescent="0.25">
      <c r="A133" s="13">
        <f t="shared" si="16"/>
        <v>127</v>
      </c>
      <c r="B133" s="14" t="s">
        <v>814</v>
      </c>
      <c r="C133" s="15" t="s">
        <v>815</v>
      </c>
      <c r="D133" s="15" t="s">
        <v>2297</v>
      </c>
      <c r="E133" s="78">
        <v>42986</v>
      </c>
      <c r="F133" s="88"/>
      <c r="G133" s="88"/>
      <c r="H133" s="88"/>
      <c r="I133" s="88"/>
      <c r="J133" s="106">
        <v>15000000</v>
      </c>
      <c r="K133" s="106">
        <f t="shared" si="14"/>
        <v>15000000</v>
      </c>
      <c r="L133" s="96">
        <f t="shared" si="15"/>
        <v>15000000</v>
      </c>
      <c r="M133" s="96">
        <v>0</v>
      </c>
      <c r="N133" s="91"/>
      <c r="O133" s="92">
        <v>1</v>
      </c>
      <c r="P133" s="92">
        <v>1</v>
      </c>
      <c r="Q133" s="95">
        <f t="shared" si="11"/>
        <v>15000000</v>
      </c>
      <c r="R133" s="95">
        <f t="shared" si="12"/>
        <v>15000000</v>
      </c>
      <c r="S133" s="95">
        <f t="shared" si="13"/>
        <v>15000000</v>
      </c>
      <c r="T133" s="85"/>
      <c r="U133" s="26" t="s">
        <v>1911</v>
      </c>
    </row>
    <row r="134" spans="1:21" ht="15.75" x14ac:dyDescent="0.25">
      <c r="A134" s="13">
        <f t="shared" si="16"/>
        <v>128</v>
      </c>
      <c r="B134" s="14" t="s">
        <v>2027</v>
      </c>
      <c r="C134" s="15" t="s">
        <v>2028</v>
      </c>
      <c r="D134" s="78"/>
      <c r="E134" s="78">
        <v>42563</v>
      </c>
      <c r="F134" s="88"/>
      <c r="G134" s="88"/>
      <c r="H134" s="88"/>
      <c r="I134" s="88"/>
      <c r="J134" s="110">
        <v>10536000</v>
      </c>
      <c r="K134" s="106">
        <f t="shared" si="14"/>
        <v>10536000</v>
      </c>
      <c r="L134" s="96">
        <f t="shared" si="15"/>
        <v>10536000</v>
      </c>
      <c r="M134" s="96">
        <v>0</v>
      </c>
      <c r="N134" s="91"/>
      <c r="O134" s="92">
        <v>1</v>
      </c>
      <c r="P134" s="92">
        <v>1</v>
      </c>
      <c r="Q134" s="95">
        <f t="shared" ref="Q134:Q197" si="17">L134+M134</f>
        <v>10536000</v>
      </c>
      <c r="R134" s="95">
        <f t="shared" ref="R134:R197" si="18">P134*Q134</f>
        <v>10536000</v>
      </c>
      <c r="S134" s="95">
        <f t="shared" ref="S134:S197" si="19">L134*P134</f>
        <v>10536000</v>
      </c>
      <c r="T134" s="85"/>
      <c r="U134" s="26" t="s">
        <v>1911</v>
      </c>
    </row>
    <row r="135" spans="1:21" ht="15.75" x14ac:dyDescent="0.25">
      <c r="A135" s="13">
        <f t="shared" si="16"/>
        <v>129</v>
      </c>
      <c r="B135" s="14" t="s">
        <v>1345</v>
      </c>
      <c r="C135" s="15" t="s">
        <v>1346</v>
      </c>
      <c r="D135" s="82" t="s">
        <v>2074</v>
      </c>
      <c r="E135" s="78">
        <v>42748</v>
      </c>
      <c r="F135" s="88"/>
      <c r="G135" s="88"/>
      <c r="H135" s="88"/>
      <c r="I135" s="88"/>
      <c r="J135" s="106">
        <v>12500000</v>
      </c>
      <c r="K135" s="106">
        <f t="shared" ref="K135:K198" si="20">O135*Q135</f>
        <v>12500000</v>
      </c>
      <c r="L135" s="96">
        <f t="shared" ref="L135:L198" si="21">J135/O135</f>
        <v>12500000</v>
      </c>
      <c r="M135" s="96">
        <v>0</v>
      </c>
      <c r="N135" s="91"/>
      <c r="O135" s="92">
        <v>1</v>
      </c>
      <c r="P135" s="92">
        <v>1</v>
      </c>
      <c r="Q135" s="95">
        <f t="shared" si="17"/>
        <v>12500000</v>
      </c>
      <c r="R135" s="95">
        <f t="shared" si="18"/>
        <v>12500000</v>
      </c>
      <c r="S135" s="95">
        <f t="shared" si="19"/>
        <v>12500000</v>
      </c>
      <c r="T135" s="85"/>
      <c r="U135" s="26" t="s">
        <v>1911</v>
      </c>
    </row>
    <row r="136" spans="1:21" ht="15.75" x14ac:dyDescent="0.25">
      <c r="A136" s="13">
        <f t="shared" si="16"/>
        <v>130</v>
      </c>
      <c r="B136" s="14" t="s">
        <v>1345</v>
      </c>
      <c r="C136" s="15" t="s">
        <v>1346</v>
      </c>
      <c r="D136" s="82" t="s">
        <v>2074</v>
      </c>
      <c r="E136" s="78">
        <v>42748</v>
      </c>
      <c r="F136" s="88"/>
      <c r="G136" s="88"/>
      <c r="H136" s="88"/>
      <c r="I136" s="88"/>
      <c r="J136" s="106">
        <v>12500000</v>
      </c>
      <c r="K136" s="106">
        <f t="shared" si="20"/>
        <v>12500000</v>
      </c>
      <c r="L136" s="96">
        <f t="shared" si="21"/>
        <v>12500000</v>
      </c>
      <c r="M136" s="96">
        <v>0</v>
      </c>
      <c r="N136" s="91"/>
      <c r="O136" s="92">
        <v>1</v>
      </c>
      <c r="P136" s="92">
        <v>1</v>
      </c>
      <c r="Q136" s="95">
        <f t="shared" si="17"/>
        <v>12500000</v>
      </c>
      <c r="R136" s="95">
        <f t="shared" si="18"/>
        <v>12500000</v>
      </c>
      <c r="S136" s="95">
        <f t="shared" si="19"/>
        <v>12500000</v>
      </c>
      <c r="T136" s="85"/>
      <c r="U136" s="26" t="s">
        <v>1911</v>
      </c>
    </row>
    <row r="137" spans="1:21" ht="15.75" x14ac:dyDescent="0.25">
      <c r="A137" s="13">
        <f t="shared" ref="A137:A200" si="22">+A136+1</f>
        <v>131</v>
      </c>
      <c r="B137" s="14" t="s">
        <v>238</v>
      </c>
      <c r="C137" s="15" t="s">
        <v>239</v>
      </c>
      <c r="D137" s="78"/>
      <c r="E137" s="78">
        <v>42521</v>
      </c>
      <c r="F137" s="88"/>
      <c r="G137" s="88"/>
      <c r="H137" s="88"/>
      <c r="I137" s="88"/>
      <c r="J137" s="106">
        <v>15000000</v>
      </c>
      <c r="K137" s="106">
        <f t="shared" si="20"/>
        <v>15000000</v>
      </c>
      <c r="L137" s="96">
        <f t="shared" si="21"/>
        <v>15000000</v>
      </c>
      <c r="M137" s="96">
        <v>0</v>
      </c>
      <c r="N137" s="91"/>
      <c r="O137" s="92">
        <v>1</v>
      </c>
      <c r="P137" s="92">
        <v>1</v>
      </c>
      <c r="Q137" s="95">
        <f t="shared" si="17"/>
        <v>15000000</v>
      </c>
      <c r="R137" s="95">
        <f t="shared" si="18"/>
        <v>15000000</v>
      </c>
      <c r="S137" s="95">
        <f t="shared" si="19"/>
        <v>15000000</v>
      </c>
      <c r="T137" s="85"/>
      <c r="U137" s="26" t="s">
        <v>1911</v>
      </c>
    </row>
    <row r="138" spans="1:21" ht="15.75" x14ac:dyDescent="0.25">
      <c r="A138" s="13">
        <f t="shared" si="22"/>
        <v>132</v>
      </c>
      <c r="B138" s="14" t="s">
        <v>51</v>
      </c>
      <c r="C138" s="15" t="s">
        <v>52</v>
      </c>
      <c r="D138" s="15" t="s">
        <v>2076</v>
      </c>
      <c r="E138" s="78">
        <v>42758</v>
      </c>
      <c r="F138" s="88"/>
      <c r="G138" s="88"/>
      <c r="H138" s="88"/>
      <c r="I138" s="88"/>
      <c r="J138" s="106">
        <v>10000000</v>
      </c>
      <c r="K138" s="106">
        <f t="shared" si="20"/>
        <v>10000000</v>
      </c>
      <c r="L138" s="96">
        <f t="shared" si="21"/>
        <v>10000000</v>
      </c>
      <c r="M138" s="96">
        <v>0</v>
      </c>
      <c r="N138" s="91"/>
      <c r="O138" s="92">
        <v>1</v>
      </c>
      <c r="P138" s="92">
        <v>1</v>
      </c>
      <c r="Q138" s="95">
        <f t="shared" si="17"/>
        <v>10000000</v>
      </c>
      <c r="R138" s="95">
        <f t="shared" si="18"/>
        <v>10000000</v>
      </c>
      <c r="S138" s="95">
        <f t="shared" si="19"/>
        <v>10000000</v>
      </c>
      <c r="T138" s="85"/>
      <c r="U138" s="26" t="s">
        <v>1911</v>
      </c>
    </row>
    <row r="139" spans="1:21" ht="15.75" x14ac:dyDescent="0.25">
      <c r="A139" s="13">
        <f t="shared" si="22"/>
        <v>133</v>
      </c>
      <c r="B139" s="14" t="s">
        <v>51</v>
      </c>
      <c r="C139" s="15" t="s">
        <v>52</v>
      </c>
      <c r="D139" s="15" t="s">
        <v>2076</v>
      </c>
      <c r="E139" s="78">
        <v>42758</v>
      </c>
      <c r="F139" s="88"/>
      <c r="G139" s="88"/>
      <c r="H139" s="88"/>
      <c r="I139" s="88"/>
      <c r="J139" s="106">
        <v>10000000</v>
      </c>
      <c r="K139" s="106">
        <f t="shared" si="20"/>
        <v>10000000</v>
      </c>
      <c r="L139" s="96">
        <f t="shared" si="21"/>
        <v>10000000</v>
      </c>
      <c r="M139" s="96">
        <v>0</v>
      </c>
      <c r="N139" s="91"/>
      <c r="O139" s="92">
        <v>1</v>
      </c>
      <c r="P139" s="92">
        <v>1</v>
      </c>
      <c r="Q139" s="95">
        <f t="shared" si="17"/>
        <v>10000000</v>
      </c>
      <c r="R139" s="95">
        <f t="shared" si="18"/>
        <v>10000000</v>
      </c>
      <c r="S139" s="95">
        <f t="shared" si="19"/>
        <v>10000000</v>
      </c>
      <c r="T139" s="85"/>
      <c r="U139" s="26" t="s">
        <v>1911</v>
      </c>
    </row>
    <row r="140" spans="1:21" ht="15.75" x14ac:dyDescent="0.25">
      <c r="A140" s="13">
        <f t="shared" si="22"/>
        <v>134</v>
      </c>
      <c r="B140" s="14" t="s">
        <v>2189</v>
      </c>
      <c r="C140" s="15" t="s">
        <v>2190</v>
      </c>
      <c r="D140" s="82" t="s">
        <v>2191</v>
      </c>
      <c r="E140" s="78">
        <v>42907</v>
      </c>
      <c r="F140" s="88"/>
      <c r="G140" s="88"/>
      <c r="H140" s="88"/>
      <c r="I140" s="88"/>
      <c r="J140" s="106">
        <v>10000000</v>
      </c>
      <c r="K140" s="106">
        <f t="shared" si="20"/>
        <v>10000000</v>
      </c>
      <c r="L140" s="96">
        <f t="shared" si="21"/>
        <v>10000000</v>
      </c>
      <c r="M140" s="96">
        <v>0</v>
      </c>
      <c r="N140" s="91"/>
      <c r="O140" s="92">
        <v>1</v>
      </c>
      <c r="P140" s="92">
        <v>1</v>
      </c>
      <c r="Q140" s="95">
        <f t="shared" si="17"/>
        <v>10000000</v>
      </c>
      <c r="R140" s="95">
        <f t="shared" si="18"/>
        <v>10000000</v>
      </c>
      <c r="S140" s="95">
        <f t="shared" si="19"/>
        <v>10000000</v>
      </c>
      <c r="T140" s="85"/>
      <c r="U140" s="26" t="s">
        <v>1911</v>
      </c>
    </row>
    <row r="141" spans="1:21" ht="15.75" x14ac:dyDescent="0.25">
      <c r="A141" s="13">
        <f t="shared" si="22"/>
        <v>135</v>
      </c>
      <c r="B141" s="14" t="s">
        <v>2189</v>
      </c>
      <c r="C141" s="15" t="s">
        <v>2190</v>
      </c>
      <c r="D141" s="82" t="s">
        <v>2191</v>
      </c>
      <c r="E141" s="78">
        <v>42907</v>
      </c>
      <c r="F141" s="88"/>
      <c r="G141" s="88"/>
      <c r="H141" s="88"/>
      <c r="I141" s="88"/>
      <c r="J141" s="106">
        <v>10000000</v>
      </c>
      <c r="K141" s="106">
        <f t="shared" si="20"/>
        <v>10000000</v>
      </c>
      <c r="L141" s="96">
        <f t="shared" si="21"/>
        <v>10000000</v>
      </c>
      <c r="M141" s="96">
        <v>0</v>
      </c>
      <c r="N141" s="91"/>
      <c r="O141" s="92">
        <v>1</v>
      </c>
      <c r="P141" s="92">
        <v>1</v>
      </c>
      <c r="Q141" s="95">
        <f t="shared" si="17"/>
        <v>10000000</v>
      </c>
      <c r="R141" s="95">
        <f t="shared" si="18"/>
        <v>10000000</v>
      </c>
      <c r="S141" s="95">
        <f t="shared" si="19"/>
        <v>10000000</v>
      </c>
      <c r="T141" s="85"/>
      <c r="U141" s="26" t="s">
        <v>1911</v>
      </c>
    </row>
    <row r="142" spans="1:21" ht="15.75" x14ac:dyDescent="0.25">
      <c r="A142" s="13">
        <f t="shared" si="22"/>
        <v>136</v>
      </c>
      <c r="B142" s="14" t="s">
        <v>2326</v>
      </c>
      <c r="C142" s="15" t="s">
        <v>2327</v>
      </c>
      <c r="D142" s="15" t="s">
        <v>2328</v>
      </c>
      <c r="E142" s="78">
        <v>43004</v>
      </c>
      <c r="F142" s="88"/>
      <c r="G142" s="88"/>
      <c r="H142" s="88"/>
      <c r="I142" s="88"/>
      <c r="J142" s="106">
        <v>10000000</v>
      </c>
      <c r="K142" s="106">
        <f t="shared" si="20"/>
        <v>10000000</v>
      </c>
      <c r="L142" s="96">
        <f t="shared" si="21"/>
        <v>10000000</v>
      </c>
      <c r="M142" s="96">
        <v>0</v>
      </c>
      <c r="N142" s="91"/>
      <c r="O142" s="92">
        <v>1</v>
      </c>
      <c r="P142" s="92">
        <v>1</v>
      </c>
      <c r="Q142" s="95">
        <f t="shared" si="17"/>
        <v>10000000</v>
      </c>
      <c r="R142" s="95">
        <f t="shared" si="18"/>
        <v>10000000</v>
      </c>
      <c r="S142" s="95">
        <f t="shared" si="19"/>
        <v>10000000</v>
      </c>
      <c r="T142" s="85"/>
      <c r="U142" s="26" t="s">
        <v>1911</v>
      </c>
    </row>
    <row r="143" spans="1:21" ht="15.75" x14ac:dyDescent="0.25">
      <c r="A143" s="13">
        <f t="shared" si="22"/>
        <v>137</v>
      </c>
      <c r="B143" s="14" t="s">
        <v>2147</v>
      </c>
      <c r="C143" s="15" t="s">
        <v>902</v>
      </c>
      <c r="D143" s="15" t="s">
        <v>2148</v>
      </c>
      <c r="E143" s="78">
        <v>42879</v>
      </c>
      <c r="F143" s="88"/>
      <c r="G143" s="88"/>
      <c r="H143" s="88"/>
      <c r="I143" s="88"/>
      <c r="J143" s="106">
        <v>12500000</v>
      </c>
      <c r="K143" s="106">
        <f t="shared" si="20"/>
        <v>12500000</v>
      </c>
      <c r="L143" s="96">
        <f t="shared" si="21"/>
        <v>12500000</v>
      </c>
      <c r="M143" s="96">
        <v>0</v>
      </c>
      <c r="N143" s="91"/>
      <c r="O143" s="92">
        <v>1</v>
      </c>
      <c r="P143" s="92">
        <v>1</v>
      </c>
      <c r="Q143" s="95">
        <f t="shared" si="17"/>
        <v>12500000</v>
      </c>
      <c r="R143" s="95">
        <f t="shared" si="18"/>
        <v>12500000</v>
      </c>
      <c r="S143" s="95">
        <f t="shared" si="19"/>
        <v>12500000</v>
      </c>
      <c r="T143" s="85"/>
      <c r="U143" s="26" t="s">
        <v>1911</v>
      </c>
    </row>
    <row r="144" spans="1:21" ht="15.75" x14ac:dyDescent="0.25">
      <c r="A144" s="13">
        <f t="shared" si="22"/>
        <v>138</v>
      </c>
      <c r="B144" s="14" t="s">
        <v>2147</v>
      </c>
      <c r="C144" s="15" t="s">
        <v>902</v>
      </c>
      <c r="D144" s="15" t="s">
        <v>2148</v>
      </c>
      <c r="E144" s="78">
        <v>42879</v>
      </c>
      <c r="F144" s="88"/>
      <c r="G144" s="88"/>
      <c r="H144" s="88"/>
      <c r="I144" s="88"/>
      <c r="J144" s="106">
        <v>12500000</v>
      </c>
      <c r="K144" s="106">
        <f t="shared" si="20"/>
        <v>12500000</v>
      </c>
      <c r="L144" s="96">
        <f t="shared" si="21"/>
        <v>12500000</v>
      </c>
      <c r="M144" s="96">
        <v>0</v>
      </c>
      <c r="N144" s="91"/>
      <c r="O144" s="92">
        <v>1</v>
      </c>
      <c r="P144" s="92">
        <v>1</v>
      </c>
      <c r="Q144" s="95">
        <f t="shared" si="17"/>
        <v>12500000</v>
      </c>
      <c r="R144" s="95">
        <f t="shared" si="18"/>
        <v>12500000</v>
      </c>
      <c r="S144" s="95">
        <f t="shared" si="19"/>
        <v>12500000</v>
      </c>
      <c r="T144" s="85"/>
      <c r="U144" s="26" t="s">
        <v>1911</v>
      </c>
    </row>
    <row r="145" spans="1:21" ht="15.75" x14ac:dyDescent="0.25">
      <c r="A145" s="13">
        <f t="shared" si="22"/>
        <v>139</v>
      </c>
      <c r="B145" s="14" t="s">
        <v>2025</v>
      </c>
      <c r="C145" s="15" t="s">
        <v>2026</v>
      </c>
      <c r="D145" s="78"/>
      <c r="E145" s="78">
        <v>42551</v>
      </c>
      <c r="F145" s="88"/>
      <c r="G145" s="88"/>
      <c r="H145" s="88"/>
      <c r="I145" s="88"/>
      <c r="J145" s="106">
        <v>22500000</v>
      </c>
      <c r="K145" s="106">
        <f t="shared" si="20"/>
        <v>22500000</v>
      </c>
      <c r="L145" s="96">
        <f t="shared" si="21"/>
        <v>22500000</v>
      </c>
      <c r="M145" s="96">
        <v>0</v>
      </c>
      <c r="N145" s="91"/>
      <c r="O145" s="92">
        <v>1</v>
      </c>
      <c r="P145" s="92">
        <v>1</v>
      </c>
      <c r="Q145" s="95">
        <f t="shared" si="17"/>
        <v>22500000</v>
      </c>
      <c r="R145" s="95">
        <f t="shared" si="18"/>
        <v>22500000</v>
      </c>
      <c r="S145" s="95">
        <f t="shared" si="19"/>
        <v>22500000</v>
      </c>
      <c r="T145" s="85"/>
      <c r="U145" s="26" t="s">
        <v>1911</v>
      </c>
    </row>
    <row r="146" spans="1:21" ht="15.75" x14ac:dyDescent="0.25">
      <c r="A146" s="13">
        <f t="shared" si="22"/>
        <v>140</v>
      </c>
      <c r="B146" s="14" t="s">
        <v>2025</v>
      </c>
      <c r="C146" s="15" t="s">
        <v>2026</v>
      </c>
      <c r="D146" s="78"/>
      <c r="E146" s="78">
        <v>42551</v>
      </c>
      <c r="F146" s="88"/>
      <c r="G146" s="88"/>
      <c r="H146" s="88"/>
      <c r="I146" s="88"/>
      <c r="J146" s="106">
        <v>22500000</v>
      </c>
      <c r="K146" s="106">
        <f t="shared" si="20"/>
        <v>22500000</v>
      </c>
      <c r="L146" s="96">
        <f t="shared" si="21"/>
        <v>22500000</v>
      </c>
      <c r="M146" s="96">
        <v>0</v>
      </c>
      <c r="N146" s="91"/>
      <c r="O146" s="92">
        <v>1</v>
      </c>
      <c r="P146" s="92">
        <v>1</v>
      </c>
      <c r="Q146" s="95">
        <f t="shared" ref="Q146" si="23">L146+M146</f>
        <v>22500000</v>
      </c>
      <c r="R146" s="95">
        <f t="shared" ref="R146" si="24">P146*Q146</f>
        <v>22500000</v>
      </c>
      <c r="S146" s="95">
        <f t="shared" ref="S146" si="25">L146*P146</f>
        <v>22500000</v>
      </c>
      <c r="T146" s="85"/>
      <c r="U146" s="26" t="s">
        <v>1911</v>
      </c>
    </row>
    <row r="147" spans="1:21" ht="15.75" x14ac:dyDescent="0.25">
      <c r="A147" s="13">
        <f>+A145+1</f>
        <v>140</v>
      </c>
      <c r="B147" s="14" t="s">
        <v>2029</v>
      </c>
      <c r="C147" s="15" t="s">
        <v>2030</v>
      </c>
      <c r="D147" s="78"/>
      <c r="E147" s="78">
        <v>42565</v>
      </c>
      <c r="F147" s="88"/>
      <c r="G147" s="88"/>
      <c r="H147" s="88"/>
      <c r="I147" s="88"/>
      <c r="J147" s="106">
        <v>6000000</v>
      </c>
      <c r="K147" s="106">
        <f t="shared" si="20"/>
        <v>6000000</v>
      </c>
      <c r="L147" s="96">
        <f t="shared" si="21"/>
        <v>6000000</v>
      </c>
      <c r="M147" s="96">
        <v>0</v>
      </c>
      <c r="N147" s="91"/>
      <c r="O147" s="92">
        <v>1</v>
      </c>
      <c r="P147" s="92">
        <v>1</v>
      </c>
      <c r="Q147" s="95">
        <f t="shared" si="17"/>
        <v>6000000</v>
      </c>
      <c r="R147" s="95">
        <f t="shared" si="18"/>
        <v>6000000</v>
      </c>
      <c r="S147" s="95">
        <f t="shared" si="19"/>
        <v>6000000</v>
      </c>
      <c r="T147" s="85"/>
      <c r="U147" s="26" t="s">
        <v>1911</v>
      </c>
    </row>
    <row r="148" spans="1:21" ht="15.75" x14ac:dyDescent="0.25">
      <c r="A148" s="13">
        <f t="shared" si="22"/>
        <v>141</v>
      </c>
      <c r="B148" s="14" t="s">
        <v>2018</v>
      </c>
      <c r="C148" s="15" t="s">
        <v>2019</v>
      </c>
      <c r="D148" s="78"/>
      <c r="E148" s="78">
        <v>42543</v>
      </c>
      <c r="F148" s="88"/>
      <c r="G148" s="88"/>
      <c r="H148" s="88"/>
      <c r="I148" s="88"/>
      <c r="J148" s="106">
        <v>7000000</v>
      </c>
      <c r="K148" s="106">
        <f t="shared" si="20"/>
        <v>7000000</v>
      </c>
      <c r="L148" s="96">
        <f t="shared" si="21"/>
        <v>7000000</v>
      </c>
      <c r="M148" s="96">
        <v>0</v>
      </c>
      <c r="N148" s="91"/>
      <c r="O148" s="92">
        <v>1</v>
      </c>
      <c r="P148" s="92">
        <v>1</v>
      </c>
      <c r="Q148" s="95">
        <f t="shared" si="17"/>
        <v>7000000</v>
      </c>
      <c r="R148" s="95">
        <f t="shared" si="18"/>
        <v>7000000</v>
      </c>
      <c r="S148" s="95">
        <f t="shared" si="19"/>
        <v>7000000</v>
      </c>
      <c r="T148" s="85"/>
      <c r="U148" s="26" t="s">
        <v>1911</v>
      </c>
    </row>
    <row r="149" spans="1:21" ht="15.75" x14ac:dyDescent="0.25">
      <c r="A149" s="13">
        <f t="shared" si="22"/>
        <v>142</v>
      </c>
      <c r="B149" s="14" t="s">
        <v>1737</v>
      </c>
      <c r="C149" s="15" t="s">
        <v>1738</v>
      </c>
      <c r="D149" s="82" t="s">
        <v>2358</v>
      </c>
      <c r="E149" s="78">
        <v>43033</v>
      </c>
      <c r="F149" s="88"/>
      <c r="G149" s="88"/>
      <c r="H149" s="88"/>
      <c r="I149" s="88"/>
      <c r="J149" s="106">
        <v>7500000</v>
      </c>
      <c r="K149" s="106">
        <f t="shared" si="20"/>
        <v>7500000</v>
      </c>
      <c r="L149" s="96">
        <f t="shared" si="21"/>
        <v>7500000</v>
      </c>
      <c r="M149" s="96">
        <v>0</v>
      </c>
      <c r="N149" s="91"/>
      <c r="O149" s="92">
        <v>1</v>
      </c>
      <c r="P149" s="92">
        <v>1</v>
      </c>
      <c r="Q149" s="95">
        <f t="shared" si="17"/>
        <v>7500000</v>
      </c>
      <c r="R149" s="95">
        <f t="shared" si="18"/>
        <v>7500000</v>
      </c>
      <c r="S149" s="95">
        <f t="shared" si="19"/>
        <v>7500000</v>
      </c>
      <c r="T149" s="85"/>
      <c r="U149" s="26" t="s">
        <v>1911</v>
      </c>
    </row>
    <row r="150" spans="1:21" ht="15.75" x14ac:dyDescent="0.25">
      <c r="A150" s="13">
        <f t="shared" si="22"/>
        <v>143</v>
      </c>
      <c r="B150" s="14" t="s">
        <v>2294</v>
      </c>
      <c r="C150" s="15" t="s">
        <v>2295</v>
      </c>
      <c r="D150" s="15" t="s">
        <v>2296</v>
      </c>
      <c r="E150" s="78">
        <v>42983</v>
      </c>
      <c r="F150" s="88"/>
      <c r="G150" s="88"/>
      <c r="H150" s="88"/>
      <c r="I150" s="88"/>
      <c r="J150" s="106">
        <v>10000000</v>
      </c>
      <c r="K150" s="106">
        <f t="shared" si="20"/>
        <v>10000000</v>
      </c>
      <c r="L150" s="96">
        <f t="shared" si="21"/>
        <v>10000000</v>
      </c>
      <c r="M150" s="96">
        <v>0</v>
      </c>
      <c r="N150" s="91"/>
      <c r="O150" s="92">
        <v>1</v>
      </c>
      <c r="P150" s="92">
        <v>1</v>
      </c>
      <c r="Q150" s="95">
        <f t="shared" si="17"/>
        <v>10000000</v>
      </c>
      <c r="R150" s="95">
        <f t="shared" si="18"/>
        <v>10000000</v>
      </c>
      <c r="S150" s="95">
        <f t="shared" si="19"/>
        <v>10000000</v>
      </c>
      <c r="T150" s="85"/>
      <c r="U150" s="26" t="s">
        <v>1911</v>
      </c>
    </row>
    <row r="151" spans="1:21" ht="15.75" x14ac:dyDescent="0.25">
      <c r="A151" s="13">
        <f t="shared" si="22"/>
        <v>144</v>
      </c>
      <c r="B151" s="14" t="s">
        <v>353</v>
      </c>
      <c r="C151" s="15" t="s">
        <v>354</v>
      </c>
      <c r="D151" s="15" t="s">
        <v>2227</v>
      </c>
      <c r="E151" s="78">
        <v>42941</v>
      </c>
      <c r="F151" s="88"/>
      <c r="G151" s="88"/>
      <c r="H151" s="88"/>
      <c r="I151" s="88"/>
      <c r="J151" s="106">
        <v>6000000</v>
      </c>
      <c r="K151" s="106">
        <f t="shared" si="20"/>
        <v>6000000</v>
      </c>
      <c r="L151" s="96">
        <f t="shared" si="21"/>
        <v>6000000</v>
      </c>
      <c r="M151" s="96">
        <v>0</v>
      </c>
      <c r="N151" s="91"/>
      <c r="O151" s="92">
        <v>1</v>
      </c>
      <c r="P151" s="92">
        <v>1</v>
      </c>
      <c r="Q151" s="95">
        <f t="shared" si="17"/>
        <v>6000000</v>
      </c>
      <c r="R151" s="95">
        <f t="shared" si="18"/>
        <v>6000000</v>
      </c>
      <c r="S151" s="95">
        <f t="shared" si="19"/>
        <v>6000000</v>
      </c>
      <c r="T151" s="85"/>
      <c r="U151" s="26" t="s">
        <v>1911</v>
      </c>
    </row>
    <row r="152" spans="1:21" ht="15.75" x14ac:dyDescent="0.25">
      <c r="A152" s="13">
        <f t="shared" si="22"/>
        <v>145</v>
      </c>
      <c r="B152" s="14" t="s">
        <v>353</v>
      </c>
      <c r="C152" s="15" t="s">
        <v>354</v>
      </c>
      <c r="D152" s="15" t="s">
        <v>2227</v>
      </c>
      <c r="E152" s="78">
        <v>42941</v>
      </c>
      <c r="F152" s="88"/>
      <c r="G152" s="88"/>
      <c r="H152" s="88"/>
      <c r="I152" s="88"/>
      <c r="J152" s="106">
        <v>4000000</v>
      </c>
      <c r="K152" s="106">
        <f t="shared" si="20"/>
        <v>4000000</v>
      </c>
      <c r="L152" s="96">
        <f t="shared" si="21"/>
        <v>4000000</v>
      </c>
      <c r="M152" s="96">
        <v>0</v>
      </c>
      <c r="N152" s="91"/>
      <c r="O152" s="92">
        <v>1</v>
      </c>
      <c r="P152" s="92">
        <v>1</v>
      </c>
      <c r="Q152" s="95">
        <f t="shared" si="17"/>
        <v>4000000</v>
      </c>
      <c r="R152" s="95">
        <f t="shared" si="18"/>
        <v>4000000</v>
      </c>
      <c r="S152" s="95">
        <f t="shared" si="19"/>
        <v>4000000</v>
      </c>
      <c r="T152" s="85"/>
      <c r="U152" s="26" t="s">
        <v>1911</v>
      </c>
    </row>
    <row r="153" spans="1:21" ht="15.75" x14ac:dyDescent="0.25">
      <c r="A153" s="13">
        <f t="shared" si="22"/>
        <v>146</v>
      </c>
      <c r="B153" s="14" t="s">
        <v>158</v>
      </c>
      <c r="C153" s="15" t="s">
        <v>159</v>
      </c>
      <c r="D153" s="82" t="s">
        <v>2188</v>
      </c>
      <c r="E153" s="78">
        <v>42907</v>
      </c>
      <c r="F153" s="88"/>
      <c r="G153" s="88"/>
      <c r="H153" s="88"/>
      <c r="I153" s="88"/>
      <c r="J153" s="106">
        <v>12500000</v>
      </c>
      <c r="K153" s="106">
        <f t="shared" si="20"/>
        <v>12500000</v>
      </c>
      <c r="L153" s="96">
        <f t="shared" si="21"/>
        <v>12500000</v>
      </c>
      <c r="M153" s="96">
        <v>0</v>
      </c>
      <c r="N153" s="91"/>
      <c r="O153" s="92">
        <v>1</v>
      </c>
      <c r="P153" s="92">
        <v>1</v>
      </c>
      <c r="Q153" s="95">
        <f t="shared" si="17"/>
        <v>12500000</v>
      </c>
      <c r="R153" s="95">
        <f t="shared" si="18"/>
        <v>12500000</v>
      </c>
      <c r="S153" s="95">
        <f t="shared" si="19"/>
        <v>12500000</v>
      </c>
      <c r="T153" s="85"/>
      <c r="U153" s="26" t="s">
        <v>1911</v>
      </c>
    </row>
    <row r="154" spans="1:21" ht="15.75" x14ac:dyDescent="0.25">
      <c r="A154" s="13">
        <f t="shared" si="22"/>
        <v>147</v>
      </c>
      <c r="B154" s="14" t="s">
        <v>158</v>
      </c>
      <c r="C154" s="15" t="s">
        <v>159</v>
      </c>
      <c r="D154" s="82" t="s">
        <v>2188</v>
      </c>
      <c r="E154" s="78">
        <v>42907</v>
      </c>
      <c r="F154" s="88"/>
      <c r="G154" s="88"/>
      <c r="H154" s="88"/>
      <c r="I154" s="88"/>
      <c r="J154" s="106">
        <v>12500000</v>
      </c>
      <c r="K154" s="106">
        <f t="shared" si="20"/>
        <v>12500000</v>
      </c>
      <c r="L154" s="96">
        <f t="shared" si="21"/>
        <v>12500000</v>
      </c>
      <c r="M154" s="96">
        <v>0</v>
      </c>
      <c r="N154" s="91"/>
      <c r="O154" s="92">
        <v>1</v>
      </c>
      <c r="P154" s="92">
        <v>1</v>
      </c>
      <c r="Q154" s="95">
        <f t="shared" si="17"/>
        <v>12500000</v>
      </c>
      <c r="R154" s="95">
        <f t="shared" si="18"/>
        <v>12500000</v>
      </c>
      <c r="S154" s="95">
        <f t="shared" si="19"/>
        <v>12500000</v>
      </c>
      <c r="T154" s="85"/>
      <c r="U154" s="26" t="s">
        <v>1911</v>
      </c>
    </row>
    <row r="155" spans="1:21" ht="15.75" x14ac:dyDescent="0.25">
      <c r="A155" s="13">
        <f t="shared" si="22"/>
        <v>148</v>
      </c>
      <c r="B155" s="14" t="s">
        <v>1957</v>
      </c>
      <c r="C155" s="15" t="s">
        <v>1958</v>
      </c>
      <c r="D155" s="78"/>
      <c r="E155" s="78">
        <v>42227</v>
      </c>
      <c r="F155" s="88"/>
      <c r="G155" s="88"/>
      <c r="H155" s="88"/>
      <c r="I155" s="88"/>
      <c r="J155" s="110">
        <v>2497800</v>
      </c>
      <c r="K155" s="106">
        <f t="shared" si="20"/>
        <v>2497800</v>
      </c>
      <c r="L155" s="96">
        <f t="shared" si="21"/>
        <v>2497800</v>
      </c>
      <c r="M155" s="96">
        <v>0</v>
      </c>
      <c r="N155" s="91"/>
      <c r="O155" s="92">
        <v>1</v>
      </c>
      <c r="P155" s="92">
        <v>1</v>
      </c>
      <c r="Q155" s="95">
        <f t="shared" si="17"/>
        <v>2497800</v>
      </c>
      <c r="R155" s="95">
        <f t="shared" si="18"/>
        <v>2497800</v>
      </c>
      <c r="S155" s="95">
        <f t="shared" si="19"/>
        <v>2497800</v>
      </c>
      <c r="T155" s="85"/>
      <c r="U155" s="26" t="s">
        <v>1911</v>
      </c>
    </row>
    <row r="156" spans="1:21" ht="15.75" x14ac:dyDescent="0.25">
      <c r="A156" s="13">
        <f t="shared" si="22"/>
        <v>149</v>
      </c>
      <c r="B156" s="24" t="s">
        <v>897</v>
      </c>
      <c r="C156" s="97" t="s">
        <v>898</v>
      </c>
      <c r="D156" s="78"/>
      <c r="E156" s="78">
        <v>42153</v>
      </c>
      <c r="F156" s="88"/>
      <c r="G156" s="88"/>
      <c r="H156" s="88"/>
      <c r="I156" s="88"/>
      <c r="J156" s="106">
        <v>5000000</v>
      </c>
      <c r="K156" s="106">
        <f t="shared" si="20"/>
        <v>5000000</v>
      </c>
      <c r="L156" s="96">
        <f t="shared" si="21"/>
        <v>5000000</v>
      </c>
      <c r="M156" s="96">
        <v>0</v>
      </c>
      <c r="N156" s="91"/>
      <c r="O156" s="92">
        <v>1</v>
      </c>
      <c r="P156" s="92">
        <v>1</v>
      </c>
      <c r="Q156" s="95">
        <f t="shared" si="17"/>
        <v>5000000</v>
      </c>
      <c r="R156" s="95">
        <f t="shared" si="18"/>
        <v>5000000</v>
      </c>
      <c r="S156" s="95">
        <f t="shared" si="19"/>
        <v>5000000</v>
      </c>
      <c r="T156" s="85"/>
      <c r="U156" s="26" t="s">
        <v>1911</v>
      </c>
    </row>
    <row r="157" spans="1:21" ht="15.75" x14ac:dyDescent="0.25">
      <c r="A157" s="13">
        <f t="shared" si="22"/>
        <v>150</v>
      </c>
      <c r="B157" s="24" t="s">
        <v>897</v>
      </c>
      <c r="C157" s="97" t="s">
        <v>898</v>
      </c>
      <c r="D157" s="78"/>
      <c r="E157" s="78">
        <v>42153</v>
      </c>
      <c r="F157" s="88"/>
      <c r="G157" s="88"/>
      <c r="H157" s="88"/>
      <c r="I157" s="88"/>
      <c r="J157" s="106">
        <v>5000000</v>
      </c>
      <c r="K157" s="106">
        <f t="shared" si="20"/>
        <v>5000000</v>
      </c>
      <c r="L157" s="96">
        <f t="shared" si="21"/>
        <v>5000000</v>
      </c>
      <c r="M157" s="96">
        <v>0</v>
      </c>
      <c r="N157" s="91"/>
      <c r="O157" s="92">
        <v>1</v>
      </c>
      <c r="P157" s="92">
        <v>1</v>
      </c>
      <c r="Q157" s="95">
        <f t="shared" si="17"/>
        <v>5000000</v>
      </c>
      <c r="R157" s="95">
        <f t="shared" si="18"/>
        <v>5000000</v>
      </c>
      <c r="S157" s="95">
        <f t="shared" si="19"/>
        <v>5000000</v>
      </c>
      <c r="T157" s="85"/>
      <c r="U157" s="26" t="s">
        <v>1911</v>
      </c>
    </row>
    <row r="158" spans="1:21" ht="15.75" x14ac:dyDescent="0.25">
      <c r="A158" s="13">
        <f t="shared" si="22"/>
        <v>151</v>
      </c>
      <c r="B158" s="14" t="s">
        <v>993</v>
      </c>
      <c r="C158" s="15" t="s">
        <v>997</v>
      </c>
      <c r="D158" s="78"/>
      <c r="E158" s="78">
        <v>42642</v>
      </c>
      <c r="F158" s="88"/>
      <c r="G158" s="88"/>
      <c r="H158" s="88"/>
      <c r="I158" s="88"/>
      <c r="J158" s="106">
        <v>20000000</v>
      </c>
      <c r="K158" s="106">
        <f t="shared" si="20"/>
        <v>20000000</v>
      </c>
      <c r="L158" s="96">
        <f t="shared" si="21"/>
        <v>20000000</v>
      </c>
      <c r="M158" s="96">
        <v>0</v>
      </c>
      <c r="N158" s="91"/>
      <c r="O158" s="92">
        <v>1</v>
      </c>
      <c r="P158" s="92">
        <v>1</v>
      </c>
      <c r="Q158" s="95">
        <f t="shared" si="17"/>
        <v>20000000</v>
      </c>
      <c r="R158" s="95">
        <f t="shared" si="18"/>
        <v>20000000</v>
      </c>
      <c r="S158" s="95">
        <f t="shared" si="19"/>
        <v>20000000</v>
      </c>
      <c r="T158" s="85"/>
      <c r="U158" s="26" t="s">
        <v>1911</v>
      </c>
    </row>
    <row r="159" spans="1:21" ht="15.75" x14ac:dyDescent="0.25">
      <c r="A159" s="13">
        <f t="shared" si="22"/>
        <v>152</v>
      </c>
      <c r="B159" s="14" t="s">
        <v>1550</v>
      </c>
      <c r="C159" s="15" t="s">
        <v>2142</v>
      </c>
      <c r="D159" s="82" t="s">
        <v>2143</v>
      </c>
      <c r="E159" s="78">
        <v>42873</v>
      </c>
      <c r="F159" s="88"/>
      <c r="G159" s="88"/>
      <c r="H159" s="88"/>
      <c r="I159" s="88"/>
      <c r="J159" s="106">
        <v>6500000</v>
      </c>
      <c r="K159" s="106">
        <f t="shared" si="20"/>
        <v>6500000</v>
      </c>
      <c r="L159" s="96">
        <f t="shared" si="21"/>
        <v>6500000</v>
      </c>
      <c r="M159" s="96">
        <v>0</v>
      </c>
      <c r="N159" s="91"/>
      <c r="O159" s="92">
        <v>1</v>
      </c>
      <c r="P159" s="92">
        <v>1</v>
      </c>
      <c r="Q159" s="95">
        <f t="shared" si="17"/>
        <v>6500000</v>
      </c>
      <c r="R159" s="95">
        <f t="shared" si="18"/>
        <v>6500000</v>
      </c>
      <c r="S159" s="95">
        <f t="shared" si="19"/>
        <v>6500000</v>
      </c>
      <c r="T159" s="85"/>
      <c r="U159" s="26" t="s">
        <v>1911</v>
      </c>
    </row>
    <row r="160" spans="1:21" ht="15.75" x14ac:dyDescent="0.25">
      <c r="A160" s="13">
        <f t="shared" si="22"/>
        <v>153</v>
      </c>
      <c r="B160" s="14" t="s">
        <v>1550</v>
      </c>
      <c r="C160" s="15" t="s">
        <v>2142</v>
      </c>
      <c r="D160" s="82" t="s">
        <v>2143</v>
      </c>
      <c r="E160" s="78">
        <v>42873</v>
      </c>
      <c r="F160" s="88"/>
      <c r="G160" s="88"/>
      <c r="H160" s="88"/>
      <c r="I160" s="88"/>
      <c r="J160" s="106">
        <v>6500000</v>
      </c>
      <c r="K160" s="106">
        <f t="shared" si="20"/>
        <v>6500000</v>
      </c>
      <c r="L160" s="96">
        <f t="shared" si="21"/>
        <v>6500000</v>
      </c>
      <c r="M160" s="96">
        <v>0</v>
      </c>
      <c r="N160" s="91"/>
      <c r="O160" s="92">
        <v>1</v>
      </c>
      <c r="P160" s="92">
        <v>1</v>
      </c>
      <c r="Q160" s="95">
        <f t="shared" si="17"/>
        <v>6500000</v>
      </c>
      <c r="R160" s="95">
        <f t="shared" si="18"/>
        <v>6500000</v>
      </c>
      <c r="S160" s="95">
        <f t="shared" si="19"/>
        <v>6500000</v>
      </c>
      <c r="T160" s="85"/>
      <c r="U160" s="26" t="s">
        <v>1911</v>
      </c>
    </row>
    <row r="161" spans="1:21" ht="15.75" x14ac:dyDescent="0.25">
      <c r="A161" s="13">
        <f t="shared" si="22"/>
        <v>154</v>
      </c>
      <c r="B161" s="14" t="s">
        <v>2012</v>
      </c>
      <c r="C161" s="15" t="s">
        <v>976</v>
      </c>
      <c r="D161" s="78"/>
      <c r="E161" s="78">
        <v>42515</v>
      </c>
      <c r="F161" s="88"/>
      <c r="G161" s="88"/>
      <c r="H161" s="88"/>
      <c r="I161" s="88"/>
      <c r="J161" s="106">
        <v>10000000</v>
      </c>
      <c r="K161" s="106">
        <f t="shared" si="20"/>
        <v>10000000</v>
      </c>
      <c r="L161" s="96">
        <f t="shared" si="21"/>
        <v>10000000</v>
      </c>
      <c r="M161" s="96">
        <v>0</v>
      </c>
      <c r="N161" s="91"/>
      <c r="O161" s="92">
        <v>1</v>
      </c>
      <c r="P161" s="92">
        <v>1</v>
      </c>
      <c r="Q161" s="95">
        <f t="shared" si="17"/>
        <v>10000000</v>
      </c>
      <c r="R161" s="95">
        <f t="shared" si="18"/>
        <v>10000000</v>
      </c>
      <c r="S161" s="95">
        <f t="shared" si="19"/>
        <v>10000000</v>
      </c>
      <c r="T161" s="85"/>
      <c r="U161" s="26" t="s">
        <v>1911</v>
      </c>
    </row>
    <row r="162" spans="1:21" ht="15.75" x14ac:dyDescent="0.25">
      <c r="A162" s="13">
        <f t="shared" si="22"/>
        <v>155</v>
      </c>
      <c r="B162" s="14" t="s">
        <v>2373</v>
      </c>
      <c r="C162" s="15" t="s">
        <v>2374</v>
      </c>
      <c r="D162" s="15" t="s">
        <v>2375</v>
      </c>
      <c r="E162" s="78">
        <v>43045</v>
      </c>
      <c r="F162" s="88"/>
      <c r="G162" s="88"/>
      <c r="H162" s="88"/>
      <c r="I162" s="88"/>
      <c r="J162" s="106">
        <v>12000000</v>
      </c>
      <c r="K162" s="106">
        <f t="shared" si="20"/>
        <v>12000000</v>
      </c>
      <c r="L162" s="96">
        <f t="shared" si="21"/>
        <v>12000000</v>
      </c>
      <c r="M162" s="96">
        <v>0</v>
      </c>
      <c r="N162" s="91"/>
      <c r="O162" s="92">
        <v>1</v>
      </c>
      <c r="P162" s="92">
        <v>1</v>
      </c>
      <c r="Q162" s="95">
        <f t="shared" si="17"/>
        <v>12000000</v>
      </c>
      <c r="R162" s="95">
        <f t="shared" si="18"/>
        <v>12000000</v>
      </c>
      <c r="S162" s="95">
        <f t="shared" si="19"/>
        <v>12000000</v>
      </c>
      <c r="T162" s="85"/>
      <c r="U162" s="26" t="s">
        <v>1911</v>
      </c>
    </row>
    <row r="163" spans="1:21" ht="15.75" x14ac:dyDescent="0.25">
      <c r="A163" s="13">
        <f t="shared" si="22"/>
        <v>156</v>
      </c>
      <c r="B163" s="14" t="s">
        <v>2398</v>
      </c>
      <c r="C163" s="15" t="s">
        <v>2399</v>
      </c>
      <c r="D163" s="15" t="s">
        <v>2400</v>
      </c>
      <c r="E163" s="78">
        <v>43084</v>
      </c>
      <c r="F163" s="88"/>
      <c r="G163" s="88"/>
      <c r="H163" s="88"/>
      <c r="I163" s="88"/>
      <c r="J163" s="106">
        <v>7500000</v>
      </c>
      <c r="K163" s="106">
        <f t="shared" si="20"/>
        <v>7500000</v>
      </c>
      <c r="L163" s="96">
        <f t="shared" si="21"/>
        <v>7500000</v>
      </c>
      <c r="M163" s="96">
        <v>0</v>
      </c>
      <c r="N163" s="91"/>
      <c r="O163" s="92">
        <v>1</v>
      </c>
      <c r="P163" s="92">
        <v>1</v>
      </c>
      <c r="Q163" s="95">
        <f t="shared" si="17"/>
        <v>7500000</v>
      </c>
      <c r="R163" s="95">
        <f t="shared" si="18"/>
        <v>7500000</v>
      </c>
      <c r="S163" s="95">
        <f t="shared" si="19"/>
        <v>7500000</v>
      </c>
      <c r="T163" s="85"/>
      <c r="U163" s="26" t="s">
        <v>1911</v>
      </c>
    </row>
    <row r="164" spans="1:21" ht="15.75" x14ac:dyDescent="0.25">
      <c r="A164" s="13">
        <f t="shared" si="22"/>
        <v>157</v>
      </c>
      <c r="B164" s="14" t="s">
        <v>2398</v>
      </c>
      <c r="C164" s="15" t="s">
        <v>2399</v>
      </c>
      <c r="D164" s="15" t="s">
        <v>2400</v>
      </c>
      <c r="E164" s="78">
        <v>43084</v>
      </c>
      <c r="F164" s="88"/>
      <c r="G164" s="88"/>
      <c r="H164" s="88"/>
      <c r="I164" s="88"/>
      <c r="J164" s="106">
        <v>7500000</v>
      </c>
      <c r="K164" s="106">
        <f t="shared" si="20"/>
        <v>7500000</v>
      </c>
      <c r="L164" s="96">
        <f t="shared" si="21"/>
        <v>7500000</v>
      </c>
      <c r="M164" s="96">
        <v>0</v>
      </c>
      <c r="N164" s="91"/>
      <c r="O164" s="92">
        <v>1</v>
      </c>
      <c r="P164" s="92">
        <v>1</v>
      </c>
      <c r="Q164" s="95">
        <f t="shared" si="17"/>
        <v>7500000</v>
      </c>
      <c r="R164" s="95">
        <f t="shared" si="18"/>
        <v>7500000</v>
      </c>
      <c r="S164" s="95">
        <f t="shared" si="19"/>
        <v>7500000</v>
      </c>
      <c r="T164" s="85"/>
      <c r="U164" s="26" t="s">
        <v>1911</v>
      </c>
    </row>
    <row r="165" spans="1:21" ht="15.75" x14ac:dyDescent="0.25">
      <c r="A165" s="13">
        <f t="shared" si="22"/>
        <v>158</v>
      </c>
      <c r="B165" s="14" t="s">
        <v>2234</v>
      </c>
      <c r="C165" s="15" t="s">
        <v>2235</v>
      </c>
      <c r="D165" s="15" t="s">
        <v>2236</v>
      </c>
      <c r="E165" s="78">
        <v>42941</v>
      </c>
      <c r="F165" s="88"/>
      <c r="G165" s="88"/>
      <c r="H165" s="88"/>
      <c r="I165" s="88"/>
      <c r="J165" s="106">
        <v>25000000</v>
      </c>
      <c r="K165" s="106">
        <f t="shared" si="20"/>
        <v>25000000</v>
      </c>
      <c r="L165" s="96">
        <f t="shared" si="21"/>
        <v>25000000</v>
      </c>
      <c r="M165" s="96">
        <v>0</v>
      </c>
      <c r="N165" s="91"/>
      <c r="O165" s="92">
        <v>1</v>
      </c>
      <c r="P165" s="92">
        <v>1</v>
      </c>
      <c r="Q165" s="95">
        <f t="shared" si="17"/>
        <v>25000000</v>
      </c>
      <c r="R165" s="95">
        <f t="shared" si="18"/>
        <v>25000000</v>
      </c>
      <c r="S165" s="95">
        <f t="shared" si="19"/>
        <v>25000000</v>
      </c>
      <c r="T165" s="85"/>
      <c r="U165" s="26" t="s">
        <v>1911</v>
      </c>
    </row>
    <row r="166" spans="1:21" ht="15.75" x14ac:dyDescent="0.25">
      <c r="A166" s="13">
        <f t="shared" si="22"/>
        <v>159</v>
      </c>
      <c r="B166" s="14" t="s">
        <v>2043</v>
      </c>
      <c r="C166" s="15" t="s">
        <v>2044</v>
      </c>
      <c r="D166" s="78"/>
      <c r="E166" s="78">
        <v>42608</v>
      </c>
      <c r="F166" s="88"/>
      <c r="G166" s="88"/>
      <c r="H166" s="88"/>
      <c r="I166" s="88"/>
      <c r="J166" s="106">
        <v>7500000</v>
      </c>
      <c r="K166" s="106">
        <f t="shared" si="20"/>
        <v>7500000</v>
      </c>
      <c r="L166" s="96">
        <f t="shared" si="21"/>
        <v>7500000</v>
      </c>
      <c r="M166" s="96">
        <v>0</v>
      </c>
      <c r="N166" s="91"/>
      <c r="O166" s="92">
        <v>1</v>
      </c>
      <c r="P166" s="92">
        <v>1</v>
      </c>
      <c r="Q166" s="95">
        <f t="shared" si="17"/>
        <v>7500000</v>
      </c>
      <c r="R166" s="95">
        <f t="shared" si="18"/>
        <v>7500000</v>
      </c>
      <c r="S166" s="95">
        <f t="shared" si="19"/>
        <v>7500000</v>
      </c>
      <c r="T166" s="85"/>
      <c r="U166" s="26" t="s">
        <v>1911</v>
      </c>
    </row>
    <row r="167" spans="1:21" ht="15.75" x14ac:dyDescent="0.25">
      <c r="A167" s="13">
        <f t="shared" si="22"/>
        <v>160</v>
      </c>
      <c r="B167" s="14" t="s">
        <v>2043</v>
      </c>
      <c r="C167" s="15" t="s">
        <v>2044</v>
      </c>
      <c r="D167" s="78"/>
      <c r="E167" s="78">
        <v>42608</v>
      </c>
      <c r="F167" s="88"/>
      <c r="G167" s="88"/>
      <c r="H167" s="88"/>
      <c r="I167" s="88"/>
      <c r="J167" s="106">
        <v>7500000</v>
      </c>
      <c r="K167" s="106">
        <f t="shared" si="20"/>
        <v>7500000</v>
      </c>
      <c r="L167" s="96">
        <f t="shared" si="21"/>
        <v>7500000</v>
      </c>
      <c r="M167" s="96">
        <v>0</v>
      </c>
      <c r="N167" s="91"/>
      <c r="O167" s="92">
        <v>1</v>
      </c>
      <c r="P167" s="92">
        <v>1</v>
      </c>
      <c r="Q167" s="95">
        <f t="shared" si="17"/>
        <v>7500000</v>
      </c>
      <c r="R167" s="95">
        <f t="shared" si="18"/>
        <v>7500000</v>
      </c>
      <c r="S167" s="95">
        <f t="shared" si="19"/>
        <v>7500000</v>
      </c>
      <c r="T167" s="85"/>
      <c r="U167" s="26" t="s">
        <v>1911</v>
      </c>
    </row>
    <row r="168" spans="1:21" ht="15.75" x14ac:dyDescent="0.25">
      <c r="A168" s="13">
        <f t="shared" si="22"/>
        <v>161</v>
      </c>
      <c r="B168" s="14" t="s">
        <v>782</v>
      </c>
      <c r="C168" s="15" t="s">
        <v>783</v>
      </c>
      <c r="D168" s="82" t="s">
        <v>2145</v>
      </c>
      <c r="E168" s="78">
        <v>42879</v>
      </c>
      <c r="F168" s="88"/>
      <c r="G168" s="88"/>
      <c r="H168" s="88"/>
      <c r="I168" s="88"/>
      <c r="J168" s="106">
        <v>25000000</v>
      </c>
      <c r="K168" s="106">
        <f t="shared" si="20"/>
        <v>25000000</v>
      </c>
      <c r="L168" s="96">
        <f t="shared" si="21"/>
        <v>25000000</v>
      </c>
      <c r="M168" s="96">
        <v>0</v>
      </c>
      <c r="N168" s="91"/>
      <c r="O168" s="92">
        <v>1</v>
      </c>
      <c r="P168" s="92">
        <v>1</v>
      </c>
      <c r="Q168" s="95">
        <f t="shared" si="17"/>
        <v>25000000</v>
      </c>
      <c r="R168" s="95">
        <f t="shared" si="18"/>
        <v>25000000</v>
      </c>
      <c r="S168" s="95">
        <f t="shared" si="19"/>
        <v>25000000</v>
      </c>
      <c r="T168" s="85"/>
      <c r="U168" s="26" t="s">
        <v>1911</v>
      </c>
    </row>
    <row r="169" spans="1:21" ht="15.75" x14ac:dyDescent="0.25">
      <c r="A169" s="13">
        <f t="shared" si="22"/>
        <v>162</v>
      </c>
      <c r="B169" s="14" t="s">
        <v>1959</v>
      </c>
      <c r="C169" s="15" t="s">
        <v>1960</v>
      </c>
      <c r="D169" s="78"/>
      <c r="E169" s="78">
        <v>42186</v>
      </c>
      <c r="F169" s="88"/>
      <c r="G169" s="88"/>
      <c r="H169" s="88"/>
      <c r="I169" s="88"/>
      <c r="J169" s="106">
        <v>7500000</v>
      </c>
      <c r="K169" s="106">
        <f t="shared" si="20"/>
        <v>7500000</v>
      </c>
      <c r="L169" s="96">
        <f t="shared" si="21"/>
        <v>7500000</v>
      </c>
      <c r="M169" s="96">
        <v>0</v>
      </c>
      <c r="N169" s="91"/>
      <c r="O169" s="92">
        <v>1</v>
      </c>
      <c r="P169" s="92">
        <v>1</v>
      </c>
      <c r="Q169" s="95">
        <f t="shared" si="17"/>
        <v>7500000</v>
      </c>
      <c r="R169" s="95">
        <f t="shared" si="18"/>
        <v>7500000</v>
      </c>
      <c r="S169" s="95">
        <f t="shared" si="19"/>
        <v>7500000</v>
      </c>
      <c r="T169" s="85"/>
      <c r="U169" s="26" t="s">
        <v>1911</v>
      </c>
    </row>
    <row r="170" spans="1:21" ht="15.75" x14ac:dyDescent="0.25">
      <c r="A170" s="13">
        <f t="shared" si="22"/>
        <v>163</v>
      </c>
      <c r="B170" s="14" t="s">
        <v>1959</v>
      </c>
      <c r="C170" s="15" t="s">
        <v>1960</v>
      </c>
      <c r="D170" s="78"/>
      <c r="E170" s="78">
        <v>42186</v>
      </c>
      <c r="F170" s="88"/>
      <c r="G170" s="88"/>
      <c r="H170" s="88"/>
      <c r="I170" s="88"/>
      <c r="J170" s="106">
        <v>7500000</v>
      </c>
      <c r="K170" s="106">
        <f t="shared" si="20"/>
        <v>7500000</v>
      </c>
      <c r="L170" s="96">
        <f t="shared" si="21"/>
        <v>7500000</v>
      </c>
      <c r="M170" s="96">
        <v>0</v>
      </c>
      <c r="N170" s="91"/>
      <c r="O170" s="92">
        <v>1</v>
      </c>
      <c r="P170" s="92">
        <v>1</v>
      </c>
      <c r="Q170" s="95">
        <f t="shared" si="17"/>
        <v>7500000</v>
      </c>
      <c r="R170" s="95">
        <f t="shared" si="18"/>
        <v>7500000</v>
      </c>
      <c r="S170" s="95">
        <f t="shared" si="19"/>
        <v>7500000</v>
      </c>
      <c r="T170" s="85"/>
      <c r="U170" s="26" t="s">
        <v>1911</v>
      </c>
    </row>
    <row r="171" spans="1:21" ht="15.75" x14ac:dyDescent="0.25">
      <c r="A171" s="13">
        <f t="shared" si="22"/>
        <v>164</v>
      </c>
      <c r="B171" s="14" t="s">
        <v>424</v>
      </c>
      <c r="C171" s="15" t="s">
        <v>425</v>
      </c>
      <c r="D171" s="82" t="s">
        <v>2219</v>
      </c>
      <c r="E171" s="78">
        <v>42937</v>
      </c>
      <c r="F171" s="88"/>
      <c r="G171" s="88"/>
      <c r="H171" s="88"/>
      <c r="I171" s="88"/>
      <c r="J171" s="106">
        <v>18000000</v>
      </c>
      <c r="K171" s="106">
        <f t="shared" si="20"/>
        <v>18000000</v>
      </c>
      <c r="L171" s="96">
        <f t="shared" si="21"/>
        <v>18000000</v>
      </c>
      <c r="M171" s="96">
        <v>0</v>
      </c>
      <c r="N171" s="91"/>
      <c r="O171" s="92">
        <v>1</v>
      </c>
      <c r="P171" s="92">
        <v>1</v>
      </c>
      <c r="Q171" s="95">
        <f t="shared" si="17"/>
        <v>18000000</v>
      </c>
      <c r="R171" s="95">
        <f t="shared" si="18"/>
        <v>18000000</v>
      </c>
      <c r="S171" s="95">
        <f t="shared" si="19"/>
        <v>18000000</v>
      </c>
      <c r="T171" s="85"/>
      <c r="U171" s="26" t="s">
        <v>1911</v>
      </c>
    </row>
    <row r="172" spans="1:21" ht="15.75" x14ac:dyDescent="0.25">
      <c r="A172" s="13">
        <f t="shared" si="22"/>
        <v>165</v>
      </c>
      <c r="B172" s="14" t="s">
        <v>1994</v>
      </c>
      <c r="C172" s="15" t="s">
        <v>1995</v>
      </c>
      <c r="D172" s="83"/>
      <c r="E172" s="83">
        <v>42369</v>
      </c>
      <c r="F172" s="88"/>
      <c r="G172" s="88"/>
      <c r="H172" s="88"/>
      <c r="I172" s="88"/>
      <c r="J172" s="106">
        <v>10000000</v>
      </c>
      <c r="K172" s="106">
        <f t="shared" si="20"/>
        <v>10000000</v>
      </c>
      <c r="L172" s="96">
        <f t="shared" si="21"/>
        <v>10000000</v>
      </c>
      <c r="M172" s="96">
        <v>0</v>
      </c>
      <c r="N172" s="91"/>
      <c r="O172" s="92">
        <v>1</v>
      </c>
      <c r="P172" s="92">
        <v>1</v>
      </c>
      <c r="Q172" s="95">
        <f t="shared" si="17"/>
        <v>10000000</v>
      </c>
      <c r="R172" s="95">
        <f t="shared" si="18"/>
        <v>10000000</v>
      </c>
      <c r="S172" s="95">
        <f t="shared" si="19"/>
        <v>10000000</v>
      </c>
      <c r="T172" s="85"/>
      <c r="U172" s="26" t="s">
        <v>1911</v>
      </c>
    </row>
    <row r="173" spans="1:21" ht="15.75" x14ac:dyDescent="0.25">
      <c r="A173" s="13">
        <f t="shared" si="22"/>
        <v>166</v>
      </c>
      <c r="B173" s="14" t="s">
        <v>1994</v>
      </c>
      <c r="C173" s="15" t="s">
        <v>1995</v>
      </c>
      <c r="D173" s="83"/>
      <c r="E173" s="83">
        <v>42369</v>
      </c>
      <c r="F173" s="88"/>
      <c r="G173" s="88"/>
      <c r="H173" s="88"/>
      <c r="I173" s="88"/>
      <c r="J173" s="106">
        <v>10000000</v>
      </c>
      <c r="K173" s="106">
        <f t="shared" si="20"/>
        <v>10000000</v>
      </c>
      <c r="L173" s="96">
        <f t="shared" si="21"/>
        <v>10000000</v>
      </c>
      <c r="M173" s="96">
        <v>0</v>
      </c>
      <c r="N173" s="91"/>
      <c r="O173" s="92">
        <v>1</v>
      </c>
      <c r="P173" s="92">
        <v>1</v>
      </c>
      <c r="Q173" s="95">
        <f t="shared" ref="Q173" si="26">L173+M173</f>
        <v>10000000</v>
      </c>
      <c r="R173" s="95">
        <f t="shared" ref="R173" si="27">P173*Q173</f>
        <v>10000000</v>
      </c>
      <c r="S173" s="95">
        <f t="shared" ref="S173" si="28">L173*P173</f>
        <v>10000000</v>
      </c>
      <c r="T173" s="85"/>
      <c r="U173" s="26" t="s">
        <v>1911</v>
      </c>
    </row>
    <row r="174" spans="1:21" ht="15.75" x14ac:dyDescent="0.25">
      <c r="A174" s="13">
        <f>+A172+1</f>
        <v>166</v>
      </c>
      <c r="B174" s="14" t="s">
        <v>191</v>
      </c>
      <c r="C174" s="15" t="s">
        <v>192</v>
      </c>
      <c r="D174" s="15" t="s">
        <v>2311</v>
      </c>
      <c r="E174" s="78">
        <v>42990</v>
      </c>
      <c r="F174" s="88"/>
      <c r="G174" s="88"/>
      <c r="H174" s="88"/>
      <c r="I174" s="88"/>
      <c r="J174" s="106">
        <v>6000000</v>
      </c>
      <c r="K174" s="106">
        <f t="shared" si="20"/>
        <v>6000000</v>
      </c>
      <c r="L174" s="96">
        <f t="shared" si="21"/>
        <v>6000000</v>
      </c>
      <c r="M174" s="96">
        <v>0</v>
      </c>
      <c r="N174" s="91"/>
      <c r="O174" s="92">
        <v>1</v>
      </c>
      <c r="P174" s="92">
        <v>1</v>
      </c>
      <c r="Q174" s="95">
        <f t="shared" si="17"/>
        <v>6000000</v>
      </c>
      <c r="R174" s="95">
        <f t="shared" si="18"/>
        <v>6000000</v>
      </c>
      <c r="S174" s="95">
        <f t="shared" si="19"/>
        <v>6000000</v>
      </c>
      <c r="T174" s="85"/>
      <c r="U174" s="26" t="s">
        <v>1911</v>
      </c>
    </row>
    <row r="175" spans="1:21" ht="15.75" x14ac:dyDescent="0.25">
      <c r="A175" s="13">
        <f t="shared" si="22"/>
        <v>167</v>
      </c>
      <c r="B175" s="14" t="s">
        <v>191</v>
      </c>
      <c r="C175" s="15" t="s">
        <v>192</v>
      </c>
      <c r="D175" s="15" t="s">
        <v>2311</v>
      </c>
      <c r="E175" s="78">
        <v>42990</v>
      </c>
      <c r="F175" s="88"/>
      <c r="G175" s="88"/>
      <c r="H175" s="88"/>
      <c r="I175" s="88"/>
      <c r="J175" s="106">
        <v>6000000</v>
      </c>
      <c r="K175" s="106">
        <f t="shared" si="20"/>
        <v>6000000</v>
      </c>
      <c r="L175" s="96">
        <f t="shared" si="21"/>
        <v>6000000</v>
      </c>
      <c r="M175" s="96">
        <v>0</v>
      </c>
      <c r="N175" s="91"/>
      <c r="O175" s="92">
        <v>1</v>
      </c>
      <c r="P175" s="92">
        <v>1</v>
      </c>
      <c r="Q175" s="95">
        <f t="shared" si="17"/>
        <v>6000000</v>
      </c>
      <c r="R175" s="95">
        <f t="shared" si="18"/>
        <v>6000000</v>
      </c>
      <c r="S175" s="95">
        <f t="shared" si="19"/>
        <v>6000000</v>
      </c>
      <c r="T175" s="85"/>
      <c r="U175" s="26" t="s">
        <v>1911</v>
      </c>
    </row>
    <row r="176" spans="1:21" ht="15.75" x14ac:dyDescent="0.25">
      <c r="A176" s="13">
        <f t="shared" si="22"/>
        <v>168</v>
      </c>
      <c r="B176" s="14" t="s">
        <v>2138</v>
      </c>
      <c r="C176" s="15" t="s">
        <v>2139</v>
      </c>
      <c r="D176" s="82" t="s">
        <v>2140</v>
      </c>
      <c r="E176" s="78">
        <v>42871</v>
      </c>
      <c r="F176" s="88"/>
      <c r="G176" s="88"/>
      <c r="H176" s="88"/>
      <c r="I176" s="88"/>
      <c r="J176" s="106">
        <v>7500000</v>
      </c>
      <c r="K176" s="106">
        <f t="shared" si="20"/>
        <v>7500000</v>
      </c>
      <c r="L176" s="96">
        <f t="shared" si="21"/>
        <v>7500000</v>
      </c>
      <c r="M176" s="96">
        <v>0</v>
      </c>
      <c r="N176" s="91"/>
      <c r="O176" s="92">
        <v>1</v>
      </c>
      <c r="P176" s="92">
        <v>1</v>
      </c>
      <c r="Q176" s="95">
        <f t="shared" si="17"/>
        <v>7500000</v>
      </c>
      <c r="R176" s="95">
        <f t="shared" si="18"/>
        <v>7500000</v>
      </c>
      <c r="S176" s="95">
        <f t="shared" si="19"/>
        <v>7500000</v>
      </c>
      <c r="T176" s="85"/>
      <c r="U176" s="26" t="s">
        <v>1911</v>
      </c>
    </row>
    <row r="177" spans="1:21" ht="15.75" x14ac:dyDescent="0.25">
      <c r="A177" s="13">
        <f t="shared" si="22"/>
        <v>169</v>
      </c>
      <c r="B177" s="14" t="s">
        <v>2138</v>
      </c>
      <c r="C177" s="15" t="s">
        <v>2139</v>
      </c>
      <c r="D177" s="82" t="s">
        <v>2140</v>
      </c>
      <c r="E177" s="78">
        <v>42871</v>
      </c>
      <c r="F177" s="88"/>
      <c r="G177" s="88"/>
      <c r="H177" s="88"/>
      <c r="I177" s="88"/>
      <c r="J177" s="106">
        <v>7500000</v>
      </c>
      <c r="K177" s="106">
        <f t="shared" si="20"/>
        <v>7500000</v>
      </c>
      <c r="L177" s="96">
        <f t="shared" si="21"/>
        <v>7500000</v>
      </c>
      <c r="M177" s="96">
        <v>0</v>
      </c>
      <c r="N177" s="91"/>
      <c r="O177" s="92">
        <v>1</v>
      </c>
      <c r="P177" s="92">
        <v>1</v>
      </c>
      <c r="Q177" s="95">
        <f t="shared" si="17"/>
        <v>7500000</v>
      </c>
      <c r="R177" s="95">
        <f t="shared" si="18"/>
        <v>7500000</v>
      </c>
      <c r="S177" s="95">
        <f t="shared" si="19"/>
        <v>7500000</v>
      </c>
      <c r="T177" s="85"/>
      <c r="U177" s="26" t="s">
        <v>1911</v>
      </c>
    </row>
    <row r="178" spans="1:21" ht="15.75" x14ac:dyDescent="0.25">
      <c r="A178" s="13">
        <f t="shared" si="22"/>
        <v>170</v>
      </c>
      <c r="B178" s="14" t="s">
        <v>825</v>
      </c>
      <c r="C178" s="15" t="s">
        <v>826</v>
      </c>
      <c r="D178" s="15" t="s">
        <v>2264</v>
      </c>
      <c r="E178" s="78">
        <v>42947</v>
      </c>
      <c r="F178" s="88"/>
      <c r="G178" s="88"/>
      <c r="H178" s="88"/>
      <c r="I178" s="88"/>
      <c r="J178" s="106">
        <v>36000000</v>
      </c>
      <c r="K178" s="106">
        <f t="shared" si="20"/>
        <v>36000000</v>
      </c>
      <c r="L178" s="96">
        <f t="shared" si="21"/>
        <v>36000000</v>
      </c>
      <c r="M178" s="96">
        <v>0</v>
      </c>
      <c r="N178" s="91"/>
      <c r="O178" s="92">
        <v>1</v>
      </c>
      <c r="P178" s="92">
        <v>1</v>
      </c>
      <c r="Q178" s="95">
        <f t="shared" si="17"/>
        <v>36000000</v>
      </c>
      <c r="R178" s="95">
        <f t="shared" si="18"/>
        <v>36000000</v>
      </c>
      <c r="S178" s="95">
        <f t="shared" si="19"/>
        <v>36000000</v>
      </c>
      <c r="T178" s="85"/>
      <c r="U178" s="26" t="s">
        <v>1911</v>
      </c>
    </row>
    <row r="179" spans="1:21" ht="15.75" x14ac:dyDescent="0.25">
      <c r="A179" s="13">
        <f t="shared" si="22"/>
        <v>171</v>
      </c>
      <c r="B179" s="14" t="s">
        <v>1695</v>
      </c>
      <c r="C179" s="15" t="s">
        <v>1696</v>
      </c>
      <c r="D179" s="78"/>
      <c r="E179" s="78">
        <v>42507</v>
      </c>
      <c r="F179" s="88"/>
      <c r="G179" s="88"/>
      <c r="H179" s="88"/>
      <c r="I179" s="88"/>
      <c r="J179" s="106">
        <v>7500000</v>
      </c>
      <c r="K179" s="106">
        <f t="shared" si="20"/>
        <v>7500000</v>
      </c>
      <c r="L179" s="96">
        <f t="shared" si="21"/>
        <v>7500000</v>
      </c>
      <c r="M179" s="96">
        <v>0</v>
      </c>
      <c r="N179" s="91"/>
      <c r="O179" s="92">
        <v>1</v>
      </c>
      <c r="P179" s="92">
        <v>1</v>
      </c>
      <c r="Q179" s="95">
        <f t="shared" si="17"/>
        <v>7500000</v>
      </c>
      <c r="R179" s="95">
        <f t="shared" si="18"/>
        <v>7500000</v>
      </c>
      <c r="S179" s="95">
        <f t="shared" si="19"/>
        <v>7500000</v>
      </c>
      <c r="T179" s="85"/>
      <c r="U179" s="26" t="s">
        <v>1911</v>
      </c>
    </row>
    <row r="180" spans="1:21" ht="15.75" x14ac:dyDescent="0.25">
      <c r="A180" s="13">
        <f t="shared" si="22"/>
        <v>172</v>
      </c>
      <c r="B180" s="14" t="s">
        <v>1695</v>
      </c>
      <c r="C180" s="15" t="s">
        <v>1696</v>
      </c>
      <c r="D180" s="78"/>
      <c r="E180" s="78">
        <v>42507</v>
      </c>
      <c r="F180" s="88"/>
      <c r="G180" s="88"/>
      <c r="H180" s="88"/>
      <c r="I180" s="88"/>
      <c r="J180" s="106">
        <v>7500000</v>
      </c>
      <c r="K180" s="106">
        <f t="shared" si="20"/>
        <v>7500000</v>
      </c>
      <c r="L180" s="96">
        <f t="shared" si="21"/>
        <v>7500000</v>
      </c>
      <c r="M180" s="96">
        <v>0</v>
      </c>
      <c r="N180" s="91"/>
      <c r="O180" s="92">
        <v>1</v>
      </c>
      <c r="P180" s="92">
        <v>1</v>
      </c>
      <c r="Q180" s="95">
        <f t="shared" si="17"/>
        <v>7500000</v>
      </c>
      <c r="R180" s="95">
        <f t="shared" si="18"/>
        <v>7500000</v>
      </c>
      <c r="S180" s="95">
        <f t="shared" si="19"/>
        <v>7500000</v>
      </c>
      <c r="T180" s="85"/>
      <c r="U180" s="26" t="s">
        <v>1911</v>
      </c>
    </row>
    <row r="181" spans="1:21" ht="15.75" x14ac:dyDescent="0.25">
      <c r="A181" s="13">
        <f t="shared" si="22"/>
        <v>173</v>
      </c>
      <c r="B181" s="14" t="s">
        <v>301</v>
      </c>
      <c r="C181" s="15" t="s">
        <v>302</v>
      </c>
      <c r="D181" s="78"/>
      <c r="E181" s="78">
        <v>42333</v>
      </c>
      <c r="F181" s="88"/>
      <c r="G181" s="88"/>
      <c r="H181" s="88"/>
      <c r="I181" s="88"/>
      <c r="J181" s="110">
        <v>9859500</v>
      </c>
      <c r="K181" s="106">
        <f t="shared" si="20"/>
        <v>9859500</v>
      </c>
      <c r="L181" s="96">
        <f t="shared" si="21"/>
        <v>9859500</v>
      </c>
      <c r="M181" s="96">
        <v>0</v>
      </c>
      <c r="N181" s="91"/>
      <c r="O181" s="92">
        <v>1</v>
      </c>
      <c r="P181" s="92">
        <v>1</v>
      </c>
      <c r="Q181" s="95">
        <f t="shared" si="17"/>
        <v>9859500</v>
      </c>
      <c r="R181" s="95">
        <f t="shared" si="18"/>
        <v>9859500</v>
      </c>
      <c r="S181" s="95">
        <f t="shared" si="19"/>
        <v>9859500</v>
      </c>
      <c r="T181" s="85"/>
      <c r="U181" s="26" t="s">
        <v>1911</v>
      </c>
    </row>
    <row r="182" spans="1:21" ht="15.75" x14ac:dyDescent="0.25">
      <c r="A182" s="13">
        <f t="shared" si="22"/>
        <v>174</v>
      </c>
      <c r="B182" s="14" t="s">
        <v>2318</v>
      </c>
      <c r="C182" s="15" t="s">
        <v>840</v>
      </c>
      <c r="D182" s="15" t="s">
        <v>2319</v>
      </c>
      <c r="E182" s="78">
        <v>42993</v>
      </c>
      <c r="F182" s="88"/>
      <c r="G182" s="88"/>
      <c r="H182" s="88"/>
      <c r="I182" s="88"/>
      <c r="J182" s="106">
        <v>12500000</v>
      </c>
      <c r="K182" s="106">
        <f t="shared" ref="K182:K186" si="29">O182*Q182</f>
        <v>12500000</v>
      </c>
      <c r="L182" s="96">
        <f t="shared" ref="L182:L186" si="30">J182/O182</f>
        <v>12500000</v>
      </c>
      <c r="M182" s="96">
        <v>0</v>
      </c>
      <c r="N182" s="91"/>
      <c r="O182" s="92">
        <v>1</v>
      </c>
      <c r="P182" s="92">
        <v>1</v>
      </c>
      <c r="Q182" s="95">
        <f t="shared" si="17"/>
        <v>12500000</v>
      </c>
      <c r="R182" s="95">
        <f t="shared" si="18"/>
        <v>12500000</v>
      </c>
      <c r="S182" s="95">
        <f t="shared" si="19"/>
        <v>12500000</v>
      </c>
      <c r="T182" s="85"/>
      <c r="U182" s="26" t="s">
        <v>1911</v>
      </c>
    </row>
    <row r="183" spans="1:21" ht="15.75" x14ac:dyDescent="0.25">
      <c r="A183" s="13">
        <f t="shared" si="22"/>
        <v>175</v>
      </c>
      <c r="B183" s="14" t="s">
        <v>2318</v>
      </c>
      <c r="C183" s="15" t="s">
        <v>840</v>
      </c>
      <c r="D183" s="15" t="s">
        <v>2319</v>
      </c>
      <c r="E183" s="78">
        <v>42993</v>
      </c>
      <c r="F183" s="88"/>
      <c r="G183" s="88"/>
      <c r="H183" s="88"/>
      <c r="I183" s="88"/>
      <c r="J183" s="106">
        <v>12500000</v>
      </c>
      <c r="K183" s="106">
        <f t="shared" si="29"/>
        <v>12500000</v>
      </c>
      <c r="L183" s="96">
        <f t="shared" si="30"/>
        <v>12500000</v>
      </c>
      <c r="M183" s="96">
        <v>0</v>
      </c>
      <c r="N183" s="91"/>
      <c r="O183" s="92">
        <v>1</v>
      </c>
      <c r="P183" s="92">
        <v>1</v>
      </c>
      <c r="Q183" s="95">
        <f t="shared" si="17"/>
        <v>12500000</v>
      </c>
      <c r="R183" s="95">
        <f t="shared" si="18"/>
        <v>12500000</v>
      </c>
      <c r="S183" s="95">
        <f t="shared" si="19"/>
        <v>12500000</v>
      </c>
      <c r="T183" s="85"/>
      <c r="U183" s="26" t="s">
        <v>1911</v>
      </c>
    </row>
    <row r="184" spans="1:21" ht="15.75" x14ac:dyDescent="0.25">
      <c r="A184" s="13">
        <f t="shared" si="22"/>
        <v>176</v>
      </c>
      <c r="B184" s="14" t="s">
        <v>59</v>
      </c>
      <c r="C184" s="15" t="s">
        <v>60</v>
      </c>
      <c r="D184" s="15" t="s">
        <v>2390</v>
      </c>
      <c r="E184" s="78">
        <v>43089</v>
      </c>
      <c r="F184" s="88"/>
      <c r="G184" s="88"/>
      <c r="H184" s="88"/>
      <c r="I184" s="88"/>
      <c r="J184" s="106">
        <v>5500000</v>
      </c>
      <c r="K184" s="106">
        <f t="shared" si="29"/>
        <v>5500000</v>
      </c>
      <c r="L184" s="96">
        <f t="shared" si="30"/>
        <v>5500000</v>
      </c>
      <c r="M184" s="96">
        <v>0</v>
      </c>
      <c r="N184" s="91"/>
      <c r="O184" s="92">
        <v>1</v>
      </c>
      <c r="P184" s="92">
        <v>1</v>
      </c>
      <c r="Q184" s="95">
        <f t="shared" si="17"/>
        <v>5500000</v>
      </c>
      <c r="R184" s="95">
        <f t="shared" si="18"/>
        <v>5500000</v>
      </c>
      <c r="S184" s="95">
        <f t="shared" si="19"/>
        <v>5500000</v>
      </c>
      <c r="T184" s="85"/>
      <c r="U184" s="26" t="s">
        <v>1911</v>
      </c>
    </row>
    <row r="185" spans="1:21" ht="15.75" x14ac:dyDescent="0.25">
      <c r="A185" s="13">
        <f t="shared" si="22"/>
        <v>177</v>
      </c>
      <c r="B185" s="14" t="s">
        <v>59</v>
      </c>
      <c r="C185" s="15" t="s">
        <v>60</v>
      </c>
      <c r="D185" s="15" t="s">
        <v>2390</v>
      </c>
      <c r="E185" s="78">
        <v>43089</v>
      </c>
      <c r="F185" s="88"/>
      <c r="G185" s="88"/>
      <c r="H185" s="88"/>
      <c r="I185" s="88"/>
      <c r="J185" s="106">
        <v>5500000</v>
      </c>
      <c r="K185" s="106">
        <f t="shared" si="29"/>
        <v>5500000</v>
      </c>
      <c r="L185" s="96">
        <f t="shared" si="30"/>
        <v>5500000</v>
      </c>
      <c r="M185" s="96">
        <v>0</v>
      </c>
      <c r="N185" s="91"/>
      <c r="O185" s="92">
        <v>1</v>
      </c>
      <c r="P185" s="92">
        <v>1</v>
      </c>
      <c r="Q185" s="95">
        <f t="shared" si="17"/>
        <v>5500000</v>
      </c>
      <c r="R185" s="95">
        <f t="shared" si="18"/>
        <v>5500000</v>
      </c>
      <c r="S185" s="95">
        <f t="shared" si="19"/>
        <v>5500000</v>
      </c>
      <c r="T185" s="85"/>
      <c r="U185" s="26" t="s">
        <v>1911</v>
      </c>
    </row>
    <row r="186" spans="1:21" ht="15.75" x14ac:dyDescent="0.25">
      <c r="A186" s="13">
        <f>+A184+1</f>
        <v>177</v>
      </c>
      <c r="B186" s="14" t="s">
        <v>2080</v>
      </c>
      <c r="C186" s="15" t="s">
        <v>2081</v>
      </c>
      <c r="D186" s="82" t="s">
        <v>2082</v>
      </c>
      <c r="E186" s="78">
        <v>42761</v>
      </c>
      <c r="F186" s="88"/>
      <c r="G186" s="88"/>
      <c r="H186" s="88"/>
      <c r="I186" s="88"/>
      <c r="J186" s="106">
        <v>17500000</v>
      </c>
      <c r="K186" s="106">
        <f t="shared" si="29"/>
        <v>17500000</v>
      </c>
      <c r="L186" s="96">
        <f t="shared" si="30"/>
        <v>17500000</v>
      </c>
      <c r="M186" s="96">
        <v>0</v>
      </c>
      <c r="N186" s="91"/>
      <c r="O186" s="92">
        <v>1</v>
      </c>
      <c r="P186" s="92">
        <v>1</v>
      </c>
      <c r="Q186" s="95">
        <f t="shared" si="17"/>
        <v>17500000</v>
      </c>
      <c r="R186" s="95">
        <f t="shared" si="18"/>
        <v>17500000</v>
      </c>
      <c r="S186" s="95">
        <f t="shared" si="19"/>
        <v>17500000</v>
      </c>
      <c r="T186" s="85"/>
      <c r="U186" s="26" t="s">
        <v>1911</v>
      </c>
    </row>
    <row r="187" spans="1:21" ht="15.75" x14ac:dyDescent="0.25">
      <c r="A187" s="13">
        <f t="shared" si="22"/>
        <v>178</v>
      </c>
      <c r="B187" s="14" t="s">
        <v>2080</v>
      </c>
      <c r="C187" s="15" t="s">
        <v>2081</v>
      </c>
      <c r="D187" s="82" t="s">
        <v>2082</v>
      </c>
      <c r="E187" s="78">
        <v>42761</v>
      </c>
      <c r="F187" s="88"/>
      <c r="G187" s="88"/>
      <c r="H187" s="88"/>
      <c r="I187" s="88"/>
      <c r="J187" s="106">
        <v>17500000</v>
      </c>
      <c r="K187" s="106">
        <f t="shared" si="20"/>
        <v>17500000</v>
      </c>
      <c r="L187" s="96">
        <f t="shared" si="21"/>
        <v>17500000</v>
      </c>
      <c r="M187" s="96">
        <v>0</v>
      </c>
      <c r="N187" s="91"/>
      <c r="O187" s="92">
        <v>1</v>
      </c>
      <c r="P187" s="92">
        <v>1</v>
      </c>
      <c r="Q187" s="95">
        <f t="shared" si="17"/>
        <v>17500000</v>
      </c>
      <c r="R187" s="95">
        <f t="shared" si="18"/>
        <v>17500000</v>
      </c>
      <c r="S187" s="95">
        <f t="shared" si="19"/>
        <v>17500000</v>
      </c>
      <c r="T187" s="85"/>
      <c r="U187" s="26" t="s">
        <v>1911</v>
      </c>
    </row>
    <row r="188" spans="1:21" ht="15.75" x14ac:dyDescent="0.25">
      <c r="A188" s="13">
        <f t="shared" si="22"/>
        <v>179</v>
      </c>
      <c r="B188" s="14" t="s">
        <v>773</v>
      </c>
      <c r="C188" s="15" t="s">
        <v>774</v>
      </c>
      <c r="D188" s="15" t="s">
        <v>2431</v>
      </c>
      <c r="E188" s="78">
        <v>43154</v>
      </c>
      <c r="F188" s="88"/>
      <c r="G188" s="88"/>
      <c r="H188" s="88"/>
      <c r="I188" s="88"/>
      <c r="J188" s="106">
        <v>20000000</v>
      </c>
      <c r="K188" s="106">
        <f t="shared" si="20"/>
        <v>20000000</v>
      </c>
      <c r="L188" s="96">
        <f t="shared" si="21"/>
        <v>20000000</v>
      </c>
      <c r="M188" s="96">
        <v>0</v>
      </c>
      <c r="N188" s="91"/>
      <c r="O188" s="92">
        <v>1</v>
      </c>
      <c r="P188" s="92">
        <v>1</v>
      </c>
      <c r="Q188" s="95">
        <f t="shared" si="17"/>
        <v>20000000</v>
      </c>
      <c r="R188" s="95">
        <f t="shared" si="18"/>
        <v>20000000</v>
      </c>
      <c r="S188" s="95">
        <f t="shared" si="19"/>
        <v>20000000</v>
      </c>
      <c r="T188" s="85"/>
      <c r="U188" s="26" t="s">
        <v>1911</v>
      </c>
    </row>
    <row r="189" spans="1:21" ht="15.75" x14ac:dyDescent="0.25">
      <c r="A189" s="13">
        <f t="shared" si="22"/>
        <v>180</v>
      </c>
      <c r="B189" s="24" t="s">
        <v>1961</v>
      </c>
      <c r="C189" s="97" t="s">
        <v>1962</v>
      </c>
      <c r="D189" s="78"/>
      <c r="E189" s="78">
        <v>42152</v>
      </c>
      <c r="F189" s="88"/>
      <c r="G189" s="88"/>
      <c r="H189" s="88"/>
      <c r="I189" s="88"/>
      <c r="J189" s="106">
        <v>10000000</v>
      </c>
      <c r="K189" s="106">
        <f t="shared" si="20"/>
        <v>10000000</v>
      </c>
      <c r="L189" s="96">
        <f t="shared" si="21"/>
        <v>10000000</v>
      </c>
      <c r="M189" s="96">
        <v>0</v>
      </c>
      <c r="N189" s="91"/>
      <c r="O189" s="92">
        <v>1</v>
      </c>
      <c r="P189" s="92">
        <v>1</v>
      </c>
      <c r="Q189" s="95">
        <f t="shared" si="17"/>
        <v>10000000</v>
      </c>
      <c r="R189" s="95">
        <f t="shared" si="18"/>
        <v>10000000</v>
      </c>
      <c r="S189" s="95">
        <f t="shared" si="19"/>
        <v>10000000</v>
      </c>
      <c r="T189" s="85"/>
      <c r="U189" s="26" t="s">
        <v>1911</v>
      </c>
    </row>
    <row r="190" spans="1:21" ht="15.75" x14ac:dyDescent="0.25">
      <c r="A190" s="13">
        <f t="shared" si="22"/>
        <v>181</v>
      </c>
      <c r="B190" s="14" t="s">
        <v>2045</v>
      </c>
      <c r="C190" s="15" t="s">
        <v>2046</v>
      </c>
      <c r="D190" s="78"/>
      <c r="E190" s="78">
        <v>42608</v>
      </c>
      <c r="F190" s="88"/>
      <c r="G190" s="88"/>
      <c r="H190" s="88"/>
      <c r="I190" s="88"/>
      <c r="J190" s="106">
        <v>50000000</v>
      </c>
      <c r="K190" s="106">
        <f t="shared" si="20"/>
        <v>50000000</v>
      </c>
      <c r="L190" s="96">
        <f t="shared" si="21"/>
        <v>50000000</v>
      </c>
      <c r="M190" s="96">
        <v>0</v>
      </c>
      <c r="N190" s="91"/>
      <c r="O190" s="92">
        <v>1</v>
      </c>
      <c r="P190" s="92">
        <v>1</v>
      </c>
      <c r="Q190" s="95">
        <f t="shared" si="17"/>
        <v>50000000</v>
      </c>
      <c r="R190" s="95">
        <f t="shared" si="18"/>
        <v>50000000</v>
      </c>
      <c r="S190" s="95">
        <f t="shared" si="19"/>
        <v>50000000</v>
      </c>
      <c r="T190" s="85"/>
      <c r="U190" s="26" t="s">
        <v>1911</v>
      </c>
    </row>
    <row r="191" spans="1:21" ht="15.75" x14ac:dyDescent="0.25">
      <c r="A191" s="13">
        <f t="shared" si="22"/>
        <v>182</v>
      </c>
      <c r="B191" s="14" t="s">
        <v>1984</v>
      </c>
      <c r="C191" s="15" t="s">
        <v>1682</v>
      </c>
      <c r="D191" s="78"/>
      <c r="E191" s="78">
        <v>42313</v>
      </c>
      <c r="F191" s="88"/>
      <c r="G191" s="88"/>
      <c r="H191" s="88"/>
      <c r="I191" s="88"/>
      <c r="J191" s="106">
        <v>20000000</v>
      </c>
      <c r="K191" s="106">
        <f t="shared" si="20"/>
        <v>20000000</v>
      </c>
      <c r="L191" s="96">
        <f t="shared" si="21"/>
        <v>20000000</v>
      </c>
      <c r="M191" s="96">
        <v>0</v>
      </c>
      <c r="N191" s="91"/>
      <c r="O191" s="92">
        <v>1</v>
      </c>
      <c r="P191" s="92">
        <v>1</v>
      </c>
      <c r="Q191" s="95">
        <f t="shared" si="17"/>
        <v>20000000</v>
      </c>
      <c r="R191" s="95">
        <f t="shared" si="18"/>
        <v>20000000</v>
      </c>
      <c r="S191" s="95">
        <f t="shared" si="19"/>
        <v>20000000</v>
      </c>
      <c r="T191" s="85"/>
      <c r="U191" s="26" t="s">
        <v>1911</v>
      </c>
    </row>
    <row r="192" spans="1:21" ht="15.75" x14ac:dyDescent="0.25">
      <c r="A192" s="13">
        <f t="shared" si="22"/>
        <v>183</v>
      </c>
      <c r="B192" s="14" t="s">
        <v>2365</v>
      </c>
      <c r="C192" s="15" t="s">
        <v>2366</v>
      </c>
      <c r="D192" s="82" t="s">
        <v>2367</v>
      </c>
      <c r="E192" s="78">
        <v>43040</v>
      </c>
      <c r="F192" s="88"/>
      <c r="G192" s="88"/>
      <c r="H192" s="88"/>
      <c r="I192" s="88"/>
      <c r="J192" s="106">
        <v>15000000</v>
      </c>
      <c r="K192" s="106">
        <f t="shared" si="20"/>
        <v>15000000</v>
      </c>
      <c r="L192" s="96">
        <f t="shared" si="21"/>
        <v>15000000</v>
      </c>
      <c r="M192" s="96">
        <v>0</v>
      </c>
      <c r="N192" s="91"/>
      <c r="O192" s="92">
        <v>1</v>
      </c>
      <c r="P192" s="92">
        <v>1</v>
      </c>
      <c r="Q192" s="95">
        <f t="shared" si="17"/>
        <v>15000000</v>
      </c>
      <c r="R192" s="95">
        <f t="shared" si="18"/>
        <v>15000000</v>
      </c>
      <c r="S192" s="95">
        <f t="shared" si="19"/>
        <v>15000000</v>
      </c>
      <c r="T192" s="85"/>
      <c r="U192" s="26" t="s">
        <v>1911</v>
      </c>
    </row>
    <row r="193" spans="1:21" ht="15.75" x14ac:dyDescent="0.25">
      <c r="A193" s="13">
        <f t="shared" si="22"/>
        <v>184</v>
      </c>
      <c r="B193" s="14" t="s">
        <v>1963</v>
      </c>
      <c r="C193" s="15" t="s">
        <v>1964</v>
      </c>
      <c r="D193" s="78"/>
      <c r="E193" s="78">
        <v>42241</v>
      </c>
      <c r="F193" s="88"/>
      <c r="G193" s="88"/>
      <c r="H193" s="88"/>
      <c r="I193" s="88"/>
      <c r="J193" s="106">
        <v>12500000</v>
      </c>
      <c r="K193" s="106">
        <f t="shared" si="20"/>
        <v>12500000</v>
      </c>
      <c r="L193" s="96">
        <f t="shared" si="21"/>
        <v>12500000</v>
      </c>
      <c r="M193" s="96">
        <v>0</v>
      </c>
      <c r="N193" s="91"/>
      <c r="O193" s="92">
        <v>1</v>
      </c>
      <c r="P193" s="92">
        <v>1</v>
      </c>
      <c r="Q193" s="95">
        <f t="shared" si="17"/>
        <v>12500000</v>
      </c>
      <c r="R193" s="95">
        <f t="shared" si="18"/>
        <v>12500000</v>
      </c>
      <c r="S193" s="95">
        <f t="shared" si="19"/>
        <v>12500000</v>
      </c>
      <c r="T193" s="85"/>
      <c r="U193" s="26" t="s">
        <v>1911</v>
      </c>
    </row>
    <row r="194" spans="1:21" ht="15.75" x14ac:dyDescent="0.25">
      <c r="A194" s="13">
        <f t="shared" si="22"/>
        <v>185</v>
      </c>
      <c r="B194" s="14" t="s">
        <v>1963</v>
      </c>
      <c r="C194" s="15" t="s">
        <v>1964</v>
      </c>
      <c r="D194" s="78"/>
      <c r="E194" s="78">
        <v>42241</v>
      </c>
      <c r="F194" s="88"/>
      <c r="G194" s="88"/>
      <c r="H194" s="88"/>
      <c r="I194" s="88"/>
      <c r="J194" s="106">
        <v>12500000</v>
      </c>
      <c r="K194" s="106">
        <f t="shared" si="20"/>
        <v>12500000</v>
      </c>
      <c r="L194" s="96">
        <f t="shared" si="21"/>
        <v>12500000</v>
      </c>
      <c r="M194" s="96">
        <v>0</v>
      </c>
      <c r="N194" s="91"/>
      <c r="O194" s="92">
        <v>1</v>
      </c>
      <c r="P194" s="92">
        <v>1</v>
      </c>
      <c r="Q194" s="95">
        <f t="shared" si="17"/>
        <v>12500000</v>
      </c>
      <c r="R194" s="95">
        <f t="shared" si="18"/>
        <v>12500000</v>
      </c>
      <c r="S194" s="95">
        <f t="shared" si="19"/>
        <v>12500000</v>
      </c>
      <c r="T194" s="85"/>
      <c r="U194" s="26" t="s">
        <v>1911</v>
      </c>
    </row>
    <row r="195" spans="1:21" ht="15.75" x14ac:dyDescent="0.25">
      <c r="A195" s="13">
        <f t="shared" si="22"/>
        <v>186</v>
      </c>
      <c r="B195" s="14" t="s">
        <v>41</v>
      </c>
      <c r="C195" s="15" t="s">
        <v>42</v>
      </c>
      <c r="D195" s="17"/>
      <c r="E195" s="17">
        <v>42459</v>
      </c>
      <c r="F195" s="88"/>
      <c r="G195" s="88"/>
      <c r="H195" s="88"/>
      <c r="I195" s="88"/>
      <c r="J195" s="106">
        <v>7000000</v>
      </c>
      <c r="K195" s="106">
        <f t="shared" si="20"/>
        <v>7000000</v>
      </c>
      <c r="L195" s="96">
        <f t="shared" si="21"/>
        <v>7000000</v>
      </c>
      <c r="M195" s="96">
        <v>0</v>
      </c>
      <c r="N195" s="91"/>
      <c r="O195" s="92">
        <v>1</v>
      </c>
      <c r="P195" s="92">
        <v>1</v>
      </c>
      <c r="Q195" s="95">
        <f t="shared" si="17"/>
        <v>7000000</v>
      </c>
      <c r="R195" s="95">
        <f t="shared" si="18"/>
        <v>7000000</v>
      </c>
      <c r="S195" s="95">
        <f t="shared" si="19"/>
        <v>7000000</v>
      </c>
      <c r="T195" s="85"/>
      <c r="U195" s="26" t="s">
        <v>1911</v>
      </c>
    </row>
    <row r="196" spans="1:21" ht="15.75" x14ac:dyDescent="0.25">
      <c r="A196" s="13">
        <f t="shared" si="22"/>
        <v>187</v>
      </c>
      <c r="B196" s="14" t="s">
        <v>1965</v>
      </c>
      <c r="C196" s="15" t="s">
        <v>1966</v>
      </c>
      <c r="D196" s="78"/>
      <c r="E196" s="78">
        <v>42209</v>
      </c>
      <c r="F196" s="88"/>
      <c r="G196" s="88"/>
      <c r="H196" s="88"/>
      <c r="I196" s="88"/>
      <c r="J196" s="106">
        <v>10000000</v>
      </c>
      <c r="K196" s="106">
        <f t="shared" si="20"/>
        <v>10000000</v>
      </c>
      <c r="L196" s="96">
        <f t="shared" si="21"/>
        <v>10000000</v>
      </c>
      <c r="M196" s="96">
        <v>0</v>
      </c>
      <c r="N196" s="91"/>
      <c r="O196" s="92">
        <v>1</v>
      </c>
      <c r="P196" s="92">
        <v>1</v>
      </c>
      <c r="Q196" s="95">
        <f t="shared" si="17"/>
        <v>10000000</v>
      </c>
      <c r="R196" s="95">
        <f t="shared" si="18"/>
        <v>10000000</v>
      </c>
      <c r="S196" s="95">
        <f t="shared" si="19"/>
        <v>10000000</v>
      </c>
      <c r="T196" s="85"/>
      <c r="U196" s="26" t="s">
        <v>1911</v>
      </c>
    </row>
    <row r="197" spans="1:21" ht="15.75" x14ac:dyDescent="0.25">
      <c r="A197" s="13">
        <f t="shared" si="22"/>
        <v>188</v>
      </c>
      <c r="B197" s="14" t="s">
        <v>690</v>
      </c>
      <c r="C197" s="15" t="s">
        <v>691</v>
      </c>
      <c r="D197" s="78"/>
      <c r="E197" s="78">
        <v>42585</v>
      </c>
      <c r="F197" s="88"/>
      <c r="G197" s="88"/>
      <c r="H197" s="88"/>
      <c r="I197" s="88"/>
      <c r="J197" s="106">
        <v>8500000</v>
      </c>
      <c r="K197" s="106">
        <f t="shared" si="20"/>
        <v>8500000</v>
      </c>
      <c r="L197" s="96">
        <f t="shared" si="21"/>
        <v>8500000</v>
      </c>
      <c r="M197" s="96">
        <v>0</v>
      </c>
      <c r="N197" s="91"/>
      <c r="O197" s="92">
        <v>1</v>
      </c>
      <c r="P197" s="92">
        <v>1</v>
      </c>
      <c r="Q197" s="95">
        <f t="shared" si="17"/>
        <v>8500000</v>
      </c>
      <c r="R197" s="95">
        <f t="shared" si="18"/>
        <v>8500000</v>
      </c>
      <c r="S197" s="95">
        <f t="shared" si="19"/>
        <v>8500000</v>
      </c>
      <c r="T197" s="85"/>
      <c r="U197" s="26" t="s">
        <v>1911</v>
      </c>
    </row>
    <row r="198" spans="1:21" ht="15.75" x14ac:dyDescent="0.25">
      <c r="A198" s="13">
        <f t="shared" si="22"/>
        <v>189</v>
      </c>
      <c r="B198" s="14" t="s">
        <v>690</v>
      </c>
      <c r="C198" s="15" t="s">
        <v>691</v>
      </c>
      <c r="D198" s="78"/>
      <c r="E198" s="78">
        <v>42585</v>
      </c>
      <c r="F198" s="88"/>
      <c r="G198" s="88"/>
      <c r="H198" s="88"/>
      <c r="I198" s="88"/>
      <c r="J198" s="106">
        <v>8500000</v>
      </c>
      <c r="K198" s="106">
        <f t="shared" si="20"/>
        <v>8500000</v>
      </c>
      <c r="L198" s="96">
        <f t="shared" si="21"/>
        <v>8500000</v>
      </c>
      <c r="M198" s="96">
        <v>0</v>
      </c>
      <c r="N198" s="91"/>
      <c r="O198" s="92">
        <v>1</v>
      </c>
      <c r="P198" s="92">
        <v>1</v>
      </c>
      <c r="Q198" s="95">
        <f t="shared" ref="Q198:Q261" si="31">L198+M198</f>
        <v>8500000</v>
      </c>
      <c r="R198" s="95">
        <f t="shared" ref="R198:R261" si="32">P198*Q198</f>
        <v>8500000</v>
      </c>
      <c r="S198" s="95">
        <f t="shared" ref="S198:S261" si="33">L198*P198</f>
        <v>8500000</v>
      </c>
      <c r="T198" s="85"/>
      <c r="U198" s="26" t="s">
        <v>1911</v>
      </c>
    </row>
    <row r="199" spans="1:21" ht="15.75" x14ac:dyDescent="0.25">
      <c r="A199" s="13">
        <f t="shared" si="22"/>
        <v>190</v>
      </c>
      <c r="B199" s="14" t="s">
        <v>2047</v>
      </c>
      <c r="C199" s="15" t="s">
        <v>55</v>
      </c>
      <c r="D199" s="78"/>
      <c r="E199" s="78">
        <v>42619</v>
      </c>
      <c r="F199" s="88"/>
      <c r="G199" s="88"/>
      <c r="H199" s="88"/>
      <c r="I199" s="88"/>
      <c r="J199" s="106">
        <v>7000000</v>
      </c>
      <c r="K199" s="106">
        <f t="shared" ref="K199:K262" si="34">O199*Q199</f>
        <v>7000000</v>
      </c>
      <c r="L199" s="96">
        <f t="shared" ref="L199:L262" si="35">J199/O199</f>
        <v>7000000</v>
      </c>
      <c r="M199" s="96">
        <v>0</v>
      </c>
      <c r="N199" s="91"/>
      <c r="O199" s="92">
        <v>1</v>
      </c>
      <c r="P199" s="92">
        <v>1</v>
      </c>
      <c r="Q199" s="95">
        <f t="shared" si="31"/>
        <v>7000000</v>
      </c>
      <c r="R199" s="95">
        <f t="shared" si="32"/>
        <v>7000000</v>
      </c>
      <c r="S199" s="95">
        <f t="shared" si="33"/>
        <v>7000000</v>
      </c>
      <c r="T199" s="85"/>
      <c r="U199" s="26" t="s">
        <v>1911</v>
      </c>
    </row>
    <row r="200" spans="1:21" ht="15.75" x14ac:dyDescent="0.25">
      <c r="A200" s="13">
        <f t="shared" si="22"/>
        <v>191</v>
      </c>
      <c r="B200" s="14" t="s">
        <v>256</v>
      </c>
      <c r="C200" s="15" t="s">
        <v>257</v>
      </c>
      <c r="D200" s="78"/>
      <c r="E200" s="78">
        <v>42284</v>
      </c>
      <c r="F200" s="88"/>
      <c r="G200" s="88"/>
      <c r="H200" s="88"/>
      <c r="I200" s="88"/>
      <c r="J200" s="110">
        <v>10725930</v>
      </c>
      <c r="K200" s="106">
        <f t="shared" si="34"/>
        <v>10725930</v>
      </c>
      <c r="L200" s="96">
        <f t="shared" si="35"/>
        <v>10725930</v>
      </c>
      <c r="M200" s="96">
        <v>0</v>
      </c>
      <c r="N200" s="91"/>
      <c r="O200" s="92">
        <v>1</v>
      </c>
      <c r="P200" s="92">
        <v>1</v>
      </c>
      <c r="Q200" s="95">
        <f t="shared" si="31"/>
        <v>10725930</v>
      </c>
      <c r="R200" s="95">
        <f t="shared" si="32"/>
        <v>10725930</v>
      </c>
      <c r="S200" s="95">
        <f t="shared" si="33"/>
        <v>10725930</v>
      </c>
      <c r="T200" s="85"/>
      <c r="U200" s="26" t="s">
        <v>1911</v>
      </c>
    </row>
    <row r="201" spans="1:21" ht="15.75" x14ac:dyDescent="0.25">
      <c r="A201" s="13">
        <f t="shared" ref="A201:A264" si="36">+A200+1</f>
        <v>192</v>
      </c>
      <c r="B201" s="14" t="s">
        <v>2248</v>
      </c>
      <c r="C201" s="15" t="s">
        <v>381</v>
      </c>
      <c r="D201" s="15" t="s">
        <v>2249</v>
      </c>
      <c r="E201" s="78">
        <v>42944</v>
      </c>
      <c r="F201" s="88"/>
      <c r="G201" s="88"/>
      <c r="H201" s="88"/>
      <c r="I201" s="88"/>
      <c r="J201" s="106">
        <v>20000000</v>
      </c>
      <c r="K201" s="106">
        <f t="shared" si="34"/>
        <v>20000000</v>
      </c>
      <c r="L201" s="96">
        <f t="shared" si="35"/>
        <v>20000000</v>
      </c>
      <c r="M201" s="96">
        <v>0</v>
      </c>
      <c r="N201" s="91"/>
      <c r="O201" s="92">
        <v>1</v>
      </c>
      <c r="P201" s="92">
        <v>1</v>
      </c>
      <c r="Q201" s="95">
        <f t="shared" si="31"/>
        <v>20000000</v>
      </c>
      <c r="R201" s="95">
        <f t="shared" si="32"/>
        <v>20000000</v>
      </c>
      <c r="S201" s="95">
        <f t="shared" si="33"/>
        <v>20000000</v>
      </c>
      <c r="T201" s="85"/>
      <c r="U201" s="26" t="s">
        <v>1911</v>
      </c>
    </row>
    <row r="202" spans="1:21" ht="15.75" x14ac:dyDescent="0.25">
      <c r="A202" s="13">
        <f t="shared" si="36"/>
        <v>193</v>
      </c>
      <c r="B202" s="14" t="s">
        <v>1010</v>
      </c>
      <c r="C202" s="15" t="s">
        <v>1017</v>
      </c>
      <c r="D202" s="82" t="s">
        <v>2337</v>
      </c>
      <c r="E202" s="78">
        <v>43013</v>
      </c>
      <c r="F202" s="88"/>
      <c r="G202" s="88"/>
      <c r="H202" s="88"/>
      <c r="I202" s="88"/>
      <c r="J202" s="106">
        <v>15000000</v>
      </c>
      <c r="K202" s="106">
        <f t="shared" si="34"/>
        <v>15000000</v>
      </c>
      <c r="L202" s="96">
        <f t="shared" si="35"/>
        <v>15000000</v>
      </c>
      <c r="M202" s="96">
        <v>0</v>
      </c>
      <c r="N202" s="91"/>
      <c r="O202" s="92">
        <v>1</v>
      </c>
      <c r="P202" s="92">
        <v>1</v>
      </c>
      <c r="Q202" s="95">
        <f t="shared" si="31"/>
        <v>15000000</v>
      </c>
      <c r="R202" s="95">
        <f t="shared" si="32"/>
        <v>15000000</v>
      </c>
      <c r="S202" s="95">
        <f t="shared" si="33"/>
        <v>15000000</v>
      </c>
      <c r="T202" s="85"/>
      <c r="U202" s="26" t="s">
        <v>1911</v>
      </c>
    </row>
    <row r="203" spans="1:21" ht="15.75" x14ac:dyDescent="0.25">
      <c r="A203" s="13">
        <f t="shared" si="36"/>
        <v>194</v>
      </c>
      <c r="B203" s="14" t="s">
        <v>1234</v>
      </c>
      <c r="C203" s="15" t="s">
        <v>1235</v>
      </c>
      <c r="D203" s="15" t="s">
        <v>2432</v>
      </c>
      <c r="E203" s="78">
        <v>43153</v>
      </c>
      <c r="F203" s="88"/>
      <c r="G203" s="88"/>
      <c r="H203" s="88"/>
      <c r="I203" s="88"/>
      <c r="J203" s="106">
        <v>5000000</v>
      </c>
      <c r="K203" s="106">
        <f t="shared" si="34"/>
        <v>5000000</v>
      </c>
      <c r="L203" s="96">
        <f t="shared" si="35"/>
        <v>5000000</v>
      </c>
      <c r="M203" s="96">
        <v>0</v>
      </c>
      <c r="N203" s="91"/>
      <c r="O203" s="92">
        <v>1</v>
      </c>
      <c r="P203" s="92">
        <v>1</v>
      </c>
      <c r="Q203" s="95">
        <f t="shared" si="31"/>
        <v>5000000</v>
      </c>
      <c r="R203" s="95">
        <f t="shared" si="32"/>
        <v>5000000</v>
      </c>
      <c r="S203" s="95">
        <f t="shared" si="33"/>
        <v>5000000</v>
      </c>
      <c r="T203" s="85"/>
      <c r="U203" s="26" t="s">
        <v>1911</v>
      </c>
    </row>
    <row r="204" spans="1:21" ht="15.75" x14ac:dyDescent="0.25">
      <c r="A204" s="13">
        <f t="shared" si="36"/>
        <v>195</v>
      </c>
      <c r="B204" s="14" t="s">
        <v>1234</v>
      </c>
      <c r="C204" s="15" t="s">
        <v>1235</v>
      </c>
      <c r="D204" s="15" t="s">
        <v>2432</v>
      </c>
      <c r="E204" s="78">
        <v>43153</v>
      </c>
      <c r="F204" s="88"/>
      <c r="G204" s="88"/>
      <c r="H204" s="88"/>
      <c r="I204" s="88"/>
      <c r="J204" s="106">
        <v>5000000</v>
      </c>
      <c r="K204" s="106">
        <f t="shared" si="34"/>
        <v>5000000</v>
      </c>
      <c r="L204" s="96">
        <f t="shared" si="35"/>
        <v>5000000</v>
      </c>
      <c r="M204" s="96">
        <v>0</v>
      </c>
      <c r="N204" s="91"/>
      <c r="O204" s="92">
        <v>1</v>
      </c>
      <c r="P204" s="92">
        <v>1</v>
      </c>
      <c r="Q204" s="95">
        <f t="shared" si="31"/>
        <v>5000000</v>
      </c>
      <c r="R204" s="95">
        <f t="shared" si="32"/>
        <v>5000000</v>
      </c>
      <c r="S204" s="95">
        <f t="shared" si="33"/>
        <v>5000000</v>
      </c>
      <c r="T204" s="85"/>
      <c r="U204" s="26" t="s">
        <v>1911</v>
      </c>
    </row>
    <row r="205" spans="1:21" ht="15.75" x14ac:dyDescent="0.25">
      <c r="A205" s="13">
        <f t="shared" si="36"/>
        <v>196</v>
      </c>
      <c r="B205" s="14" t="s">
        <v>93</v>
      </c>
      <c r="C205" s="15" t="s">
        <v>94</v>
      </c>
      <c r="D205" s="15" t="s">
        <v>2226</v>
      </c>
      <c r="E205" s="78">
        <v>42941</v>
      </c>
      <c r="F205" s="88"/>
      <c r="G205" s="88"/>
      <c r="H205" s="88"/>
      <c r="I205" s="88"/>
      <c r="J205" s="106">
        <v>10000000</v>
      </c>
      <c r="K205" s="106">
        <f t="shared" si="34"/>
        <v>10000000</v>
      </c>
      <c r="L205" s="96">
        <f t="shared" si="35"/>
        <v>10000000</v>
      </c>
      <c r="M205" s="96">
        <v>0</v>
      </c>
      <c r="N205" s="91"/>
      <c r="O205" s="92">
        <v>1</v>
      </c>
      <c r="P205" s="92">
        <v>1</v>
      </c>
      <c r="Q205" s="95">
        <f t="shared" si="31"/>
        <v>10000000</v>
      </c>
      <c r="R205" s="95">
        <f t="shared" si="32"/>
        <v>10000000</v>
      </c>
      <c r="S205" s="95">
        <f t="shared" si="33"/>
        <v>10000000</v>
      </c>
      <c r="T205" s="85"/>
      <c r="U205" s="26" t="s">
        <v>1911</v>
      </c>
    </row>
    <row r="206" spans="1:21" ht="15.75" x14ac:dyDescent="0.25">
      <c r="A206" s="13">
        <f t="shared" si="36"/>
        <v>197</v>
      </c>
      <c r="B206" s="14" t="s">
        <v>2261</v>
      </c>
      <c r="C206" s="15" t="s">
        <v>2262</v>
      </c>
      <c r="D206" s="15" t="s">
        <v>2263</v>
      </c>
      <c r="E206" s="78">
        <v>42943</v>
      </c>
      <c r="F206" s="88"/>
      <c r="G206" s="88"/>
      <c r="H206" s="88"/>
      <c r="I206" s="88"/>
      <c r="J206" s="106">
        <v>5000000</v>
      </c>
      <c r="K206" s="106">
        <f t="shared" si="34"/>
        <v>5000000</v>
      </c>
      <c r="L206" s="96">
        <f t="shared" si="35"/>
        <v>5000000</v>
      </c>
      <c r="M206" s="96">
        <v>0</v>
      </c>
      <c r="N206" s="91"/>
      <c r="O206" s="92">
        <v>1</v>
      </c>
      <c r="P206" s="92">
        <v>1</v>
      </c>
      <c r="Q206" s="95">
        <f t="shared" si="31"/>
        <v>5000000</v>
      </c>
      <c r="R206" s="95">
        <f t="shared" si="32"/>
        <v>5000000</v>
      </c>
      <c r="S206" s="95">
        <f t="shared" si="33"/>
        <v>5000000</v>
      </c>
      <c r="T206" s="85"/>
      <c r="U206" s="26" t="s">
        <v>1911</v>
      </c>
    </row>
    <row r="207" spans="1:21" ht="15.75" x14ac:dyDescent="0.25">
      <c r="A207" s="13">
        <f t="shared" si="36"/>
        <v>198</v>
      </c>
      <c r="B207" s="14" t="s">
        <v>2261</v>
      </c>
      <c r="C207" s="15" t="s">
        <v>2262</v>
      </c>
      <c r="D207" s="15" t="s">
        <v>2263</v>
      </c>
      <c r="E207" s="78">
        <v>42943</v>
      </c>
      <c r="F207" s="88"/>
      <c r="G207" s="88"/>
      <c r="H207" s="88"/>
      <c r="I207" s="88"/>
      <c r="J207" s="106">
        <v>5000000</v>
      </c>
      <c r="K207" s="106">
        <f t="shared" si="34"/>
        <v>5000000</v>
      </c>
      <c r="L207" s="96">
        <f t="shared" si="35"/>
        <v>5000000</v>
      </c>
      <c r="M207" s="96">
        <v>0</v>
      </c>
      <c r="N207" s="91"/>
      <c r="O207" s="92">
        <v>1</v>
      </c>
      <c r="P207" s="92">
        <v>1</v>
      </c>
      <c r="Q207" s="95">
        <f t="shared" si="31"/>
        <v>5000000</v>
      </c>
      <c r="R207" s="95">
        <f t="shared" si="32"/>
        <v>5000000</v>
      </c>
      <c r="S207" s="95">
        <f t="shared" si="33"/>
        <v>5000000</v>
      </c>
      <c r="T207" s="85"/>
      <c r="U207" s="26" t="s">
        <v>1911</v>
      </c>
    </row>
    <row r="208" spans="1:21" ht="15.75" x14ac:dyDescent="0.25">
      <c r="A208" s="13">
        <f t="shared" si="36"/>
        <v>199</v>
      </c>
      <c r="B208" s="14" t="s">
        <v>2170</v>
      </c>
      <c r="C208" s="15" t="s">
        <v>453</v>
      </c>
      <c r="D208" s="82" t="s">
        <v>2171</v>
      </c>
      <c r="E208" s="78">
        <v>42892</v>
      </c>
      <c r="F208" s="88"/>
      <c r="G208" s="88"/>
      <c r="H208" s="88"/>
      <c r="I208" s="88"/>
      <c r="J208" s="106">
        <v>5000000</v>
      </c>
      <c r="K208" s="106">
        <f t="shared" si="34"/>
        <v>5000000</v>
      </c>
      <c r="L208" s="96">
        <f t="shared" si="35"/>
        <v>5000000</v>
      </c>
      <c r="M208" s="96">
        <v>0</v>
      </c>
      <c r="N208" s="91"/>
      <c r="O208" s="92">
        <v>1</v>
      </c>
      <c r="P208" s="92">
        <v>1</v>
      </c>
      <c r="Q208" s="95">
        <f t="shared" si="31"/>
        <v>5000000</v>
      </c>
      <c r="R208" s="95">
        <f t="shared" si="32"/>
        <v>5000000</v>
      </c>
      <c r="S208" s="95">
        <f t="shared" si="33"/>
        <v>5000000</v>
      </c>
      <c r="T208" s="85"/>
      <c r="U208" s="26" t="s">
        <v>1911</v>
      </c>
    </row>
    <row r="209" spans="1:21" ht="15.75" x14ac:dyDescent="0.25">
      <c r="A209" s="13">
        <f t="shared" si="36"/>
        <v>200</v>
      </c>
      <c r="B209" s="14" t="s">
        <v>2170</v>
      </c>
      <c r="C209" s="15" t="s">
        <v>453</v>
      </c>
      <c r="D209" s="82" t="s">
        <v>2171</v>
      </c>
      <c r="E209" s="78">
        <v>42892</v>
      </c>
      <c r="F209" s="88"/>
      <c r="G209" s="88"/>
      <c r="H209" s="88"/>
      <c r="I209" s="88"/>
      <c r="J209" s="106">
        <v>5000000</v>
      </c>
      <c r="K209" s="106">
        <f t="shared" si="34"/>
        <v>5000000</v>
      </c>
      <c r="L209" s="96">
        <f t="shared" si="35"/>
        <v>5000000</v>
      </c>
      <c r="M209" s="96">
        <v>0</v>
      </c>
      <c r="N209" s="91"/>
      <c r="O209" s="92">
        <v>1</v>
      </c>
      <c r="P209" s="92">
        <v>1</v>
      </c>
      <c r="Q209" s="95">
        <f t="shared" si="31"/>
        <v>5000000</v>
      </c>
      <c r="R209" s="95">
        <f t="shared" si="32"/>
        <v>5000000</v>
      </c>
      <c r="S209" s="95">
        <f t="shared" si="33"/>
        <v>5000000</v>
      </c>
      <c r="T209" s="85"/>
      <c r="U209" s="26" t="s">
        <v>1911</v>
      </c>
    </row>
    <row r="210" spans="1:21" ht="15.75" x14ac:dyDescent="0.25">
      <c r="A210" s="13">
        <f t="shared" si="36"/>
        <v>201</v>
      </c>
      <c r="B210" s="14" t="s">
        <v>2308</v>
      </c>
      <c r="C210" s="15" t="s">
        <v>2309</v>
      </c>
      <c r="D210" s="15" t="s">
        <v>2310</v>
      </c>
      <c r="E210" s="78">
        <v>42985</v>
      </c>
      <c r="F210" s="88"/>
      <c r="G210" s="88"/>
      <c r="H210" s="88"/>
      <c r="I210" s="88"/>
      <c r="J210" s="106">
        <v>5000000</v>
      </c>
      <c r="K210" s="106">
        <f t="shared" si="34"/>
        <v>5000000</v>
      </c>
      <c r="L210" s="96">
        <f t="shared" si="35"/>
        <v>5000000</v>
      </c>
      <c r="M210" s="96">
        <v>0</v>
      </c>
      <c r="N210" s="91"/>
      <c r="O210" s="92">
        <v>1</v>
      </c>
      <c r="P210" s="92">
        <v>1</v>
      </c>
      <c r="Q210" s="95">
        <f t="shared" si="31"/>
        <v>5000000</v>
      </c>
      <c r="R210" s="95">
        <f t="shared" si="32"/>
        <v>5000000</v>
      </c>
      <c r="S210" s="95">
        <f t="shared" si="33"/>
        <v>5000000</v>
      </c>
      <c r="T210" s="85"/>
      <c r="U210" s="26" t="s">
        <v>1911</v>
      </c>
    </row>
    <row r="211" spans="1:21" ht="15.75" x14ac:dyDescent="0.25">
      <c r="A211" s="13">
        <f t="shared" si="36"/>
        <v>202</v>
      </c>
      <c r="B211" s="14" t="s">
        <v>2308</v>
      </c>
      <c r="C211" s="15" t="s">
        <v>2309</v>
      </c>
      <c r="D211" s="15" t="s">
        <v>2310</v>
      </c>
      <c r="E211" s="78">
        <v>42985</v>
      </c>
      <c r="F211" s="88"/>
      <c r="G211" s="88"/>
      <c r="H211" s="88"/>
      <c r="I211" s="88"/>
      <c r="J211" s="106">
        <v>5000000</v>
      </c>
      <c r="K211" s="106">
        <f t="shared" si="34"/>
        <v>5000000</v>
      </c>
      <c r="L211" s="96">
        <f t="shared" si="35"/>
        <v>5000000</v>
      </c>
      <c r="M211" s="96">
        <v>0</v>
      </c>
      <c r="N211" s="91"/>
      <c r="O211" s="92">
        <v>1</v>
      </c>
      <c r="P211" s="92">
        <v>1</v>
      </c>
      <c r="Q211" s="95">
        <f t="shared" si="31"/>
        <v>5000000</v>
      </c>
      <c r="R211" s="95">
        <f t="shared" si="32"/>
        <v>5000000</v>
      </c>
      <c r="S211" s="95">
        <f t="shared" si="33"/>
        <v>5000000</v>
      </c>
      <c r="T211" s="85"/>
      <c r="U211" s="26" t="s">
        <v>1911</v>
      </c>
    </row>
    <row r="212" spans="1:21" ht="15.75" x14ac:dyDescent="0.25">
      <c r="A212" s="13">
        <f t="shared" si="36"/>
        <v>203</v>
      </c>
      <c r="B212" s="14" t="s">
        <v>1967</v>
      </c>
      <c r="C212" s="15" t="s">
        <v>1968</v>
      </c>
      <c r="D212" s="78"/>
      <c r="E212" s="78">
        <v>42180</v>
      </c>
      <c r="F212" s="88"/>
      <c r="G212" s="88"/>
      <c r="H212" s="88"/>
      <c r="I212" s="88"/>
      <c r="J212" s="106">
        <v>1500000</v>
      </c>
      <c r="K212" s="106">
        <f t="shared" si="34"/>
        <v>1500000</v>
      </c>
      <c r="L212" s="96">
        <f t="shared" si="35"/>
        <v>1500000</v>
      </c>
      <c r="M212" s="96">
        <v>0</v>
      </c>
      <c r="N212" s="91"/>
      <c r="O212" s="92">
        <v>1</v>
      </c>
      <c r="P212" s="92">
        <v>1</v>
      </c>
      <c r="Q212" s="95">
        <f t="shared" si="31"/>
        <v>1500000</v>
      </c>
      <c r="R212" s="95">
        <f t="shared" si="32"/>
        <v>1500000</v>
      </c>
      <c r="S212" s="95">
        <f t="shared" si="33"/>
        <v>1500000</v>
      </c>
      <c r="T212" s="85"/>
      <c r="U212" s="26" t="s">
        <v>1911</v>
      </c>
    </row>
    <row r="213" spans="1:21" ht="15.75" x14ac:dyDescent="0.25">
      <c r="A213" s="13">
        <f t="shared" si="36"/>
        <v>204</v>
      </c>
      <c r="B213" s="14" t="s">
        <v>1967</v>
      </c>
      <c r="C213" s="15" t="s">
        <v>1968</v>
      </c>
      <c r="D213" s="78"/>
      <c r="E213" s="78">
        <v>42180</v>
      </c>
      <c r="F213" s="88"/>
      <c r="G213" s="88"/>
      <c r="H213" s="88"/>
      <c r="I213" s="88"/>
      <c r="J213" s="106">
        <v>1500000</v>
      </c>
      <c r="K213" s="106">
        <f t="shared" si="34"/>
        <v>1500000</v>
      </c>
      <c r="L213" s="96">
        <f t="shared" si="35"/>
        <v>1500000</v>
      </c>
      <c r="M213" s="96">
        <v>0</v>
      </c>
      <c r="N213" s="91"/>
      <c r="O213" s="92">
        <v>1</v>
      </c>
      <c r="P213" s="92">
        <v>1</v>
      </c>
      <c r="Q213" s="95">
        <f t="shared" si="31"/>
        <v>1500000</v>
      </c>
      <c r="R213" s="95">
        <f t="shared" si="32"/>
        <v>1500000</v>
      </c>
      <c r="S213" s="95">
        <f t="shared" si="33"/>
        <v>1500000</v>
      </c>
      <c r="T213" s="85"/>
      <c r="U213" s="26" t="s">
        <v>1911</v>
      </c>
    </row>
    <row r="214" spans="1:21" ht="15.75" x14ac:dyDescent="0.25">
      <c r="A214" s="13">
        <f t="shared" si="36"/>
        <v>205</v>
      </c>
      <c r="B214" s="14" t="s">
        <v>347</v>
      </c>
      <c r="C214" s="15" t="s">
        <v>348</v>
      </c>
      <c r="D214" s="15" t="s">
        <v>2391</v>
      </c>
      <c r="E214" s="78">
        <v>43089</v>
      </c>
      <c r="F214" s="88"/>
      <c r="G214" s="88"/>
      <c r="H214" s="88"/>
      <c r="I214" s="88"/>
      <c r="J214" s="106">
        <v>15000000</v>
      </c>
      <c r="K214" s="106">
        <f t="shared" si="34"/>
        <v>15000000</v>
      </c>
      <c r="L214" s="96">
        <f t="shared" si="35"/>
        <v>15000000</v>
      </c>
      <c r="M214" s="96">
        <v>0</v>
      </c>
      <c r="N214" s="91"/>
      <c r="O214" s="92">
        <v>1</v>
      </c>
      <c r="P214" s="92">
        <v>1</v>
      </c>
      <c r="Q214" s="95">
        <f t="shared" si="31"/>
        <v>15000000</v>
      </c>
      <c r="R214" s="95">
        <f t="shared" si="32"/>
        <v>15000000</v>
      </c>
      <c r="S214" s="95">
        <f t="shared" si="33"/>
        <v>15000000</v>
      </c>
      <c r="T214" s="85"/>
      <c r="U214" s="26" t="s">
        <v>1911</v>
      </c>
    </row>
    <row r="215" spans="1:21" ht="15.75" x14ac:dyDescent="0.25">
      <c r="A215" s="13">
        <f t="shared" si="36"/>
        <v>206</v>
      </c>
      <c r="B215" s="14" t="s">
        <v>2426</v>
      </c>
      <c r="C215" s="15" t="s">
        <v>583</v>
      </c>
      <c r="D215" s="15" t="s">
        <v>2427</v>
      </c>
      <c r="E215" s="78">
        <v>43140</v>
      </c>
      <c r="F215" s="88"/>
      <c r="G215" s="88"/>
      <c r="H215" s="88"/>
      <c r="I215" s="88"/>
      <c r="J215" s="106">
        <v>7500000</v>
      </c>
      <c r="K215" s="106">
        <f t="shared" si="34"/>
        <v>7500000</v>
      </c>
      <c r="L215" s="96">
        <f t="shared" si="35"/>
        <v>7500000</v>
      </c>
      <c r="M215" s="96">
        <v>0</v>
      </c>
      <c r="N215" s="91"/>
      <c r="O215" s="92">
        <v>1</v>
      </c>
      <c r="P215" s="92">
        <v>1</v>
      </c>
      <c r="Q215" s="95">
        <f t="shared" si="31"/>
        <v>7500000</v>
      </c>
      <c r="R215" s="95">
        <f t="shared" si="32"/>
        <v>7500000</v>
      </c>
      <c r="S215" s="95">
        <f t="shared" si="33"/>
        <v>7500000</v>
      </c>
      <c r="T215" s="85"/>
      <c r="U215" s="26" t="s">
        <v>1911</v>
      </c>
    </row>
    <row r="216" spans="1:21" ht="15.75" x14ac:dyDescent="0.25">
      <c r="A216" s="13">
        <f t="shared" si="36"/>
        <v>207</v>
      </c>
      <c r="B216" s="14" t="s">
        <v>2426</v>
      </c>
      <c r="C216" s="15" t="s">
        <v>583</v>
      </c>
      <c r="D216" s="15" t="s">
        <v>2427</v>
      </c>
      <c r="E216" s="78">
        <v>43140</v>
      </c>
      <c r="F216" s="88"/>
      <c r="G216" s="88"/>
      <c r="H216" s="88"/>
      <c r="I216" s="88"/>
      <c r="J216" s="106">
        <v>7500000</v>
      </c>
      <c r="K216" s="106">
        <f t="shared" si="34"/>
        <v>7500000</v>
      </c>
      <c r="L216" s="96">
        <f t="shared" si="35"/>
        <v>7500000</v>
      </c>
      <c r="M216" s="96">
        <v>0</v>
      </c>
      <c r="N216" s="91"/>
      <c r="O216" s="92">
        <v>1</v>
      </c>
      <c r="P216" s="92">
        <v>1</v>
      </c>
      <c r="Q216" s="95">
        <f t="shared" si="31"/>
        <v>7500000</v>
      </c>
      <c r="R216" s="95">
        <f t="shared" si="32"/>
        <v>7500000</v>
      </c>
      <c r="S216" s="95">
        <f t="shared" si="33"/>
        <v>7500000</v>
      </c>
      <c r="T216" s="85"/>
      <c r="U216" s="26" t="s">
        <v>1911</v>
      </c>
    </row>
    <row r="217" spans="1:21" ht="15.75" x14ac:dyDescent="0.25">
      <c r="A217" s="13">
        <f t="shared" si="36"/>
        <v>208</v>
      </c>
      <c r="B217" s="14" t="s">
        <v>1308</v>
      </c>
      <c r="C217" s="15" t="s">
        <v>845</v>
      </c>
      <c r="D217" s="82" t="s">
        <v>2272</v>
      </c>
      <c r="E217" s="78">
        <v>42972</v>
      </c>
      <c r="F217" s="88"/>
      <c r="G217" s="88"/>
      <c r="H217" s="88"/>
      <c r="I217" s="88"/>
      <c r="J217" s="106">
        <v>10000000</v>
      </c>
      <c r="K217" s="106">
        <f t="shared" si="34"/>
        <v>10000000</v>
      </c>
      <c r="L217" s="96">
        <f t="shared" si="35"/>
        <v>10000000</v>
      </c>
      <c r="M217" s="96">
        <v>0</v>
      </c>
      <c r="N217" s="91"/>
      <c r="O217" s="92">
        <v>1</v>
      </c>
      <c r="P217" s="92">
        <v>1</v>
      </c>
      <c r="Q217" s="95">
        <f t="shared" si="31"/>
        <v>10000000</v>
      </c>
      <c r="R217" s="95">
        <f t="shared" si="32"/>
        <v>10000000</v>
      </c>
      <c r="S217" s="95">
        <f t="shared" si="33"/>
        <v>10000000</v>
      </c>
      <c r="T217" s="85"/>
      <c r="U217" s="26" t="s">
        <v>1911</v>
      </c>
    </row>
    <row r="218" spans="1:21" ht="15.75" x14ac:dyDescent="0.25">
      <c r="A218" s="13">
        <f t="shared" si="36"/>
        <v>209</v>
      </c>
      <c r="B218" s="14" t="s">
        <v>2098</v>
      </c>
      <c r="C218" s="15" t="s">
        <v>2099</v>
      </c>
      <c r="D218" s="15"/>
      <c r="E218" s="78">
        <v>42647</v>
      </c>
      <c r="F218" s="88"/>
      <c r="G218" s="88"/>
      <c r="H218" s="88"/>
      <c r="I218" s="88"/>
      <c r="J218" s="106">
        <v>20000000</v>
      </c>
      <c r="K218" s="106">
        <f t="shared" si="34"/>
        <v>20000000</v>
      </c>
      <c r="L218" s="96">
        <f t="shared" si="35"/>
        <v>20000000</v>
      </c>
      <c r="M218" s="96">
        <v>0</v>
      </c>
      <c r="N218" s="91"/>
      <c r="O218" s="92">
        <v>1</v>
      </c>
      <c r="P218" s="92">
        <v>1</v>
      </c>
      <c r="Q218" s="95">
        <f t="shared" si="31"/>
        <v>20000000</v>
      </c>
      <c r="R218" s="95">
        <f t="shared" si="32"/>
        <v>20000000</v>
      </c>
      <c r="S218" s="95">
        <f t="shared" si="33"/>
        <v>20000000</v>
      </c>
      <c r="T218" s="85"/>
      <c r="U218" s="26" t="s">
        <v>1911</v>
      </c>
    </row>
    <row r="219" spans="1:21" ht="15.75" x14ac:dyDescent="0.25">
      <c r="A219" s="13">
        <f t="shared" si="36"/>
        <v>210</v>
      </c>
      <c r="B219" s="14" t="s">
        <v>918</v>
      </c>
      <c r="C219" s="15" t="s">
        <v>919</v>
      </c>
      <c r="D219" s="82" t="s">
        <v>2211</v>
      </c>
      <c r="E219" s="78">
        <v>42930</v>
      </c>
      <c r="F219" s="88"/>
      <c r="G219" s="88"/>
      <c r="H219" s="88"/>
      <c r="I219" s="88"/>
      <c r="J219" s="106">
        <v>12500000</v>
      </c>
      <c r="K219" s="106">
        <f t="shared" si="34"/>
        <v>12500000</v>
      </c>
      <c r="L219" s="96">
        <f t="shared" si="35"/>
        <v>12500000</v>
      </c>
      <c r="M219" s="96">
        <v>0</v>
      </c>
      <c r="N219" s="91"/>
      <c r="O219" s="92">
        <v>1</v>
      </c>
      <c r="P219" s="92">
        <v>1</v>
      </c>
      <c r="Q219" s="95">
        <f t="shared" si="31"/>
        <v>12500000</v>
      </c>
      <c r="R219" s="95">
        <f t="shared" si="32"/>
        <v>12500000</v>
      </c>
      <c r="S219" s="95">
        <f t="shared" si="33"/>
        <v>12500000</v>
      </c>
      <c r="T219" s="85"/>
      <c r="U219" s="26" t="s">
        <v>1911</v>
      </c>
    </row>
    <row r="220" spans="1:21" ht="15.75" x14ac:dyDescent="0.25">
      <c r="A220" s="13">
        <f t="shared" si="36"/>
        <v>211</v>
      </c>
      <c r="B220" s="14" t="s">
        <v>2010</v>
      </c>
      <c r="C220" s="15" t="s">
        <v>2011</v>
      </c>
      <c r="D220" s="78"/>
      <c r="E220" s="78">
        <v>42515</v>
      </c>
      <c r="F220" s="88"/>
      <c r="G220" s="88"/>
      <c r="H220" s="88"/>
      <c r="I220" s="88"/>
      <c r="J220" s="106">
        <v>10000000</v>
      </c>
      <c r="K220" s="106">
        <f t="shared" si="34"/>
        <v>10000000</v>
      </c>
      <c r="L220" s="96">
        <f t="shared" si="35"/>
        <v>10000000</v>
      </c>
      <c r="M220" s="96">
        <v>0</v>
      </c>
      <c r="N220" s="91"/>
      <c r="O220" s="92">
        <v>1</v>
      </c>
      <c r="P220" s="92">
        <v>1</v>
      </c>
      <c r="Q220" s="95">
        <f t="shared" si="31"/>
        <v>10000000</v>
      </c>
      <c r="R220" s="95">
        <f t="shared" si="32"/>
        <v>10000000</v>
      </c>
      <c r="S220" s="95">
        <f t="shared" si="33"/>
        <v>10000000</v>
      </c>
      <c r="T220" s="85"/>
      <c r="U220" s="26" t="s">
        <v>1911</v>
      </c>
    </row>
    <row r="221" spans="1:21" ht="15.75" x14ac:dyDescent="0.25">
      <c r="A221" s="13">
        <f t="shared" si="36"/>
        <v>212</v>
      </c>
      <c r="B221" s="14" t="s">
        <v>2178</v>
      </c>
      <c r="C221" s="15" t="s">
        <v>2179</v>
      </c>
      <c r="D221" s="15" t="s">
        <v>2180</v>
      </c>
      <c r="E221" s="78">
        <v>42906</v>
      </c>
      <c r="F221" s="88"/>
      <c r="G221" s="88"/>
      <c r="H221" s="88"/>
      <c r="I221" s="88"/>
      <c r="J221" s="106">
        <v>7500000</v>
      </c>
      <c r="K221" s="106">
        <f t="shared" si="34"/>
        <v>7500000</v>
      </c>
      <c r="L221" s="96">
        <f t="shared" si="35"/>
        <v>7500000</v>
      </c>
      <c r="M221" s="96">
        <v>0</v>
      </c>
      <c r="N221" s="91"/>
      <c r="O221" s="92">
        <v>1</v>
      </c>
      <c r="P221" s="92">
        <v>1</v>
      </c>
      <c r="Q221" s="95">
        <f t="shared" si="31"/>
        <v>7500000</v>
      </c>
      <c r="R221" s="95">
        <f t="shared" si="32"/>
        <v>7500000</v>
      </c>
      <c r="S221" s="95">
        <f t="shared" si="33"/>
        <v>7500000</v>
      </c>
      <c r="T221" s="85"/>
      <c r="U221" s="26" t="s">
        <v>1911</v>
      </c>
    </row>
    <row r="222" spans="1:21" ht="15.75" x14ac:dyDescent="0.25">
      <c r="A222" s="13">
        <f t="shared" si="36"/>
        <v>213</v>
      </c>
      <c r="B222" s="14" t="s">
        <v>2178</v>
      </c>
      <c r="C222" s="15" t="s">
        <v>2179</v>
      </c>
      <c r="D222" s="15" t="s">
        <v>2180</v>
      </c>
      <c r="E222" s="78">
        <v>42906</v>
      </c>
      <c r="F222" s="88"/>
      <c r="G222" s="88"/>
      <c r="H222" s="88"/>
      <c r="I222" s="88"/>
      <c r="J222" s="106">
        <v>7500000</v>
      </c>
      <c r="K222" s="106">
        <f t="shared" si="34"/>
        <v>7500000</v>
      </c>
      <c r="L222" s="96">
        <f t="shared" si="35"/>
        <v>7500000</v>
      </c>
      <c r="M222" s="96">
        <v>0</v>
      </c>
      <c r="N222" s="91"/>
      <c r="O222" s="92">
        <v>1</v>
      </c>
      <c r="P222" s="92">
        <v>1</v>
      </c>
      <c r="Q222" s="95">
        <f t="shared" si="31"/>
        <v>7500000</v>
      </c>
      <c r="R222" s="95">
        <f t="shared" si="32"/>
        <v>7500000</v>
      </c>
      <c r="S222" s="95">
        <f t="shared" si="33"/>
        <v>7500000</v>
      </c>
      <c r="T222" s="85"/>
      <c r="U222" s="26" t="s">
        <v>1911</v>
      </c>
    </row>
    <row r="223" spans="1:21" ht="15.75" x14ac:dyDescent="0.25">
      <c r="A223" s="13">
        <f t="shared" si="36"/>
        <v>214</v>
      </c>
      <c r="B223" s="14" t="s">
        <v>464</v>
      </c>
      <c r="C223" s="15" t="s">
        <v>465</v>
      </c>
      <c r="D223" s="82" t="s">
        <v>2121</v>
      </c>
      <c r="E223" s="78">
        <v>42867</v>
      </c>
      <c r="F223" s="88"/>
      <c r="G223" s="88"/>
      <c r="H223" s="88"/>
      <c r="I223" s="88"/>
      <c r="J223" s="106">
        <v>4500000</v>
      </c>
      <c r="K223" s="106">
        <f t="shared" si="34"/>
        <v>4500000</v>
      </c>
      <c r="L223" s="96">
        <f t="shared" si="35"/>
        <v>4500000</v>
      </c>
      <c r="M223" s="96">
        <v>0</v>
      </c>
      <c r="N223" s="91"/>
      <c r="O223" s="92">
        <v>1</v>
      </c>
      <c r="P223" s="92">
        <v>1</v>
      </c>
      <c r="Q223" s="95">
        <f t="shared" si="31"/>
        <v>4500000</v>
      </c>
      <c r="R223" s="95">
        <f t="shared" si="32"/>
        <v>4500000</v>
      </c>
      <c r="S223" s="95">
        <f t="shared" si="33"/>
        <v>4500000</v>
      </c>
      <c r="T223" s="85"/>
      <c r="U223" s="26" t="s">
        <v>1911</v>
      </c>
    </row>
    <row r="224" spans="1:21" ht="15.75" x14ac:dyDescent="0.25">
      <c r="A224" s="13">
        <f t="shared" si="36"/>
        <v>215</v>
      </c>
      <c r="B224" s="14" t="s">
        <v>464</v>
      </c>
      <c r="C224" s="15" t="s">
        <v>465</v>
      </c>
      <c r="D224" s="82" t="s">
        <v>2121</v>
      </c>
      <c r="E224" s="78">
        <v>42867</v>
      </c>
      <c r="F224" s="88"/>
      <c r="G224" s="88"/>
      <c r="H224" s="88"/>
      <c r="I224" s="88"/>
      <c r="J224" s="106">
        <v>4500000</v>
      </c>
      <c r="K224" s="106">
        <f t="shared" si="34"/>
        <v>4500000</v>
      </c>
      <c r="L224" s="96">
        <f t="shared" si="35"/>
        <v>4500000</v>
      </c>
      <c r="M224" s="96">
        <v>0</v>
      </c>
      <c r="N224" s="91"/>
      <c r="O224" s="92">
        <v>1</v>
      </c>
      <c r="P224" s="92">
        <v>1</v>
      </c>
      <c r="Q224" s="95">
        <f t="shared" si="31"/>
        <v>4500000</v>
      </c>
      <c r="R224" s="95">
        <f t="shared" si="32"/>
        <v>4500000</v>
      </c>
      <c r="S224" s="95">
        <f t="shared" si="33"/>
        <v>4500000</v>
      </c>
      <c r="T224" s="85"/>
      <c r="U224" s="26" t="s">
        <v>1911</v>
      </c>
    </row>
    <row r="225" spans="1:21" ht="15.75" x14ac:dyDescent="0.25">
      <c r="A225" s="13">
        <f t="shared" si="36"/>
        <v>216</v>
      </c>
      <c r="B225" s="14" t="s">
        <v>434</v>
      </c>
      <c r="C225" s="15" t="s">
        <v>435</v>
      </c>
      <c r="D225" s="15" t="s">
        <v>2418</v>
      </c>
      <c r="E225" s="78">
        <v>43111</v>
      </c>
      <c r="F225" s="88"/>
      <c r="G225" s="88"/>
      <c r="H225" s="88"/>
      <c r="I225" s="88"/>
      <c r="J225" s="106">
        <v>2500000</v>
      </c>
      <c r="K225" s="106">
        <f t="shared" si="34"/>
        <v>2500000</v>
      </c>
      <c r="L225" s="96">
        <f t="shared" si="35"/>
        <v>2500000</v>
      </c>
      <c r="M225" s="96">
        <v>0</v>
      </c>
      <c r="N225" s="91"/>
      <c r="O225" s="92">
        <v>1</v>
      </c>
      <c r="P225" s="92">
        <v>1</v>
      </c>
      <c r="Q225" s="95">
        <f t="shared" si="31"/>
        <v>2500000</v>
      </c>
      <c r="R225" s="95">
        <f t="shared" si="32"/>
        <v>2500000</v>
      </c>
      <c r="S225" s="95">
        <f t="shared" si="33"/>
        <v>2500000</v>
      </c>
      <c r="T225" s="85"/>
      <c r="U225" s="26" t="s">
        <v>1911</v>
      </c>
    </row>
    <row r="226" spans="1:21" ht="15.75" x14ac:dyDescent="0.25">
      <c r="A226" s="13">
        <f t="shared" si="36"/>
        <v>217</v>
      </c>
      <c r="B226" s="14" t="s">
        <v>434</v>
      </c>
      <c r="C226" s="15" t="s">
        <v>435</v>
      </c>
      <c r="D226" s="15" t="s">
        <v>2418</v>
      </c>
      <c r="E226" s="78">
        <v>43111</v>
      </c>
      <c r="F226" s="88"/>
      <c r="G226" s="88"/>
      <c r="H226" s="88"/>
      <c r="I226" s="88"/>
      <c r="J226" s="106">
        <v>2500000</v>
      </c>
      <c r="K226" s="106">
        <f t="shared" si="34"/>
        <v>2500000</v>
      </c>
      <c r="L226" s="96">
        <f t="shared" si="35"/>
        <v>2500000</v>
      </c>
      <c r="M226" s="96">
        <v>0</v>
      </c>
      <c r="N226" s="91"/>
      <c r="O226" s="92">
        <v>1</v>
      </c>
      <c r="P226" s="92">
        <v>1</v>
      </c>
      <c r="Q226" s="95">
        <f t="shared" si="31"/>
        <v>2500000</v>
      </c>
      <c r="R226" s="95">
        <f t="shared" si="32"/>
        <v>2500000</v>
      </c>
      <c r="S226" s="95">
        <f t="shared" si="33"/>
        <v>2500000</v>
      </c>
      <c r="T226" s="85"/>
      <c r="U226" s="26" t="s">
        <v>1911</v>
      </c>
    </row>
    <row r="227" spans="1:21" ht="15.75" x14ac:dyDescent="0.25">
      <c r="A227" s="13">
        <f t="shared" si="36"/>
        <v>218</v>
      </c>
      <c r="B227" s="14" t="s">
        <v>2167</v>
      </c>
      <c r="C227" s="15" t="s">
        <v>2168</v>
      </c>
      <c r="D227" s="15" t="s">
        <v>2169</v>
      </c>
      <c r="E227" s="78">
        <v>42880</v>
      </c>
      <c r="F227" s="88"/>
      <c r="G227" s="88"/>
      <c r="H227" s="88"/>
      <c r="I227" s="88"/>
      <c r="J227" s="106">
        <v>10000000</v>
      </c>
      <c r="K227" s="106">
        <f t="shared" si="34"/>
        <v>10000000</v>
      </c>
      <c r="L227" s="96">
        <f t="shared" si="35"/>
        <v>10000000</v>
      </c>
      <c r="M227" s="96">
        <v>0</v>
      </c>
      <c r="N227" s="91"/>
      <c r="O227" s="92">
        <v>1</v>
      </c>
      <c r="P227" s="92">
        <v>1</v>
      </c>
      <c r="Q227" s="95">
        <f t="shared" si="31"/>
        <v>10000000</v>
      </c>
      <c r="R227" s="95">
        <f t="shared" si="32"/>
        <v>10000000</v>
      </c>
      <c r="S227" s="95">
        <f t="shared" si="33"/>
        <v>10000000</v>
      </c>
      <c r="T227" s="85"/>
      <c r="U227" s="26" t="s">
        <v>1911</v>
      </c>
    </row>
    <row r="228" spans="1:21" ht="15.75" x14ac:dyDescent="0.25">
      <c r="A228" s="13">
        <f t="shared" si="36"/>
        <v>219</v>
      </c>
      <c r="B228" s="14" t="s">
        <v>2404</v>
      </c>
      <c r="C228" s="15" t="s">
        <v>2405</v>
      </c>
      <c r="D228" s="15" t="s">
        <v>2406</v>
      </c>
      <c r="E228" s="78">
        <v>43097</v>
      </c>
      <c r="F228" s="88"/>
      <c r="G228" s="88"/>
      <c r="H228" s="88"/>
      <c r="I228" s="88"/>
      <c r="J228" s="106">
        <v>25000000</v>
      </c>
      <c r="K228" s="106">
        <f t="shared" si="34"/>
        <v>25000000</v>
      </c>
      <c r="L228" s="96">
        <f t="shared" si="35"/>
        <v>25000000</v>
      </c>
      <c r="M228" s="96">
        <v>0</v>
      </c>
      <c r="N228" s="91"/>
      <c r="O228" s="92">
        <v>1</v>
      </c>
      <c r="P228" s="92">
        <v>1</v>
      </c>
      <c r="Q228" s="95">
        <f t="shared" si="31"/>
        <v>25000000</v>
      </c>
      <c r="R228" s="95">
        <f t="shared" si="32"/>
        <v>25000000</v>
      </c>
      <c r="S228" s="95">
        <f t="shared" si="33"/>
        <v>25000000</v>
      </c>
      <c r="T228" s="85"/>
      <c r="U228" s="26" t="s">
        <v>1911</v>
      </c>
    </row>
    <row r="229" spans="1:21" ht="15.75" x14ac:dyDescent="0.25">
      <c r="A229" s="13">
        <f t="shared" si="36"/>
        <v>220</v>
      </c>
      <c r="B229" s="14" t="s">
        <v>2228</v>
      </c>
      <c r="C229" s="15" t="s">
        <v>2229</v>
      </c>
      <c r="D229" s="15" t="s">
        <v>2230</v>
      </c>
      <c r="E229" s="78">
        <v>42941</v>
      </c>
      <c r="F229" s="88"/>
      <c r="G229" s="88"/>
      <c r="H229" s="88"/>
      <c r="I229" s="88"/>
      <c r="J229" s="106">
        <v>10000000</v>
      </c>
      <c r="K229" s="106">
        <f t="shared" si="34"/>
        <v>10000000</v>
      </c>
      <c r="L229" s="96">
        <f t="shared" si="35"/>
        <v>10000000</v>
      </c>
      <c r="M229" s="96">
        <v>0</v>
      </c>
      <c r="N229" s="91"/>
      <c r="O229" s="92">
        <v>1</v>
      </c>
      <c r="P229" s="92">
        <v>1</v>
      </c>
      <c r="Q229" s="95">
        <f t="shared" si="31"/>
        <v>10000000</v>
      </c>
      <c r="R229" s="95">
        <f t="shared" si="32"/>
        <v>10000000</v>
      </c>
      <c r="S229" s="95">
        <f t="shared" si="33"/>
        <v>10000000</v>
      </c>
      <c r="T229" s="85"/>
      <c r="U229" s="26" t="s">
        <v>1911</v>
      </c>
    </row>
    <row r="230" spans="1:21" ht="15.75" x14ac:dyDescent="0.25">
      <c r="A230" s="13">
        <f t="shared" si="36"/>
        <v>221</v>
      </c>
      <c r="B230" s="14" t="s">
        <v>2228</v>
      </c>
      <c r="C230" s="15" t="s">
        <v>2229</v>
      </c>
      <c r="D230" s="15" t="s">
        <v>2230</v>
      </c>
      <c r="E230" s="78">
        <v>42941</v>
      </c>
      <c r="F230" s="88"/>
      <c r="G230" s="88"/>
      <c r="H230" s="88"/>
      <c r="I230" s="88"/>
      <c r="J230" s="106">
        <v>10000000</v>
      </c>
      <c r="K230" s="106">
        <f t="shared" si="34"/>
        <v>10000000</v>
      </c>
      <c r="L230" s="96">
        <f t="shared" si="35"/>
        <v>10000000</v>
      </c>
      <c r="M230" s="96">
        <v>0</v>
      </c>
      <c r="N230" s="91"/>
      <c r="O230" s="92">
        <v>1</v>
      </c>
      <c r="P230" s="92">
        <v>1</v>
      </c>
      <c r="Q230" s="95">
        <f t="shared" si="31"/>
        <v>10000000</v>
      </c>
      <c r="R230" s="95">
        <f t="shared" si="32"/>
        <v>10000000</v>
      </c>
      <c r="S230" s="95">
        <f t="shared" si="33"/>
        <v>10000000</v>
      </c>
      <c r="T230" s="85"/>
      <c r="U230" s="26" t="s">
        <v>1911</v>
      </c>
    </row>
    <row r="231" spans="1:21" ht="15.75" x14ac:dyDescent="0.25">
      <c r="A231" s="13">
        <f t="shared" si="36"/>
        <v>222</v>
      </c>
      <c r="B231" s="14" t="s">
        <v>2133</v>
      </c>
      <c r="C231" s="15" t="s">
        <v>2134</v>
      </c>
      <c r="D231" s="82" t="s">
        <v>2135</v>
      </c>
      <c r="E231" s="78">
        <v>42871</v>
      </c>
      <c r="F231" s="88"/>
      <c r="G231" s="88"/>
      <c r="H231" s="88"/>
      <c r="I231" s="88"/>
      <c r="J231" s="106">
        <v>20000000</v>
      </c>
      <c r="K231" s="106">
        <f t="shared" si="34"/>
        <v>20000000</v>
      </c>
      <c r="L231" s="96">
        <f t="shared" si="35"/>
        <v>20000000</v>
      </c>
      <c r="M231" s="96">
        <v>0</v>
      </c>
      <c r="N231" s="91"/>
      <c r="O231" s="92">
        <v>1</v>
      </c>
      <c r="P231" s="92">
        <v>1</v>
      </c>
      <c r="Q231" s="95">
        <f t="shared" si="31"/>
        <v>20000000</v>
      </c>
      <c r="R231" s="95">
        <f t="shared" si="32"/>
        <v>20000000</v>
      </c>
      <c r="S231" s="95">
        <f t="shared" si="33"/>
        <v>20000000</v>
      </c>
      <c r="T231" s="85"/>
      <c r="U231" s="26" t="s">
        <v>1911</v>
      </c>
    </row>
    <row r="232" spans="1:21" ht="15.75" x14ac:dyDescent="0.25">
      <c r="A232" s="13">
        <f t="shared" si="36"/>
        <v>223</v>
      </c>
      <c r="B232" s="14" t="s">
        <v>2006</v>
      </c>
      <c r="C232" s="15" t="s">
        <v>2007</v>
      </c>
      <c r="D232" s="78"/>
      <c r="E232" s="78">
        <v>42506</v>
      </c>
      <c r="F232" s="88"/>
      <c r="G232" s="88"/>
      <c r="H232" s="88"/>
      <c r="I232" s="88"/>
      <c r="J232" s="106">
        <v>4500000</v>
      </c>
      <c r="K232" s="106">
        <f t="shared" si="34"/>
        <v>4500000</v>
      </c>
      <c r="L232" s="96">
        <f t="shared" si="35"/>
        <v>4500000</v>
      </c>
      <c r="M232" s="96">
        <v>0</v>
      </c>
      <c r="N232" s="91"/>
      <c r="O232" s="92">
        <v>1</v>
      </c>
      <c r="P232" s="92">
        <v>1</v>
      </c>
      <c r="Q232" s="95">
        <f t="shared" si="31"/>
        <v>4500000</v>
      </c>
      <c r="R232" s="95">
        <f t="shared" si="32"/>
        <v>4500000</v>
      </c>
      <c r="S232" s="95">
        <f t="shared" si="33"/>
        <v>4500000</v>
      </c>
      <c r="T232" s="85"/>
      <c r="U232" s="26" t="s">
        <v>1911</v>
      </c>
    </row>
    <row r="233" spans="1:21" ht="15.75" x14ac:dyDescent="0.25">
      <c r="A233" s="13">
        <f t="shared" si="36"/>
        <v>224</v>
      </c>
      <c r="B233" s="14" t="s">
        <v>2006</v>
      </c>
      <c r="C233" s="15" t="s">
        <v>2007</v>
      </c>
      <c r="D233" s="78"/>
      <c r="E233" s="78">
        <v>42506</v>
      </c>
      <c r="F233" s="88"/>
      <c r="G233" s="88"/>
      <c r="H233" s="88"/>
      <c r="I233" s="88"/>
      <c r="J233" s="106">
        <v>4500000</v>
      </c>
      <c r="K233" s="106">
        <f t="shared" si="34"/>
        <v>4500000</v>
      </c>
      <c r="L233" s="96">
        <f t="shared" si="35"/>
        <v>4500000</v>
      </c>
      <c r="M233" s="96">
        <v>0</v>
      </c>
      <c r="N233" s="91"/>
      <c r="O233" s="92">
        <v>1</v>
      </c>
      <c r="P233" s="92">
        <v>1</v>
      </c>
      <c r="Q233" s="95">
        <f t="shared" si="31"/>
        <v>4500000</v>
      </c>
      <c r="R233" s="95">
        <f t="shared" si="32"/>
        <v>4500000</v>
      </c>
      <c r="S233" s="95">
        <f t="shared" si="33"/>
        <v>4500000</v>
      </c>
      <c r="T233" s="85"/>
      <c r="U233" s="26" t="s">
        <v>1911</v>
      </c>
    </row>
    <row r="234" spans="1:21" ht="15.75" x14ac:dyDescent="0.25">
      <c r="A234" s="13">
        <f t="shared" si="36"/>
        <v>225</v>
      </c>
      <c r="B234" s="14" t="s">
        <v>1256</v>
      </c>
      <c r="C234" s="15" t="s">
        <v>1257</v>
      </c>
      <c r="D234" s="15" t="s">
        <v>2239</v>
      </c>
      <c r="E234" s="78">
        <v>42942</v>
      </c>
      <c r="F234" s="88"/>
      <c r="G234" s="88"/>
      <c r="H234" s="88"/>
      <c r="I234" s="88"/>
      <c r="J234" s="106">
        <v>7500000</v>
      </c>
      <c r="K234" s="106">
        <f t="shared" si="34"/>
        <v>7500000</v>
      </c>
      <c r="L234" s="96">
        <f t="shared" si="35"/>
        <v>7500000</v>
      </c>
      <c r="M234" s="96">
        <v>0</v>
      </c>
      <c r="N234" s="91"/>
      <c r="O234" s="92">
        <v>1</v>
      </c>
      <c r="P234" s="92">
        <v>1</v>
      </c>
      <c r="Q234" s="95">
        <f t="shared" si="31"/>
        <v>7500000</v>
      </c>
      <c r="R234" s="95">
        <f t="shared" si="32"/>
        <v>7500000</v>
      </c>
      <c r="S234" s="95">
        <f t="shared" si="33"/>
        <v>7500000</v>
      </c>
      <c r="T234" s="85"/>
      <c r="U234" s="26" t="s">
        <v>1911</v>
      </c>
    </row>
    <row r="235" spans="1:21" ht="15.75" x14ac:dyDescent="0.25">
      <c r="A235" s="13">
        <f t="shared" si="36"/>
        <v>226</v>
      </c>
      <c r="B235" s="14" t="s">
        <v>1256</v>
      </c>
      <c r="C235" s="15" t="s">
        <v>1257</v>
      </c>
      <c r="D235" s="15" t="s">
        <v>2239</v>
      </c>
      <c r="E235" s="78">
        <v>42942</v>
      </c>
      <c r="F235" s="88"/>
      <c r="G235" s="88"/>
      <c r="H235" s="88"/>
      <c r="I235" s="88"/>
      <c r="J235" s="106">
        <v>7500000</v>
      </c>
      <c r="K235" s="106">
        <f t="shared" si="34"/>
        <v>7500000</v>
      </c>
      <c r="L235" s="96">
        <f t="shared" si="35"/>
        <v>7500000</v>
      </c>
      <c r="M235" s="96">
        <v>0</v>
      </c>
      <c r="N235" s="91"/>
      <c r="O235" s="92">
        <v>1</v>
      </c>
      <c r="P235" s="92">
        <v>1</v>
      </c>
      <c r="Q235" s="95">
        <f t="shared" si="31"/>
        <v>7500000</v>
      </c>
      <c r="R235" s="95">
        <f t="shared" si="32"/>
        <v>7500000</v>
      </c>
      <c r="S235" s="95">
        <f t="shared" si="33"/>
        <v>7500000</v>
      </c>
      <c r="T235" s="85"/>
      <c r="U235" s="26" t="s">
        <v>1911</v>
      </c>
    </row>
    <row r="236" spans="1:21" ht="15.75" x14ac:dyDescent="0.25">
      <c r="A236" s="13">
        <f t="shared" si="36"/>
        <v>227</v>
      </c>
      <c r="B236" s="14" t="s">
        <v>1871</v>
      </c>
      <c r="C236" s="54" t="s">
        <v>1969</v>
      </c>
      <c r="D236" s="78"/>
      <c r="E236" s="78">
        <v>42209</v>
      </c>
      <c r="F236" s="88"/>
      <c r="G236" s="88"/>
      <c r="H236" s="88"/>
      <c r="I236" s="88"/>
      <c r="J236" s="110">
        <v>10439938</v>
      </c>
      <c r="K236" s="106">
        <f t="shared" si="34"/>
        <v>10439938</v>
      </c>
      <c r="L236" s="96">
        <f t="shared" si="35"/>
        <v>10439938</v>
      </c>
      <c r="M236" s="96">
        <v>0</v>
      </c>
      <c r="N236" s="91"/>
      <c r="O236" s="92">
        <v>1</v>
      </c>
      <c r="P236" s="92">
        <v>1</v>
      </c>
      <c r="Q236" s="95">
        <f t="shared" si="31"/>
        <v>10439938</v>
      </c>
      <c r="R236" s="95">
        <f t="shared" si="32"/>
        <v>10439938</v>
      </c>
      <c r="S236" s="95">
        <f t="shared" si="33"/>
        <v>10439938</v>
      </c>
      <c r="T236" s="85"/>
      <c r="U236" s="26" t="s">
        <v>1911</v>
      </c>
    </row>
    <row r="237" spans="1:21" ht="15.75" x14ac:dyDescent="0.25">
      <c r="A237" s="13">
        <f t="shared" si="36"/>
        <v>228</v>
      </c>
      <c r="B237" s="14" t="s">
        <v>2285</v>
      </c>
      <c r="C237" s="15" t="s">
        <v>2286</v>
      </c>
      <c r="D237" s="15" t="s">
        <v>2287</v>
      </c>
      <c r="E237" s="78">
        <v>42976</v>
      </c>
      <c r="F237" s="88"/>
      <c r="G237" s="88"/>
      <c r="H237" s="88"/>
      <c r="I237" s="88"/>
      <c r="J237" s="106">
        <v>11000000</v>
      </c>
      <c r="K237" s="106">
        <f t="shared" si="34"/>
        <v>11000000</v>
      </c>
      <c r="L237" s="96">
        <f t="shared" si="35"/>
        <v>11000000</v>
      </c>
      <c r="M237" s="96">
        <v>0</v>
      </c>
      <c r="N237" s="91"/>
      <c r="O237" s="92">
        <v>1</v>
      </c>
      <c r="P237" s="92">
        <v>1</v>
      </c>
      <c r="Q237" s="95">
        <f t="shared" si="31"/>
        <v>11000000</v>
      </c>
      <c r="R237" s="95">
        <f t="shared" si="32"/>
        <v>11000000</v>
      </c>
      <c r="S237" s="95">
        <f t="shared" si="33"/>
        <v>11000000</v>
      </c>
      <c r="T237" s="85"/>
      <c r="U237" s="26" t="s">
        <v>1911</v>
      </c>
    </row>
    <row r="238" spans="1:21" ht="15.75" x14ac:dyDescent="0.25">
      <c r="A238" s="13">
        <f t="shared" si="36"/>
        <v>229</v>
      </c>
      <c r="B238" s="14" t="s">
        <v>614</v>
      </c>
      <c r="C238" s="15" t="s">
        <v>615</v>
      </c>
      <c r="D238" s="82" t="s">
        <v>2161</v>
      </c>
      <c r="E238" s="78">
        <v>42884</v>
      </c>
      <c r="F238" s="88"/>
      <c r="G238" s="88"/>
      <c r="H238" s="88"/>
      <c r="I238" s="88"/>
      <c r="J238" s="106">
        <v>5000000</v>
      </c>
      <c r="K238" s="106">
        <f t="shared" si="34"/>
        <v>5000000</v>
      </c>
      <c r="L238" s="96">
        <f t="shared" si="35"/>
        <v>5000000</v>
      </c>
      <c r="M238" s="96">
        <v>0</v>
      </c>
      <c r="N238" s="91"/>
      <c r="O238" s="92">
        <v>1</v>
      </c>
      <c r="P238" s="92">
        <v>1</v>
      </c>
      <c r="Q238" s="95">
        <f t="shared" si="31"/>
        <v>5000000</v>
      </c>
      <c r="R238" s="95">
        <f t="shared" si="32"/>
        <v>5000000</v>
      </c>
      <c r="S238" s="95">
        <f t="shared" si="33"/>
        <v>5000000</v>
      </c>
      <c r="T238" s="85"/>
      <c r="U238" s="26" t="s">
        <v>1911</v>
      </c>
    </row>
    <row r="239" spans="1:21" ht="15.75" x14ac:dyDescent="0.25">
      <c r="A239" s="13">
        <f t="shared" si="36"/>
        <v>230</v>
      </c>
      <c r="B239" s="14" t="s">
        <v>614</v>
      </c>
      <c r="C239" s="15" t="s">
        <v>615</v>
      </c>
      <c r="D239" s="82" t="s">
        <v>2161</v>
      </c>
      <c r="E239" s="78">
        <v>42884</v>
      </c>
      <c r="F239" s="88"/>
      <c r="G239" s="88"/>
      <c r="H239" s="88"/>
      <c r="I239" s="88"/>
      <c r="J239" s="106">
        <v>5000000</v>
      </c>
      <c r="K239" s="106">
        <f t="shared" si="34"/>
        <v>5000000</v>
      </c>
      <c r="L239" s="96">
        <f t="shared" si="35"/>
        <v>5000000</v>
      </c>
      <c r="M239" s="96">
        <v>0</v>
      </c>
      <c r="N239" s="91"/>
      <c r="O239" s="92">
        <v>1</v>
      </c>
      <c r="P239" s="92">
        <v>1</v>
      </c>
      <c r="Q239" s="95">
        <f t="shared" si="31"/>
        <v>5000000</v>
      </c>
      <c r="R239" s="95">
        <f t="shared" si="32"/>
        <v>5000000</v>
      </c>
      <c r="S239" s="95">
        <f t="shared" si="33"/>
        <v>5000000</v>
      </c>
      <c r="T239" s="85"/>
      <c r="U239" s="26" t="s">
        <v>1911</v>
      </c>
    </row>
    <row r="240" spans="1:21" ht="15.75" x14ac:dyDescent="0.25">
      <c r="A240" s="13">
        <f t="shared" si="36"/>
        <v>231</v>
      </c>
      <c r="B240" s="14" t="s">
        <v>2395</v>
      </c>
      <c r="C240" s="15" t="s">
        <v>2396</v>
      </c>
      <c r="D240" s="15" t="s">
        <v>2397</v>
      </c>
      <c r="E240" s="78">
        <v>43087</v>
      </c>
      <c r="F240" s="88"/>
      <c r="G240" s="88"/>
      <c r="H240" s="88"/>
      <c r="I240" s="88"/>
      <c r="J240" s="106">
        <v>30000000</v>
      </c>
      <c r="K240" s="106">
        <f t="shared" si="34"/>
        <v>30000000</v>
      </c>
      <c r="L240" s="96">
        <f t="shared" si="35"/>
        <v>30000000</v>
      </c>
      <c r="M240" s="96">
        <v>0</v>
      </c>
      <c r="N240" s="91"/>
      <c r="O240" s="92">
        <v>1</v>
      </c>
      <c r="P240" s="92">
        <v>1</v>
      </c>
      <c r="Q240" s="95">
        <f t="shared" si="31"/>
        <v>30000000</v>
      </c>
      <c r="R240" s="95">
        <f t="shared" si="32"/>
        <v>30000000</v>
      </c>
      <c r="S240" s="95">
        <f t="shared" si="33"/>
        <v>30000000</v>
      </c>
      <c r="T240" s="85"/>
      <c r="U240" s="26" t="s">
        <v>1911</v>
      </c>
    </row>
    <row r="241" spans="1:21" ht="15.75" x14ac:dyDescent="0.25">
      <c r="A241" s="13">
        <f t="shared" si="36"/>
        <v>232</v>
      </c>
      <c r="B241" s="14" t="s">
        <v>2392</v>
      </c>
      <c r="C241" s="15" t="s">
        <v>2393</v>
      </c>
      <c r="D241" s="15" t="s">
        <v>2394</v>
      </c>
      <c r="E241" s="78">
        <v>43087</v>
      </c>
      <c r="F241" s="88"/>
      <c r="G241" s="88"/>
      <c r="H241" s="88"/>
      <c r="I241" s="88"/>
      <c r="J241" s="106">
        <v>12500000</v>
      </c>
      <c r="K241" s="106">
        <f t="shared" si="34"/>
        <v>12500000</v>
      </c>
      <c r="L241" s="96">
        <f t="shared" si="35"/>
        <v>12500000</v>
      </c>
      <c r="M241" s="96">
        <v>0</v>
      </c>
      <c r="N241" s="91"/>
      <c r="O241" s="92">
        <v>1</v>
      </c>
      <c r="P241" s="92">
        <v>1</v>
      </c>
      <c r="Q241" s="95">
        <f t="shared" si="31"/>
        <v>12500000</v>
      </c>
      <c r="R241" s="95">
        <f t="shared" si="32"/>
        <v>12500000</v>
      </c>
      <c r="S241" s="95">
        <f t="shared" si="33"/>
        <v>12500000</v>
      </c>
      <c r="T241" s="85"/>
      <c r="U241" s="26" t="s">
        <v>1911</v>
      </c>
    </row>
    <row r="242" spans="1:21" ht="15.75" x14ac:dyDescent="0.25">
      <c r="A242" s="13">
        <f t="shared" si="36"/>
        <v>233</v>
      </c>
      <c r="B242" s="14" t="s">
        <v>2392</v>
      </c>
      <c r="C242" s="15" t="s">
        <v>2393</v>
      </c>
      <c r="D242" s="15" t="s">
        <v>2394</v>
      </c>
      <c r="E242" s="78">
        <v>43087</v>
      </c>
      <c r="F242" s="88"/>
      <c r="G242" s="88"/>
      <c r="H242" s="88"/>
      <c r="I242" s="88"/>
      <c r="J242" s="106">
        <v>12500000</v>
      </c>
      <c r="K242" s="106">
        <f t="shared" si="34"/>
        <v>12500000</v>
      </c>
      <c r="L242" s="96">
        <f t="shared" si="35"/>
        <v>12500000</v>
      </c>
      <c r="M242" s="96">
        <v>0</v>
      </c>
      <c r="N242" s="91"/>
      <c r="O242" s="92">
        <v>1</v>
      </c>
      <c r="P242" s="92">
        <v>1</v>
      </c>
      <c r="Q242" s="95">
        <f t="shared" si="31"/>
        <v>12500000</v>
      </c>
      <c r="R242" s="95">
        <f t="shared" si="32"/>
        <v>12500000</v>
      </c>
      <c r="S242" s="95">
        <f t="shared" si="33"/>
        <v>12500000</v>
      </c>
      <c r="T242" s="85"/>
      <c r="U242" s="26" t="s">
        <v>1911</v>
      </c>
    </row>
    <row r="243" spans="1:21" ht="15.75" x14ac:dyDescent="0.25">
      <c r="A243" s="13">
        <f t="shared" si="36"/>
        <v>234</v>
      </c>
      <c r="B243" s="14" t="s">
        <v>2033</v>
      </c>
      <c r="C243" s="15" t="s">
        <v>2034</v>
      </c>
      <c r="D243" s="78"/>
      <c r="E243" s="78">
        <v>42594</v>
      </c>
      <c r="F243" s="88"/>
      <c r="G243" s="88"/>
      <c r="H243" s="88"/>
      <c r="I243" s="88"/>
      <c r="J243" s="106">
        <v>5000000</v>
      </c>
      <c r="K243" s="106">
        <f t="shared" si="34"/>
        <v>5000000</v>
      </c>
      <c r="L243" s="96">
        <f t="shared" si="35"/>
        <v>5000000</v>
      </c>
      <c r="M243" s="96">
        <v>0</v>
      </c>
      <c r="N243" s="91"/>
      <c r="O243" s="92">
        <v>1</v>
      </c>
      <c r="P243" s="92">
        <v>1</v>
      </c>
      <c r="Q243" s="95">
        <f t="shared" si="31"/>
        <v>5000000</v>
      </c>
      <c r="R243" s="95">
        <f t="shared" si="32"/>
        <v>5000000</v>
      </c>
      <c r="S243" s="95">
        <f t="shared" si="33"/>
        <v>5000000</v>
      </c>
      <c r="T243" s="85"/>
      <c r="U243" s="26" t="s">
        <v>1911</v>
      </c>
    </row>
    <row r="244" spans="1:21" ht="15.75" x14ac:dyDescent="0.25">
      <c r="A244" s="13">
        <f t="shared" si="36"/>
        <v>235</v>
      </c>
      <c r="B244" s="14" t="s">
        <v>2033</v>
      </c>
      <c r="C244" s="15" t="s">
        <v>2034</v>
      </c>
      <c r="D244" s="78"/>
      <c r="E244" s="78">
        <v>42594</v>
      </c>
      <c r="F244" s="88"/>
      <c r="G244" s="88"/>
      <c r="H244" s="88"/>
      <c r="I244" s="88"/>
      <c r="J244" s="106">
        <v>5000000</v>
      </c>
      <c r="K244" s="106">
        <f t="shared" si="34"/>
        <v>5000000</v>
      </c>
      <c r="L244" s="96">
        <f t="shared" si="35"/>
        <v>5000000</v>
      </c>
      <c r="M244" s="96">
        <v>0</v>
      </c>
      <c r="N244" s="91"/>
      <c r="O244" s="92">
        <v>1</v>
      </c>
      <c r="P244" s="92">
        <v>1</v>
      </c>
      <c r="Q244" s="95">
        <f t="shared" si="31"/>
        <v>5000000</v>
      </c>
      <c r="R244" s="95">
        <f t="shared" si="32"/>
        <v>5000000</v>
      </c>
      <c r="S244" s="95">
        <f t="shared" si="33"/>
        <v>5000000</v>
      </c>
      <c r="T244" s="85"/>
      <c r="U244" s="26" t="s">
        <v>1911</v>
      </c>
    </row>
    <row r="245" spans="1:21" ht="15.75" x14ac:dyDescent="0.25">
      <c r="A245" s="13">
        <f t="shared" si="36"/>
        <v>236</v>
      </c>
      <c r="B245" s="14" t="s">
        <v>172</v>
      </c>
      <c r="C245" s="15" t="s">
        <v>173</v>
      </c>
      <c r="D245" s="82" t="s">
        <v>2079</v>
      </c>
      <c r="E245" s="78">
        <v>42761</v>
      </c>
      <c r="F245" s="88"/>
      <c r="G245" s="88"/>
      <c r="H245" s="88"/>
      <c r="I245" s="88"/>
      <c r="J245" s="110">
        <v>23007168</v>
      </c>
      <c r="K245" s="106">
        <f t="shared" si="34"/>
        <v>23007168</v>
      </c>
      <c r="L245" s="96">
        <f t="shared" si="35"/>
        <v>23007168</v>
      </c>
      <c r="M245" s="96">
        <v>0</v>
      </c>
      <c r="N245" s="91"/>
      <c r="O245" s="92">
        <v>1</v>
      </c>
      <c r="P245" s="92">
        <v>1</v>
      </c>
      <c r="Q245" s="95">
        <f t="shared" si="31"/>
        <v>23007168</v>
      </c>
      <c r="R245" s="95">
        <f t="shared" si="32"/>
        <v>23007168</v>
      </c>
      <c r="S245" s="95">
        <f t="shared" si="33"/>
        <v>23007168</v>
      </c>
      <c r="T245" s="85"/>
      <c r="U245" s="26" t="s">
        <v>1911</v>
      </c>
    </row>
    <row r="246" spans="1:21" ht="15.75" x14ac:dyDescent="0.25">
      <c r="A246" s="13">
        <f t="shared" si="36"/>
        <v>237</v>
      </c>
      <c r="B246" s="14" t="s">
        <v>2282</v>
      </c>
      <c r="C246" s="15" t="s">
        <v>2283</v>
      </c>
      <c r="D246" s="15" t="s">
        <v>2284</v>
      </c>
      <c r="E246" s="78">
        <v>42976</v>
      </c>
      <c r="F246" s="88"/>
      <c r="G246" s="88"/>
      <c r="H246" s="88"/>
      <c r="I246" s="88"/>
      <c r="J246" s="106">
        <v>20000000</v>
      </c>
      <c r="K246" s="106">
        <f t="shared" si="34"/>
        <v>20000000</v>
      </c>
      <c r="L246" s="96">
        <f t="shared" si="35"/>
        <v>20000000</v>
      </c>
      <c r="M246" s="96">
        <v>0</v>
      </c>
      <c r="N246" s="91"/>
      <c r="O246" s="92">
        <v>1</v>
      </c>
      <c r="P246" s="92">
        <v>1</v>
      </c>
      <c r="Q246" s="95">
        <f t="shared" si="31"/>
        <v>20000000</v>
      </c>
      <c r="R246" s="95">
        <f t="shared" si="32"/>
        <v>20000000</v>
      </c>
      <c r="S246" s="95">
        <f t="shared" si="33"/>
        <v>20000000</v>
      </c>
      <c r="T246" s="85"/>
      <c r="U246" s="26" t="s">
        <v>1911</v>
      </c>
    </row>
    <row r="247" spans="1:21" ht="15.75" x14ac:dyDescent="0.25">
      <c r="A247" s="13">
        <f t="shared" si="36"/>
        <v>238</v>
      </c>
      <c r="B247" s="14" t="s">
        <v>2237</v>
      </c>
      <c r="C247" s="15" t="s">
        <v>75</v>
      </c>
      <c r="D247" s="15" t="s">
        <v>2238</v>
      </c>
      <c r="E247" s="78">
        <v>42942</v>
      </c>
      <c r="F247" s="88"/>
      <c r="G247" s="88"/>
      <c r="H247" s="88"/>
      <c r="I247" s="88"/>
      <c r="J247" s="106">
        <v>7750000</v>
      </c>
      <c r="K247" s="106">
        <f t="shared" si="34"/>
        <v>7750000</v>
      </c>
      <c r="L247" s="96">
        <f t="shared" si="35"/>
        <v>7750000</v>
      </c>
      <c r="M247" s="96">
        <v>0</v>
      </c>
      <c r="N247" s="91"/>
      <c r="O247" s="92">
        <v>1</v>
      </c>
      <c r="P247" s="92">
        <v>1</v>
      </c>
      <c r="Q247" s="95">
        <f t="shared" si="31"/>
        <v>7750000</v>
      </c>
      <c r="R247" s="95">
        <f t="shared" si="32"/>
        <v>7750000</v>
      </c>
      <c r="S247" s="95">
        <f t="shared" si="33"/>
        <v>7750000</v>
      </c>
      <c r="T247" s="85"/>
      <c r="U247" s="26" t="s">
        <v>1911</v>
      </c>
    </row>
    <row r="248" spans="1:21" ht="15.75" x14ac:dyDescent="0.25">
      <c r="A248" s="13">
        <f t="shared" si="36"/>
        <v>239</v>
      </c>
      <c r="B248" s="14" t="s">
        <v>2237</v>
      </c>
      <c r="C248" s="15" t="s">
        <v>75</v>
      </c>
      <c r="D248" s="15" t="s">
        <v>2238</v>
      </c>
      <c r="E248" s="78">
        <v>42942</v>
      </c>
      <c r="F248" s="88"/>
      <c r="G248" s="88"/>
      <c r="H248" s="88"/>
      <c r="I248" s="88"/>
      <c r="J248" s="106">
        <v>7750000</v>
      </c>
      <c r="K248" s="106">
        <f t="shared" si="34"/>
        <v>7750000</v>
      </c>
      <c r="L248" s="96">
        <f t="shared" si="35"/>
        <v>7750000</v>
      </c>
      <c r="M248" s="96">
        <v>0</v>
      </c>
      <c r="N248" s="91"/>
      <c r="O248" s="92">
        <v>1</v>
      </c>
      <c r="P248" s="92">
        <v>1</v>
      </c>
      <c r="Q248" s="95">
        <f t="shared" si="31"/>
        <v>7750000</v>
      </c>
      <c r="R248" s="95">
        <f t="shared" si="32"/>
        <v>7750000</v>
      </c>
      <c r="S248" s="95">
        <f t="shared" si="33"/>
        <v>7750000</v>
      </c>
      <c r="T248" s="85"/>
      <c r="U248" s="26" t="s">
        <v>1911</v>
      </c>
    </row>
    <row r="249" spans="1:21" ht="15.75" x14ac:dyDescent="0.25">
      <c r="A249" s="13">
        <f t="shared" si="36"/>
        <v>240</v>
      </c>
      <c r="B249" s="14" t="s">
        <v>2130</v>
      </c>
      <c r="C249" s="15" t="s">
        <v>2131</v>
      </c>
      <c r="D249" s="82" t="s">
        <v>2132</v>
      </c>
      <c r="E249" s="78">
        <v>42872</v>
      </c>
      <c r="F249" s="88"/>
      <c r="G249" s="88"/>
      <c r="H249" s="88"/>
      <c r="I249" s="88"/>
      <c r="J249" s="106">
        <v>23800000</v>
      </c>
      <c r="K249" s="106">
        <f t="shared" si="34"/>
        <v>23800000</v>
      </c>
      <c r="L249" s="96">
        <f t="shared" si="35"/>
        <v>23800000</v>
      </c>
      <c r="M249" s="96">
        <v>0</v>
      </c>
      <c r="N249" s="91"/>
      <c r="O249" s="92">
        <v>1</v>
      </c>
      <c r="P249" s="92">
        <v>1</v>
      </c>
      <c r="Q249" s="95">
        <f t="shared" si="31"/>
        <v>23800000</v>
      </c>
      <c r="R249" s="95">
        <f t="shared" si="32"/>
        <v>23800000</v>
      </c>
      <c r="S249" s="95">
        <f t="shared" si="33"/>
        <v>23800000</v>
      </c>
      <c r="T249" s="85"/>
      <c r="U249" s="26" t="s">
        <v>1911</v>
      </c>
    </row>
    <row r="250" spans="1:21" ht="15.75" x14ac:dyDescent="0.25">
      <c r="A250" s="13">
        <f t="shared" si="36"/>
        <v>241</v>
      </c>
      <c r="B250" s="14" t="s">
        <v>923</v>
      </c>
      <c r="C250" s="15" t="s">
        <v>924</v>
      </c>
      <c r="D250" s="78"/>
      <c r="E250" s="78">
        <v>42544</v>
      </c>
      <c r="F250" s="88"/>
      <c r="G250" s="88"/>
      <c r="H250" s="88"/>
      <c r="I250" s="88"/>
      <c r="J250" s="106">
        <v>10000000</v>
      </c>
      <c r="K250" s="106">
        <f t="shared" si="34"/>
        <v>10000000</v>
      </c>
      <c r="L250" s="96">
        <f t="shared" si="35"/>
        <v>10000000</v>
      </c>
      <c r="M250" s="96">
        <v>0</v>
      </c>
      <c r="N250" s="91"/>
      <c r="O250" s="92">
        <v>1</v>
      </c>
      <c r="P250" s="92">
        <v>1</v>
      </c>
      <c r="Q250" s="95">
        <f t="shared" si="31"/>
        <v>10000000</v>
      </c>
      <c r="R250" s="95">
        <f t="shared" si="32"/>
        <v>10000000</v>
      </c>
      <c r="S250" s="95">
        <f t="shared" si="33"/>
        <v>10000000</v>
      </c>
      <c r="T250" s="85"/>
      <c r="U250" s="26" t="s">
        <v>1911</v>
      </c>
    </row>
    <row r="251" spans="1:21" ht="15.75" x14ac:dyDescent="0.25">
      <c r="A251" s="13">
        <f t="shared" si="36"/>
        <v>242</v>
      </c>
      <c r="B251" s="14" t="s">
        <v>2068</v>
      </c>
      <c r="C251" s="15" t="s">
        <v>2069</v>
      </c>
      <c r="D251" s="82" t="s">
        <v>2070</v>
      </c>
      <c r="E251" s="78">
        <v>42720</v>
      </c>
      <c r="F251" s="88"/>
      <c r="G251" s="88"/>
      <c r="H251" s="88"/>
      <c r="I251" s="88"/>
      <c r="J251" s="106">
        <v>5000000</v>
      </c>
      <c r="K251" s="106">
        <f t="shared" si="34"/>
        <v>5000000</v>
      </c>
      <c r="L251" s="96">
        <f t="shared" si="35"/>
        <v>5000000</v>
      </c>
      <c r="M251" s="96">
        <v>0</v>
      </c>
      <c r="N251" s="91"/>
      <c r="O251" s="92">
        <v>1</v>
      </c>
      <c r="P251" s="92">
        <v>1</v>
      </c>
      <c r="Q251" s="95">
        <f t="shared" si="31"/>
        <v>5000000</v>
      </c>
      <c r="R251" s="95">
        <f t="shared" si="32"/>
        <v>5000000</v>
      </c>
      <c r="S251" s="95">
        <f t="shared" si="33"/>
        <v>5000000</v>
      </c>
      <c r="T251" s="85"/>
      <c r="U251" s="26" t="s">
        <v>1911</v>
      </c>
    </row>
    <row r="252" spans="1:21" ht="15.75" x14ac:dyDescent="0.25">
      <c r="A252" s="13">
        <f t="shared" si="36"/>
        <v>243</v>
      </c>
      <c r="B252" s="14" t="s">
        <v>2379</v>
      </c>
      <c r="C252" s="15" t="s">
        <v>2380</v>
      </c>
      <c r="D252" s="82" t="s">
        <v>2381</v>
      </c>
      <c r="E252" s="78">
        <v>43066</v>
      </c>
      <c r="F252" s="88"/>
      <c r="G252" s="88"/>
      <c r="H252" s="88"/>
      <c r="I252" s="88"/>
      <c r="J252" s="106">
        <v>12500000</v>
      </c>
      <c r="K252" s="106">
        <f t="shared" si="34"/>
        <v>12500000</v>
      </c>
      <c r="L252" s="96">
        <f t="shared" si="35"/>
        <v>12500000</v>
      </c>
      <c r="M252" s="96">
        <v>0</v>
      </c>
      <c r="N252" s="91"/>
      <c r="O252" s="92">
        <v>1</v>
      </c>
      <c r="P252" s="92">
        <v>1</v>
      </c>
      <c r="Q252" s="95">
        <f t="shared" si="31"/>
        <v>12500000</v>
      </c>
      <c r="R252" s="95">
        <f t="shared" si="32"/>
        <v>12500000</v>
      </c>
      <c r="S252" s="95">
        <f t="shared" si="33"/>
        <v>12500000</v>
      </c>
      <c r="T252" s="85"/>
      <c r="U252" s="26" t="s">
        <v>1911</v>
      </c>
    </row>
    <row r="253" spans="1:21" ht="15.75" x14ac:dyDescent="0.25">
      <c r="A253" s="13">
        <f t="shared" si="36"/>
        <v>244</v>
      </c>
      <c r="B253" s="14" t="s">
        <v>2379</v>
      </c>
      <c r="C253" s="15" t="s">
        <v>2380</v>
      </c>
      <c r="D253" s="82" t="s">
        <v>2381</v>
      </c>
      <c r="E253" s="78">
        <v>43066</v>
      </c>
      <c r="F253" s="88"/>
      <c r="G253" s="88"/>
      <c r="H253" s="88"/>
      <c r="I253" s="88"/>
      <c r="J253" s="106">
        <v>12500000</v>
      </c>
      <c r="K253" s="106">
        <f t="shared" si="34"/>
        <v>12500000</v>
      </c>
      <c r="L253" s="96">
        <f t="shared" si="35"/>
        <v>12500000</v>
      </c>
      <c r="M253" s="96">
        <v>0</v>
      </c>
      <c r="N253" s="91"/>
      <c r="O253" s="92">
        <v>1</v>
      </c>
      <c r="P253" s="92">
        <v>1</v>
      </c>
      <c r="Q253" s="95">
        <f t="shared" si="31"/>
        <v>12500000</v>
      </c>
      <c r="R253" s="95">
        <f t="shared" si="32"/>
        <v>12500000</v>
      </c>
      <c r="S253" s="95">
        <f t="shared" si="33"/>
        <v>12500000</v>
      </c>
      <c r="T253" s="85"/>
      <c r="U253" s="26" t="s">
        <v>1911</v>
      </c>
    </row>
    <row r="254" spans="1:21" ht="15.75" x14ac:dyDescent="0.25">
      <c r="A254" s="13">
        <f t="shared" si="36"/>
        <v>245</v>
      </c>
      <c r="B254" s="14" t="s">
        <v>47</v>
      </c>
      <c r="C254" s="15" t="s">
        <v>48</v>
      </c>
      <c r="D254" s="82" t="s">
        <v>2075</v>
      </c>
      <c r="E254" s="78">
        <v>42752</v>
      </c>
      <c r="F254" s="88"/>
      <c r="G254" s="88"/>
      <c r="H254" s="88"/>
      <c r="I254" s="88"/>
      <c r="J254" s="106">
        <v>3000000</v>
      </c>
      <c r="K254" s="106">
        <f t="shared" si="34"/>
        <v>3000000</v>
      </c>
      <c r="L254" s="96">
        <f t="shared" si="35"/>
        <v>3000000</v>
      </c>
      <c r="M254" s="96">
        <v>0</v>
      </c>
      <c r="N254" s="91"/>
      <c r="O254" s="92">
        <v>1</v>
      </c>
      <c r="P254" s="92">
        <v>1</v>
      </c>
      <c r="Q254" s="95">
        <f t="shared" si="31"/>
        <v>3000000</v>
      </c>
      <c r="R254" s="95">
        <f t="shared" si="32"/>
        <v>3000000</v>
      </c>
      <c r="S254" s="95">
        <f t="shared" si="33"/>
        <v>3000000</v>
      </c>
      <c r="T254" s="85"/>
      <c r="U254" s="26" t="s">
        <v>1911</v>
      </c>
    </row>
    <row r="255" spans="1:21" ht="15.75" x14ac:dyDescent="0.25">
      <c r="A255" s="13">
        <f t="shared" si="36"/>
        <v>246</v>
      </c>
      <c r="B255" s="14" t="s">
        <v>47</v>
      </c>
      <c r="C255" s="15" t="s">
        <v>48</v>
      </c>
      <c r="D255" s="82" t="s">
        <v>2075</v>
      </c>
      <c r="E255" s="78">
        <v>42752</v>
      </c>
      <c r="F255" s="88"/>
      <c r="G255" s="88"/>
      <c r="H255" s="88"/>
      <c r="I255" s="88"/>
      <c r="J255" s="106">
        <v>3000000</v>
      </c>
      <c r="K255" s="106">
        <f t="shared" si="34"/>
        <v>3000000</v>
      </c>
      <c r="L255" s="96">
        <f t="shared" si="35"/>
        <v>3000000</v>
      </c>
      <c r="M255" s="96">
        <v>0</v>
      </c>
      <c r="N255" s="91"/>
      <c r="O255" s="92">
        <v>1</v>
      </c>
      <c r="P255" s="92">
        <v>1</v>
      </c>
      <c r="Q255" s="95">
        <f t="shared" si="31"/>
        <v>3000000</v>
      </c>
      <c r="R255" s="95">
        <f t="shared" si="32"/>
        <v>3000000</v>
      </c>
      <c r="S255" s="95">
        <f t="shared" si="33"/>
        <v>3000000</v>
      </c>
      <c r="T255" s="85"/>
      <c r="U255" s="26" t="s">
        <v>1911</v>
      </c>
    </row>
    <row r="256" spans="1:21" ht="15.75" x14ac:dyDescent="0.25">
      <c r="A256" s="13">
        <f t="shared" si="36"/>
        <v>247</v>
      </c>
      <c r="B256" s="14" t="s">
        <v>1988</v>
      </c>
      <c r="C256" s="15" t="s">
        <v>1989</v>
      </c>
      <c r="D256" s="78"/>
      <c r="E256" s="78">
        <v>42333</v>
      </c>
      <c r="F256" s="88"/>
      <c r="G256" s="88"/>
      <c r="H256" s="88"/>
      <c r="I256" s="88"/>
      <c r="J256" s="106">
        <v>10000000</v>
      </c>
      <c r="K256" s="106">
        <f t="shared" si="34"/>
        <v>10000000</v>
      </c>
      <c r="L256" s="96">
        <f t="shared" si="35"/>
        <v>10000000</v>
      </c>
      <c r="M256" s="96">
        <v>0</v>
      </c>
      <c r="N256" s="91"/>
      <c r="O256" s="92">
        <v>1</v>
      </c>
      <c r="P256" s="92">
        <v>1</v>
      </c>
      <c r="Q256" s="95">
        <f t="shared" si="31"/>
        <v>10000000</v>
      </c>
      <c r="R256" s="95">
        <f t="shared" si="32"/>
        <v>10000000</v>
      </c>
      <c r="S256" s="95">
        <f t="shared" si="33"/>
        <v>10000000</v>
      </c>
      <c r="T256" s="85"/>
      <c r="U256" s="26" t="s">
        <v>1911</v>
      </c>
    </row>
    <row r="257" spans="1:21" ht="15.75" x14ac:dyDescent="0.25">
      <c r="A257" s="13">
        <f t="shared" si="36"/>
        <v>248</v>
      </c>
      <c r="B257" s="14" t="s">
        <v>792</v>
      </c>
      <c r="C257" s="15" t="s">
        <v>793</v>
      </c>
      <c r="D257" s="82" t="s">
        <v>2125</v>
      </c>
      <c r="E257" s="78">
        <v>42872</v>
      </c>
      <c r="F257" s="88"/>
      <c r="G257" s="88"/>
      <c r="H257" s="88"/>
      <c r="I257" s="88"/>
      <c r="J257" s="106">
        <v>10000000</v>
      </c>
      <c r="K257" s="106">
        <f t="shared" si="34"/>
        <v>10000000</v>
      </c>
      <c r="L257" s="96">
        <f t="shared" si="35"/>
        <v>10000000</v>
      </c>
      <c r="M257" s="96">
        <v>0</v>
      </c>
      <c r="N257" s="91"/>
      <c r="O257" s="92">
        <v>1</v>
      </c>
      <c r="P257" s="92">
        <v>1</v>
      </c>
      <c r="Q257" s="95">
        <f t="shared" si="31"/>
        <v>10000000</v>
      </c>
      <c r="R257" s="95">
        <f t="shared" si="32"/>
        <v>10000000</v>
      </c>
      <c r="S257" s="95">
        <f t="shared" si="33"/>
        <v>10000000</v>
      </c>
      <c r="T257" s="85"/>
      <c r="U257" s="26" t="s">
        <v>1911</v>
      </c>
    </row>
    <row r="258" spans="1:21" ht="15.75" x14ac:dyDescent="0.25">
      <c r="A258" s="13">
        <f t="shared" si="36"/>
        <v>249</v>
      </c>
      <c r="B258" s="14" t="s">
        <v>2410</v>
      </c>
      <c r="C258" s="15" t="s">
        <v>2411</v>
      </c>
      <c r="D258" s="15" t="s">
        <v>2412</v>
      </c>
      <c r="E258" s="78">
        <v>43104</v>
      </c>
      <c r="F258" s="88"/>
      <c r="G258" s="88"/>
      <c r="H258" s="88"/>
      <c r="I258" s="88"/>
      <c r="J258" s="106">
        <v>13500000</v>
      </c>
      <c r="K258" s="106">
        <f t="shared" si="34"/>
        <v>13500000</v>
      </c>
      <c r="L258" s="96">
        <f t="shared" si="35"/>
        <v>13500000</v>
      </c>
      <c r="M258" s="96">
        <v>0</v>
      </c>
      <c r="N258" s="91"/>
      <c r="O258" s="92">
        <v>1</v>
      </c>
      <c r="P258" s="92">
        <v>1</v>
      </c>
      <c r="Q258" s="95">
        <f t="shared" si="31"/>
        <v>13500000</v>
      </c>
      <c r="R258" s="95">
        <f t="shared" si="32"/>
        <v>13500000</v>
      </c>
      <c r="S258" s="95">
        <f t="shared" si="33"/>
        <v>13500000</v>
      </c>
      <c r="T258" s="85"/>
      <c r="U258" s="26" t="s">
        <v>1911</v>
      </c>
    </row>
    <row r="259" spans="1:21" ht="15.75" x14ac:dyDescent="0.25">
      <c r="A259" s="13">
        <f t="shared" si="36"/>
        <v>250</v>
      </c>
      <c r="B259" s="14" t="s">
        <v>277</v>
      </c>
      <c r="C259" s="15" t="s">
        <v>278</v>
      </c>
      <c r="D259" s="15" t="s">
        <v>2433</v>
      </c>
      <c r="E259" s="78">
        <v>43160</v>
      </c>
      <c r="F259" s="88"/>
      <c r="G259" s="88"/>
      <c r="H259" s="88"/>
      <c r="I259" s="88"/>
      <c r="J259" s="106">
        <v>13000000</v>
      </c>
      <c r="K259" s="106">
        <f t="shared" si="34"/>
        <v>13000000</v>
      </c>
      <c r="L259" s="96">
        <f t="shared" si="35"/>
        <v>13000000</v>
      </c>
      <c r="M259" s="96">
        <v>0</v>
      </c>
      <c r="N259" s="91"/>
      <c r="O259" s="92">
        <v>1</v>
      </c>
      <c r="P259" s="92">
        <v>1</v>
      </c>
      <c r="Q259" s="95">
        <f t="shared" si="31"/>
        <v>13000000</v>
      </c>
      <c r="R259" s="95">
        <f t="shared" si="32"/>
        <v>13000000</v>
      </c>
      <c r="S259" s="95">
        <f t="shared" si="33"/>
        <v>13000000</v>
      </c>
      <c r="T259" s="85"/>
      <c r="U259" s="26" t="s">
        <v>1911</v>
      </c>
    </row>
    <row r="260" spans="1:21" ht="15.75" x14ac:dyDescent="0.25">
      <c r="A260" s="13">
        <f t="shared" si="36"/>
        <v>251</v>
      </c>
      <c r="B260" s="14" t="s">
        <v>1769</v>
      </c>
      <c r="C260" s="15" t="s">
        <v>1770</v>
      </c>
      <c r="D260" s="83"/>
      <c r="E260" s="83">
        <v>42580</v>
      </c>
      <c r="F260" s="88"/>
      <c r="G260" s="88"/>
      <c r="H260" s="88"/>
      <c r="I260" s="88"/>
      <c r="J260" s="110">
        <v>2531493</v>
      </c>
      <c r="K260" s="106">
        <f t="shared" si="34"/>
        <v>2531493</v>
      </c>
      <c r="L260" s="96">
        <f t="shared" si="35"/>
        <v>2531493</v>
      </c>
      <c r="M260" s="96">
        <v>0</v>
      </c>
      <c r="N260" s="91"/>
      <c r="O260" s="92">
        <v>1</v>
      </c>
      <c r="P260" s="92">
        <v>1</v>
      </c>
      <c r="Q260" s="95">
        <f t="shared" si="31"/>
        <v>2531493</v>
      </c>
      <c r="R260" s="95">
        <f t="shared" si="32"/>
        <v>2531493</v>
      </c>
      <c r="S260" s="95">
        <f t="shared" si="33"/>
        <v>2531493</v>
      </c>
      <c r="T260" s="85"/>
      <c r="U260" s="26" t="s">
        <v>1911</v>
      </c>
    </row>
    <row r="261" spans="1:21" ht="15.75" x14ac:dyDescent="0.25">
      <c r="A261" s="13">
        <f t="shared" si="36"/>
        <v>252</v>
      </c>
      <c r="B261" s="14" t="s">
        <v>1769</v>
      </c>
      <c r="C261" s="15" t="s">
        <v>1770</v>
      </c>
      <c r="D261" s="83"/>
      <c r="E261" s="83">
        <v>42580</v>
      </c>
      <c r="F261" s="88"/>
      <c r="G261" s="88"/>
      <c r="H261" s="88"/>
      <c r="I261" s="88"/>
      <c r="J261" s="110">
        <v>2531494</v>
      </c>
      <c r="K261" s="106">
        <f t="shared" si="34"/>
        <v>2531494</v>
      </c>
      <c r="L261" s="96">
        <f t="shared" si="35"/>
        <v>2531494</v>
      </c>
      <c r="M261" s="96">
        <v>0</v>
      </c>
      <c r="N261" s="91"/>
      <c r="O261" s="92">
        <v>1</v>
      </c>
      <c r="P261" s="92">
        <v>1</v>
      </c>
      <c r="Q261" s="95">
        <f t="shared" si="31"/>
        <v>2531494</v>
      </c>
      <c r="R261" s="95">
        <f t="shared" si="32"/>
        <v>2531494</v>
      </c>
      <c r="S261" s="95">
        <f t="shared" si="33"/>
        <v>2531494</v>
      </c>
      <c r="T261" s="85"/>
      <c r="U261" s="26" t="s">
        <v>1911</v>
      </c>
    </row>
    <row r="262" spans="1:21" ht="15.75" x14ac:dyDescent="0.25">
      <c r="A262" s="13">
        <f t="shared" si="36"/>
        <v>253</v>
      </c>
      <c r="B262" s="14" t="s">
        <v>1970</v>
      </c>
      <c r="C262" s="15">
        <v>921578</v>
      </c>
      <c r="D262" s="100"/>
      <c r="E262" s="100">
        <v>41213</v>
      </c>
      <c r="F262" s="88"/>
      <c r="G262" s="88"/>
      <c r="H262" s="88"/>
      <c r="I262" s="88"/>
      <c r="J262" s="106">
        <v>5000000</v>
      </c>
      <c r="K262" s="106">
        <f t="shared" si="34"/>
        <v>5000000</v>
      </c>
      <c r="L262" s="96">
        <f t="shared" si="35"/>
        <v>5000000</v>
      </c>
      <c r="M262" s="96">
        <v>0</v>
      </c>
      <c r="N262" s="91"/>
      <c r="O262" s="92">
        <v>1</v>
      </c>
      <c r="P262" s="92">
        <v>1</v>
      </c>
      <c r="Q262" s="95">
        <f t="shared" ref="Q262:Q325" si="37">L262+M262</f>
        <v>5000000</v>
      </c>
      <c r="R262" s="95">
        <f t="shared" ref="R262:R325" si="38">P262*Q262</f>
        <v>5000000</v>
      </c>
      <c r="S262" s="95">
        <f t="shared" ref="S262:S325" si="39">L262*P262</f>
        <v>5000000</v>
      </c>
      <c r="T262" s="85"/>
      <c r="U262" s="26" t="s">
        <v>1911</v>
      </c>
    </row>
    <row r="263" spans="1:21" ht="15.75" x14ac:dyDescent="0.25">
      <c r="A263" s="13">
        <f t="shared" si="36"/>
        <v>254</v>
      </c>
      <c r="B263" s="14" t="s">
        <v>1577</v>
      </c>
      <c r="C263" s="15" t="s">
        <v>1578</v>
      </c>
      <c r="D263" s="82" t="s">
        <v>2146</v>
      </c>
      <c r="E263" s="78">
        <v>42879</v>
      </c>
      <c r="F263" s="88"/>
      <c r="G263" s="88"/>
      <c r="H263" s="88"/>
      <c r="I263" s="88"/>
      <c r="J263" s="106">
        <v>25000000</v>
      </c>
      <c r="K263" s="106">
        <f t="shared" ref="K263:K326" si="40">O263*Q263</f>
        <v>25000000</v>
      </c>
      <c r="L263" s="96">
        <f t="shared" ref="L263:L326" si="41">J263/O263</f>
        <v>25000000</v>
      </c>
      <c r="M263" s="96">
        <v>0</v>
      </c>
      <c r="N263" s="91"/>
      <c r="O263" s="92">
        <v>1</v>
      </c>
      <c r="P263" s="92">
        <v>1</v>
      </c>
      <c r="Q263" s="95">
        <f t="shared" si="37"/>
        <v>25000000</v>
      </c>
      <c r="R263" s="95">
        <f t="shared" si="38"/>
        <v>25000000</v>
      </c>
      <c r="S263" s="95">
        <f t="shared" si="39"/>
        <v>25000000</v>
      </c>
      <c r="T263" s="85"/>
      <c r="U263" s="26" t="s">
        <v>1911</v>
      </c>
    </row>
    <row r="264" spans="1:21" ht="15.75" x14ac:dyDescent="0.25">
      <c r="A264" s="13">
        <f t="shared" si="36"/>
        <v>255</v>
      </c>
      <c r="B264" s="14" t="s">
        <v>391</v>
      </c>
      <c r="C264" s="15" t="s">
        <v>392</v>
      </c>
      <c r="D264" s="82" t="s">
        <v>2094</v>
      </c>
      <c r="E264" s="78">
        <v>42802</v>
      </c>
      <c r="F264" s="88"/>
      <c r="G264" s="88"/>
      <c r="H264" s="88"/>
      <c r="I264" s="88"/>
      <c r="J264" s="106">
        <v>15000000</v>
      </c>
      <c r="K264" s="106">
        <f t="shared" si="40"/>
        <v>15000000</v>
      </c>
      <c r="L264" s="96">
        <f t="shared" si="41"/>
        <v>15000000</v>
      </c>
      <c r="M264" s="96">
        <v>0</v>
      </c>
      <c r="N264" s="91"/>
      <c r="O264" s="92">
        <v>1</v>
      </c>
      <c r="P264" s="92">
        <v>1</v>
      </c>
      <c r="Q264" s="95">
        <f t="shared" si="37"/>
        <v>15000000</v>
      </c>
      <c r="R264" s="95">
        <f t="shared" si="38"/>
        <v>15000000</v>
      </c>
      <c r="S264" s="95">
        <f t="shared" si="39"/>
        <v>15000000</v>
      </c>
      <c r="T264" s="85"/>
      <c r="U264" s="26" t="s">
        <v>1911</v>
      </c>
    </row>
    <row r="265" spans="1:21" ht="15.75" x14ac:dyDescent="0.25">
      <c r="A265" s="13">
        <f t="shared" ref="A265:A328" si="42">+A264+1</f>
        <v>256</v>
      </c>
      <c r="B265" s="14" t="s">
        <v>442</v>
      </c>
      <c r="C265" s="15" t="s">
        <v>443</v>
      </c>
      <c r="D265" s="101"/>
      <c r="E265" s="101">
        <v>42416</v>
      </c>
      <c r="F265" s="88"/>
      <c r="G265" s="88"/>
      <c r="H265" s="88"/>
      <c r="I265" s="88"/>
      <c r="J265" s="106">
        <v>5000000</v>
      </c>
      <c r="K265" s="106">
        <f t="shared" si="40"/>
        <v>5000000</v>
      </c>
      <c r="L265" s="96">
        <f t="shared" si="41"/>
        <v>5000000</v>
      </c>
      <c r="M265" s="96">
        <v>0</v>
      </c>
      <c r="N265" s="91"/>
      <c r="O265" s="92">
        <v>1</v>
      </c>
      <c r="P265" s="92">
        <v>1</v>
      </c>
      <c r="Q265" s="95">
        <f t="shared" si="37"/>
        <v>5000000</v>
      </c>
      <c r="R265" s="95">
        <f t="shared" si="38"/>
        <v>5000000</v>
      </c>
      <c r="S265" s="95">
        <f t="shared" si="39"/>
        <v>5000000</v>
      </c>
      <c r="T265" s="85"/>
      <c r="U265" s="26" t="s">
        <v>1911</v>
      </c>
    </row>
    <row r="266" spans="1:21" ht="15.75" x14ac:dyDescent="0.25">
      <c r="A266" s="13">
        <f t="shared" si="42"/>
        <v>257</v>
      </c>
      <c r="B266" s="14" t="s">
        <v>2434</v>
      </c>
      <c r="C266" s="15" t="s">
        <v>2435</v>
      </c>
      <c r="D266" s="15" t="s">
        <v>2436</v>
      </c>
      <c r="E266" s="78">
        <v>43166</v>
      </c>
      <c r="F266" s="88"/>
      <c r="G266" s="88"/>
      <c r="H266" s="88"/>
      <c r="I266" s="88"/>
      <c r="J266" s="106">
        <v>15000000</v>
      </c>
      <c r="K266" s="106">
        <f t="shared" si="40"/>
        <v>15000000</v>
      </c>
      <c r="L266" s="96">
        <f t="shared" si="41"/>
        <v>15000000</v>
      </c>
      <c r="M266" s="96">
        <v>0</v>
      </c>
      <c r="N266" s="91"/>
      <c r="O266" s="92">
        <v>1</v>
      </c>
      <c r="P266" s="92">
        <v>1</v>
      </c>
      <c r="Q266" s="95">
        <f t="shared" si="37"/>
        <v>15000000</v>
      </c>
      <c r="R266" s="95">
        <f t="shared" si="38"/>
        <v>15000000</v>
      </c>
      <c r="S266" s="95">
        <f t="shared" si="39"/>
        <v>15000000</v>
      </c>
      <c r="T266" s="85"/>
      <c r="U266" s="26" t="s">
        <v>1911</v>
      </c>
    </row>
    <row r="267" spans="1:21" ht="15.75" x14ac:dyDescent="0.25">
      <c r="A267" s="13">
        <f t="shared" si="42"/>
        <v>258</v>
      </c>
      <c r="B267" s="14" t="s">
        <v>755</v>
      </c>
      <c r="C267" s="15" t="s">
        <v>756</v>
      </c>
      <c r="D267" s="78"/>
      <c r="E267" s="78">
        <v>42669</v>
      </c>
      <c r="F267" s="88"/>
      <c r="G267" s="88"/>
      <c r="H267" s="88"/>
      <c r="I267" s="88"/>
      <c r="J267" s="106">
        <v>15000000</v>
      </c>
      <c r="K267" s="106">
        <f t="shared" si="40"/>
        <v>15000000</v>
      </c>
      <c r="L267" s="96">
        <f t="shared" si="41"/>
        <v>15000000</v>
      </c>
      <c r="M267" s="96">
        <v>0</v>
      </c>
      <c r="N267" s="91"/>
      <c r="O267" s="92">
        <v>1</v>
      </c>
      <c r="P267" s="92">
        <v>1</v>
      </c>
      <c r="Q267" s="95">
        <f t="shared" si="37"/>
        <v>15000000</v>
      </c>
      <c r="R267" s="95">
        <f t="shared" si="38"/>
        <v>15000000</v>
      </c>
      <c r="S267" s="95">
        <f t="shared" si="39"/>
        <v>15000000</v>
      </c>
      <c r="T267" s="85"/>
      <c r="U267" s="26" t="s">
        <v>1911</v>
      </c>
    </row>
    <row r="268" spans="1:21" ht="15.75" x14ac:dyDescent="0.25">
      <c r="A268" s="13">
        <f t="shared" si="42"/>
        <v>259</v>
      </c>
      <c r="B268" s="14" t="s">
        <v>1327</v>
      </c>
      <c r="C268" s="15" t="s">
        <v>1328</v>
      </c>
      <c r="D268" s="82" t="s">
        <v>2335</v>
      </c>
      <c r="E268" s="78">
        <v>43011</v>
      </c>
      <c r="F268" s="88"/>
      <c r="G268" s="88"/>
      <c r="H268" s="88"/>
      <c r="I268" s="88"/>
      <c r="J268" s="106">
        <v>30000000</v>
      </c>
      <c r="K268" s="106">
        <f t="shared" si="40"/>
        <v>30000000</v>
      </c>
      <c r="L268" s="96">
        <f t="shared" si="41"/>
        <v>30000000</v>
      </c>
      <c r="M268" s="96">
        <v>0</v>
      </c>
      <c r="N268" s="91"/>
      <c r="O268" s="92">
        <v>1</v>
      </c>
      <c r="P268" s="92">
        <v>1</v>
      </c>
      <c r="Q268" s="95">
        <f t="shared" si="37"/>
        <v>30000000</v>
      </c>
      <c r="R268" s="95">
        <f t="shared" si="38"/>
        <v>30000000</v>
      </c>
      <c r="S268" s="95">
        <f t="shared" si="39"/>
        <v>30000000</v>
      </c>
      <c r="T268" s="85"/>
      <c r="U268" s="26" t="s">
        <v>1911</v>
      </c>
    </row>
    <row r="269" spans="1:21" ht="15.75" x14ac:dyDescent="0.25">
      <c r="A269" s="13">
        <f t="shared" si="42"/>
        <v>260</v>
      </c>
      <c r="B269" s="14" t="s">
        <v>1009</v>
      </c>
      <c r="C269" s="15" t="s">
        <v>1016</v>
      </c>
      <c r="D269" s="78"/>
      <c r="E269" s="78">
        <v>42244</v>
      </c>
      <c r="F269" s="88"/>
      <c r="G269" s="88"/>
      <c r="H269" s="88"/>
      <c r="I269" s="88"/>
      <c r="J269" s="106">
        <v>10000000</v>
      </c>
      <c r="K269" s="106">
        <f t="shared" si="40"/>
        <v>10000000</v>
      </c>
      <c r="L269" s="96">
        <f t="shared" si="41"/>
        <v>10000000</v>
      </c>
      <c r="M269" s="96">
        <v>0</v>
      </c>
      <c r="N269" s="91"/>
      <c r="O269" s="92">
        <v>1</v>
      </c>
      <c r="P269" s="92">
        <v>1</v>
      </c>
      <c r="Q269" s="95">
        <f t="shared" si="37"/>
        <v>10000000</v>
      </c>
      <c r="R269" s="95">
        <f t="shared" si="38"/>
        <v>10000000</v>
      </c>
      <c r="S269" s="95">
        <f t="shared" si="39"/>
        <v>10000000</v>
      </c>
      <c r="T269" s="85"/>
      <c r="U269" s="26" t="s">
        <v>1911</v>
      </c>
    </row>
    <row r="270" spans="1:21" ht="15.75" x14ac:dyDescent="0.25">
      <c r="A270" s="13">
        <f t="shared" si="42"/>
        <v>261</v>
      </c>
      <c r="B270" s="14" t="s">
        <v>2423</v>
      </c>
      <c r="C270" s="15" t="s">
        <v>2424</v>
      </c>
      <c r="D270" s="15" t="s">
        <v>2425</v>
      </c>
      <c r="E270" s="78">
        <v>43140</v>
      </c>
      <c r="F270" s="88"/>
      <c r="G270" s="88"/>
      <c r="H270" s="88"/>
      <c r="I270" s="88"/>
      <c r="J270" s="106">
        <v>7500000</v>
      </c>
      <c r="K270" s="106">
        <f t="shared" si="40"/>
        <v>7500000</v>
      </c>
      <c r="L270" s="96">
        <f t="shared" si="41"/>
        <v>7500000</v>
      </c>
      <c r="M270" s="96">
        <v>0</v>
      </c>
      <c r="N270" s="91"/>
      <c r="O270" s="92">
        <v>1</v>
      </c>
      <c r="P270" s="92">
        <v>1</v>
      </c>
      <c r="Q270" s="95">
        <f t="shared" si="37"/>
        <v>7500000</v>
      </c>
      <c r="R270" s="95">
        <f t="shared" si="38"/>
        <v>7500000</v>
      </c>
      <c r="S270" s="95">
        <f t="shared" si="39"/>
        <v>7500000</v>
      </c>
      <c r="T270" s="85"/>
      <c r="U270" s="26" t="s">
        <v>1911</v>
      </c>
    </row>
    <row r="271" spans="1:21" ht="15.75" x14ac:dyDescent="0.25">
      <c r="A271" s="13">
        <f t="shared" si="42"/>
        <v>262</v>
      </c>
      <c r="B271" s="14" t="s">
        <v>2423</v>
      </c>
      <c r="C271" s="15" t="s">
        <v>2424</v>
      </c>
      <c r="D271" s="15" t="s">
        <v>2425</v>
      </c>
      <c r="E271" s="78">
        <v>43140</v>
      </c>
      <c r="F271" s="88"/>
      <c r="G271" s="88"/>
      <c r="H271" s="88"/>
      <c r="I271" s="88"/>
      <c r="J271" s="106">
        <v>7500000</v>
      </c>
      <c r="K271" s="106">
        <f t="shared" si="40"/>
        <v>7500000</v>
      </c>
      <c r="L271" s="96">
        <f t="shared" si="41"/>
        <v>7500000</v>
      </c>
      <c r="M271" s="96">
        <v>0</v>
      </c>
      <c r="N271" s="91"/>
      <c r="O271" s="92">
        <v>1</v>
      </c>
      <c r="P271" s="92">
        <v>1</v>
      </c>
      <c r="Q271" s="95">
        <f t="shared" si="37"/>
        <v>7500000</v>
      </c>
      <c r="R271" s="95">
        <f t="shared" si="38"/>
        <v>7500000</v>
      </c>
      <c r="S271" s="95">
        <f t="shared" si="39"/>
        <v>7500000</v>
      </c>
      <c r="T271" s="85"/>
      <c r="U271" s="26" t="s">
        <v>1911</v>
      </c>
    </row>
    <row r="272" spans="1:21" ht="15.75" x14ac:dyDescent="0.25">
      <c r="A272" s="13">
        <f t="shared" si="42"/>
        <v>263</v>
      </c>
      <c r="B272" s="14" t="s">
        <v>1681</v>
      </c>
      <c r="C272" s="15" t="s">
        <v>1683</v>
      </c>
      <c r="D272" s="15" t="s">
        <v>2299</v>
      </c>
      <c r="E272" s="78">
        <v>42982</v>
      </c>
      <c r="F272" s="88"/>
      <c r="G272" s="88"/>
      <c r="H272" s="88"/>
      <c r="I272" s="88"/>
      <c r="J272" s="106">
        <v>5000000</v>
      </c>
      <c r="K272" s="106">
        <f t="shared" si="40"/>
        <v>5000000</v>
      </c>
      <c r="L272" s="96">
        <f t="shared" si="41"/>
        <v>5000000</v>
      </c>
      <c r="M272" s="96">
        <v>0</v>
      </c>
      <c r="N272" s="91"/>
      <c r="O272" s="92">
        <v>1</v>
      </c>
      <c r="P272" s="92">
        <v>1</v>
      </c>
      <c r="Q272" s="95">
        <f t="shared" si="37"/>
        <v>5000000</v>
      </c>
      <c r="R272" s="95">
        <f t="shared" si="38"/>
        <v>5000000</v>
      </c>
      <c r="S272" s="95">
        <f t="shared" si="39"/>
        <v>5000000</v>
      </c>
      <c r="T272" s="85"/>
      <c r="U272" s="26" t="s">
        <v>1911</v>
      </c>
    </row>
    <row r="273" spans="1:21" ht="15.75" x14ac:dyDescent="0.25">
      <c r="A273" s="13">
        <f t="shared" si="42"/>
        <v>264</v>
      </c>
      <c r="B273" s="14" t="s">
        <v>1681</v>
      </c>
      <c r="C273" s="15" t="s">
        <v>1683</v>
      </c>
      <c r="D273" s="15" t="s">
        <v>2299</v>
      </c>
      <c r="E273" s="78">
        <v>42982</v>
      </c>
      <c r="F273" s="88"/>
      <c r="G273" s="88"/>
      <c r="H273" s="88"/>
      <c r="I273" s="88"/>
      <c r="J273" s="106">
        <v>5000000</v>
      </c>
      <c r="K273" s="106">
        <f t="shared" si="40"/>
        <v>5000000</v>
      </c>
      <c r="L273" s="96">
        <f t="shared" si="41"/>
        <v>5000000</v>
      </c>
      <c r="M273" s="96">
        <v>0</v>
      </c>
      <c r="N273" s="91"/>
      <c r="O273" s="92">
        <v>1</v>
      </c>
      <c r="P273" s="92">
        <v>1</v>
      </c>
      <c r="Q273" s="95">
        <f t="shared" si="37"/>
        <v>5000000</v>
      </c>
      <c r="R273" s="95">
        <f t="shared" si="38"/>
        <v>5000000</v>
      </c>
      <c r="S273" s="95">
        <f t="shared" si="39"/>
        <v>5000000</v>
      </c>
      <c r="T273" s="85"/>
      <c r="U273" s="26" t="s">
        <v>1911</v>
      </c>
    </row>
    <row r="274" spans="1:21" ht="15.75" x14ac:dyDescent="0.25">
      <c r="A274" s="13">
        <f t="shared" si="42"/>
        <v>265</v>
      </c>
      <c r="B274" s="14" t="s">
        <v>1705</v>
      </c>
      <c r="C274" s="15" t="s">
        <v>1706</v>
      </c>
      <c r="D274" s="15" t="s">
        <v>2119</v>
      </c>
      <c r="E274" s="78">
        <v>42867</v>
      </c>
      <c r="F274" s="88"/>
      <c r="G274" s="88"/>
      <c r="H274" s="88"/>
      <c r="I274" s="88"/>
      <c r="J274" s="106">
        <v>10000000</v>
      </c>
      <c r="K274" s="106">
        <f t="shared" si="40"/>
        <v>10000000</v>
      </c>
      <c r="L274" s="96">
        <f t="shared" si="41"/>
        <v>10000000</v>
      </c>
      <c r="M274" s="96">
        <v>0</v>
      </c>
      <c r="N274" s="91"/>
      <c r="O274" s="92">
        <v>1</v>
      </c>
      <c r="P274" s="92">
        <v>1</v>
      </c>
      <c r="Q274" s="95">
        <f t="shared" si="37"/>
        <v>10000000</v>
      </c>
      <c r="R274" s="95">
        <f t="shared" si="38"/>
        <v>10000000</v>
      </c>
      <c r="S274" s="95">
        <f t="shared" si="39"/>
        <v>10000000</v>
      </c>
      <c r="T274" s="85"/>
      <c r="U274" s="26" t="s">
        <v>1911</v>
      </c>
    </row>
    <row r="275" spans="1:21" ht="15.75" x14ac:dyDescent="0.25">
      <c r="A275" s="13">
        <f t="shared" si="42"/>
        <v>266</v>
      </c>
      <c r="B275" s="14" t="s">
        <v>2338</v>
      </c>
      <c r="C275" s="15" t="s">
        <v>1216</v>
      </c>
      <c r="D275" s="82" t="s">
        <v>2339</v>
      </c>
      <c r="E275" s="78">
        <v>43017</v>
      </c>
      <c r="F275" s="88"/>
      <c r="G275" s="88"/>
      <c r="H275" s="88"/>
      <c r="I275" s="88"/>
      <c r="J275" s="106">
        <v>7500000</v>
      </c>
      <c r="K275" s="106">
        <f t="shared" si="40"/>
        <v>7500000</v>
      </c>
      <c r="L275" s="96">
        <f t="shared" si="41"/>
        <v>7500000</v>
      </c>
      <c r="M275" s="96">
        <v>0</v>
      </c>
      <c r="N275" s="91"/>
      <c r="O275" s="92">
        <v>1</v>
      </c>
      <c r="P275" s="92">
        <v>1</v>
      </c>
      <c r="Q275" s="95">
        <f t="shared" si="37"/>
        <v>7500000</v>
      </c>
      <c r="R275" s="95">
        <f t="shared" si="38"/>
        <v>7500000</v>
      </c>
      <c r="S275" s="95">
        <f t="shared" si="39"/>
        <v>7500000</v>
      </c>
      <c r="T275" s="85"/>
      <c r="U275" s="26" t="s">
        <v>1911</v>
      </c>
    </row>
    <row r="276" spans="1:21" ht="15.75" x14ac:dyDescent="0.25">
      <c r="A276" s="13">
        <f t="shared" si="42"/>
        <v>267</v>
      </c>
      <c r="B276" s="14" t="s">
        <v>2223</v>
      </c>
      <c r="C276" s="15" t="s">
        <v>1311</v>
      </c>
      <c r="D276" s="15" t="s">
        <v>2224</v>
      </c>
      <c r="E276" s="78">
        <v>42941</v>
      </c>
      <c r="F276" s="88"/>
      <c r="G276" s="88"/>
      <c r="H276" s="88"/>
      <c r="I276" s="88"/>
      <c r="J276" s="106">
        <v>5000000</v>
      </c>
      <c r="K276" s="106">
        <f t="shared" si="40"/>
        <v>5000000</v>
      </c>
      <c r="L276" s="96">
        <f t="shared" si="41"/>
        <v>5000000</v>
      </c>
      <c r="M276" s="96">
        <v>0</v>
      </c>
      <c r="N276" s="91"/>
      <c r="O276" s="92">
        <v>1</v>
      </c>
      <c r="P276" s="92">
        <v>1</v>
      </c>
      <c r="Q276" s="95">
        <f t="shared" si="37"/>
        <v>5000000</v>
      </c>
      <c r="R276" s="95">
        <f t="shared" si="38"/>
        <v>5000000</v>
      </c>
      <c r="S276" s="95">
        <f t="shared" si="39"/>
        <v>5000000</v>
      </c>
      <c r="T276" s="85"/>
      <c r="U276" s="26" t="s">
        <v>1911</v>
      </c>
    </row>
    <row r="277" spans="1:21" ht="15.75" x14ac:dyDescent="0.25">
      <c r="A277" s="13">
        <f t="shared" si="42"/>
        <v>268</v>
      </c>
      <c r="B277" s="14" t="s">
        <v>2243</v>
      </c>
      <c r="C277" s="15" t="s">
        <v>1319</v>
      </c>
      <c r="D277" s="15" t="s">
        <v>2244</v>
      </c>
      <c r="E277" s="78">
        <v>42942</v>
      </c>
      <c r="F277" s="88"/>
      <c r="G277" s="88"/>
      <c r="H277" s="88"/>
      <c r="I277" s="88"/>
      <c r="J277" s="106">
        <v>12000000</v>
      </c>
      <c r="K277" s="106">
        <f t="shared" si="40"/>
        <v>12000000</v>
      </c>
      <c r="L277" s="96">
        <f t="shared" si="41"/>
        <v>12000000</v>
      </c>
      <c r="M277" s="96">
        <v>0</v>
      </c>
      <c r="N277" s="91"/>
      <c r="O277" s="92">
        <v>1</v>
      </c>
      <c r="P277" s="92">
        <v>1</v>
      </c>
      <c r="Q277" s="95">
        <f t="shared" si="37"/>
        <v>12000000</v>
      </c>
      <c r="R277" s="95">
        <f t="shared" si="38"/>
        <v>12000000</v>
      </c>
      <c r="S277" s="95">
        <f t="shared" si="39"/>
        <v>12000000</v>
      </c>
      <c r="T277" s="85"/>
      <c r="U277" s="26" t="s">
        <v>1911</v>
      </c>
    </row>
    <row r="278" spans="1:21" ht="15.75" x14ac:dyDescent="0.25">
      <c r="A278" s="13">
        <f t="shared" si="42"/>
        <v>269</v>
      </c>
      <c r="B278" s="14" t="s">
        <v>2243</v>
      </c>
      <c r="C278" s="15" t="s">
        <v>1319</v>
      </c>
      <c r="D278" s="15" t="s">
        <v>2244</v>
      </c>
      <c r="E278" s="78">
        <v>42947</v>
      </c>
      <c r="F278" s="88"/>
      <c r="G278" s="88"/>
      <c r="H278" s="88"/>
      <c r="I278" s="88"/>
      <c r="J278" s="106">
        <v>18000000</v>
      </c>
      <c r="K278" s="106">
        <f t="shared" si="40"/>
        <v>18000000</v>
      </c>
      <c r="L278" s="96">
        <f t="shared" si="41"/>
        <v>18000000</v>
      </c>
      <c r="M278" s="96">
        <v>0</v>
      </c>
      <c r="N278" s="91"/>
      <c r="O278" s="92">
        <v>1</v>
      </c>
      <c r="P278" s="92">
        <v>1</v>
      </c>
      <c r="Q278" s="95">
        <f t="shared" si="37"/>
        <v>18000000</v>
      </c>
      <c r="R278" s="95">
        <f t="shared" si="38"/>
        <v>18000000</v>
      </c>
      <c r="S278" s="95">
        <f t="shared" si="39"/>
        <v>18000000</v>
      </c>
      <c r="T278" s="85"/>
      <c r="U278" s="26" t="s">
        <v>1911</v>
      </c>
    </row>
    <row r="279" spans="1:21" ht="15.75" x14ac:dyDescent="0.25">
      <c r="A279" s="13">
        <f t="shared" si="42"/>
        <v>270</v>
      </c>
      <c r="B279" s="14" t="s">
        <v>2005</v>
      </c>
      <c r="C279" s="15" t="s">
        <v>533</v>
      </c>
      <c r="D279" s="78"/>
      <c r="E279" s="78">
        <v>42503</v>
      </c>
      <c r="F279" s="88"/>
      <c r="G279" s="88"/>
      <c r="H279" s="88"/>
      <c r="I279" s="88"/>
      <c r="J279" s="106">
        <v>17500000</v>
      </c>
      <c r="K279" s="106">
        <f t="shared" si="40"/>
        <v>17500000</v>
      </c>
      <c r="L279" s="96">
        <f t="shared" si="41"/>
        <v>17500000</v>
      </c>
      <c r="M279" s="96">
        <v>0</v>
      </c>
      <c r="N279" s="91"/>
      <c r="O279" s="92">
        <v>1</v>
      </c>
      <c r="P279" s="92">
        <v>1</v>
      </c>
      <c r="Q279" s="95">
        <f t="shared" si="37"/>
        <v>17500000</v>
      </c>
      <c r="R279" s="95">
        <f t="shared" si="38"/>
        <v>17500000</v>
      </c>
      <c r="S279" s="95">
        <f t="shared" si="39"/>
        <v>17500000</v>
      </c>
      <c r="T279" s="85"/>
      <c r="U279" s="26" t="s">
        <v>1911</v>
      </c>
    </row>
    <row r="280" spans="1:21" ht="15.75" x14ac:dyDescent="0.25">
      <c r="A280" s="13">
        <f t="shared" si="42"/>
        <v>271</v>
      </c>
      <c r="B280" s="14" t="s">
        <v>2005</v>
      </c>
      <c r="C280" s="15" t="s">
        <v>533</v>
      </c>
      <c r="D280" s="78"/>
      <c r="E280" s="78">
        <v>42503</v>
      </c>
      <c r="F280" s="88"/>
      <c r="G280" s="88"/>
      <c r="H280" s="88"/>
      <c r="I280" s="88"/>
      <c r="J280" s="106">
        <v>17500000</v>
      </c>
      <c r="K280" s="106">
        <f t="shared" si="40"/>
        <v>17500000</v>
      </c>
      <c r="L280" s="96">
        <f t="shared" si="41"/>
        <v>17500000</v>
      </c>
      <c r="M280" s="96">
        <v>0</v>
      </c>
      <c r="N280" s="91"/>
      <c r="O280" s="92">
        <v>1</v>
      </c>
      <c r="P280" s="92">
        <v>1</v>
      </c>
      <c r="Q280" s="95">
        <f t="shared" si="37"/>
        <v>17500000</v>
      </c>
      <c r="R280" s="95">
        <f t="shared" si="38"/>
        <v>17500000</v>
      </c>
      <c r="S280" s="95">
        <f t="shared" si="39"/>
        <v>17500000</v>
      </c>
      <c r="T280" s="85"/>
      <c r="U280" s="26" t="s">
        <v>1911</v>
      </c>
    </row>
    <row r="281" spans="1:21" ht="15.75" x14ac:dyDescent="0.25">
      <c r="A281" s="13">
        <f t="shared" si="42"/>
        <v>272</v>
      </c>
      <c r="B281" s="14" t="s">
        <v>1985</v>
      </c>
      <c r="C281" s="15" t="s">
        <v>1986</v>
      </c>
      <c r="D281" s="78"/>
      <c r="E281" s="78">
        <v>42325</v>
      </c>
      <c r="F281" s="88"/>
      <c r="G281" s="88"/>
      <c r="H281" s="88"/>
      <c r="I281" s="88"/>
      <c r="J281" s="106">
        <v>6000000</v>
      </c>
      <c r="K281" s="106">
        <f t="shared" si="40"/>
        <v>6000000</v>
      </c>
      <c r="L281" s="96">
        <f t="shared" si="41"/>
        <v>6000000</v>
      </c>
      <c r="M281" s="96">
        <v>0</v>
      </c>
      <c r="N281" s="91"/>
      <c r="O281" s="92">
        <v>1</v>
      </c>
      <c r="P281" s="92">
        <v>1</v>
      </c>
      <c r="Q281" s="95">
        <f t="shared" si="37"/>
        <v>6000000</v>
      </c>
      <c r="R281" s="95">
        <f t="shared" si="38"/>
        <v>6000000</v>
      </c>
      <c r="S281" s="95">
        <f t="shared" si="39"/>
        <v>6000000</v>
      </c>
      <c r="T281" s="85"/>
      <c r="U281" s="26" t="s">
        <v>1911</v>
      </c>
    </row>
    <row r="282" spans="1:21" ht="15.75" x14ac:dyDescent="0.25">
      <c r="A282" s="13">
        <f t="shared" si="42"/>
        <v>273</v>
      </c>
      <c r="B282" s="14" t="s">
        <v>1985</v>
      </c>
      <c r="C282" s="15" t="s">
        <v>1986</v>
      </c>
      <c r="D282" s="78"/>
      <c r="E282" s="78">
        <v>42325</v>
      </c>
      <c r="F282" s="88"/>
      <c r="G282" s="88"/>
      <c r="H282" s="88"/>
      <c r="I282" s="88"/>
      <c r="J282" s="106">
        <v>6000000</v>
      </c>
      <c r="K282" s="106">
        <f t="shared" si="40"/>
        <v>6000000</v>
      </c>
      <c r="L282" s="96">
        <f t="shared" si="41"/>
        <v>6000000</v>
      </c>
      <c r="M282" s="96">
        <v>0</v>
      </c>
      <c r="N282" s="91"/>
      <c r="O282" s="92">
        <v>1</v>
      </c>
      <c r="P282" s="92">
        <v>1</v>
      </c>
      <c r="Q282" s="95">
        <f t="shared" si="37"/>
        <v>6000000</v>
      </c>
      <c r="R282" s="95">
        <f t="shared" si="38"/>
        <v>6000000</v>
      </c>
      <c r="S282" s="95">
        <f t="shared" si="39"/>
        <v>6000000</v>
      </c>
      <c r="T282" s="85"/>
      <c r="U282" s="26" t="s">
        <v>1911</v>
      </c>
    </row>
    <row r="283" spans="1:21" ht="15.75" x14ac:dyDescent="0.25">
      <c r="A283" s="13">
        <f t="shared" si="42"/>
        <v>274</v>
      </c>
      <c r="B283" s="14" t="s">
        <v>2212</v>
      </c>
      <c r="C283" s="15" t="s">
        <v>2213</v>
      </c>
      <c r="D283" s="82" t="s">
        <v>2214</v>
      </c>
      <c r="E283" s="78">
        <v>42930</v>
      </c>
      <c r="F283" s="88"/>
      <c r="G283" s="88"/>
      <c r="H283" s="88"/>
      <c r="I283" s="88"/>
      <c r="J283" s="106">
        <v>10000000</v>
      </c>
      <c r="K283" s="106">
        <f t="shared" si="40"/>
        <v>10000000</v>
      </c>
      <c r="L283" s="96">
        <f t="shared" si="41"/>
        <v>10000000</v>
      </c>
      <c r="M283" s="96">
        <v>0</v>
      </c>
      <c r="N283" s="91"/>
      <c r="O283" s="92">
        <v>1</v>
      </c>
      <c r="P283" s="92">
        <v>1</v>
      </c>
      <c r="Q283" s="95">
        <f t="shared" si="37"/>
        <v>10000000</v>
      </c>
      <c r="R283" s="95">
        <f t="shared" si="38"/>
        <v>10000000</v>
      </c>
      <c r="S283" s="95">
        <f t="shared" si="39"/>
        <v>10000000</v>
      </c>
      <c r="T283" s="85"/>
      <c r="U283" s="26" t="s">
        <v>1911</v>
      </c>
    </row>
    <row r="284" spans="1:21" ht="15.75" x14ac:dyDescent="0.25">
      <c r="A284" s="13">
        <f t="shared" si="42"/>
        <v>275</v>
      </c>
      <c r="B284" s="14" t="s">
        <v>724</v>
      </c>
      <c r="C284" s="15" t="s">
        <v>725</v>
      </c>
      <c r="D284" s="15" t="s">
        <v>2407</v>
      </c>
      <c r="E284" s="78">
        <v>43097</v>
      </c>
      <c r="F284" s="88"/>
      <c r="G284" s="88"/>
      <c r="H284" s="88"/>
      <c r="I284" s="88"/>
      <c r="J284" s="106">
        <v>5000000</v>
      </c>
      <c r="K284" s="106">
        <f t="shared" si="40"/>
        <v>5000000</v>
      </c>
      <c r="L284" s="96">
        <f t="shared" si="41"/>
        <v>5000000</v>
      </c>
      <c r="M284" s="96">
        <v>0</v>
      </c>
      <c r="N284" s="91"/>
      <c r="O284" s="92">
        <v>1</v>
      </c>
      <c r="P284" s="92">
        <v>1</v>
      </c>
      <c r="Q284" s="95">
        <f t="shared" si="37"/>
        <v>5000000</v>
      </c>
      <c r="R284" s="95">
        <f t="shared" si="38"/>
        <v>5000000</v>
      </c>
      <c r="S284" s="95">
        <f t="shared" si="39"/>
        <v>5000000</v>
      </c>
      <c r="T284" s="85"/>
      <c r="U284" s="26" t="s">
        <v>1911</v>
      </c>
    </row>
    <row r="285" spans="1:21" ht="15.75" x14ac:dyDescent="0.25">
      <c r="A285" s="13">
        <f t="shared" si="42"/>
        <v>276</v>
      </c>
      <c r="B285" s="14" t="s">
        <v>724</v>
      </c>
      <c r="C285" s="15" t="s">
        <v>725</v>
      </c>
      <c r="D285" s="15" t="s">
        <v>2407</v>
      </c>
      <c r="E285" s="78">
        <v>43097</v>
      </c>
      <c r="F285" s="88"/>
      <c r="G285" s="88"/>
      <c r="H285" s="88"/>
      <c r="I285" s="88"/>
      <c r="J285" s="106">
        <v>5000000</v>
      </c>
      <c r="K285" s="106">
        <f t="shared" si="40"/>
        <v>5000000</v>
      </c>
      <c r="L285" s="96">
        <f t="shared" si="41"/>
        <v>5000000</v>
      </c>
      <c r="M285" s="96">
        <v>0</v>
      </c>
      <c r="N285" s="91"/>
      <c r="O285" s="92">
        <v>1</v>
      </c>
      <c r="P285" s="92">
        <v>1</v>
      </c>
      <c r="Q285" s="95">
        <f t="shared" si="37"/>
        <v>5000000</v>
      </c>
      <c r="R285" s="95">
        <f t="shared" si="38"/>
        <v>5000000</v>
      </c>
      <c r="S285" s="95">
        <f t="shared" si="39"/>
        <v>5000000</v>
      </c>
      <c r="T285" s="85"/>
      <c r="U285" s="26" t="s">
        <v>1911</v>
      </c>
    </row>
    <row r="286" spans="1:21" ht="15.75" x14ac:dyDescent="0.25">
      <c r="A286" s="13">
        <f t="shared" si="42"/>
        <v>277</v>
      </c>
      <c r="B286" s="14" t="s">
        <v>2350</v>
      </c>
      <c r="C286" s="15" t="s">
        <v>2351</v>
      </c>
      <c r="D286" s="15" t="s">
        <v>2352</v>
      </c>
      <c r="E286" s="78">
        <v>43018</v>
      </c>
      <c r="F286" s="88"/>
      <c r="G286" s="88"/>
      <c r="H286" s="88"/>
      <c r="I286" s="88"/>
      <c r="J286" s="106">
        <v>15000000</v>
      </c>
      <c r="K286" s="106">
        <f t="shared" si="40"/>
        <v>15000000</v>
      </c>
      <c r="L286" s="96">
        <f t="shared" si="41"/>
        <v>15000000</v>
      </c>
      <c r="M286" s="96">
        <v>0</v>
      </c>
      <c r="N286" s="91"/>
      <c r="O286" s="92">
        <v>1</v>
      </c>
      <c r="P286" s="92">
        <v>1</v>
      </c>
      <c r="Q286" s="95">
        <f t="shared" si="37"/>
        <v>15000000</v>
      </c>
      <c r="R286" s="95">
        <f t="shared" si="38"/>
        <v>15000000</v>
      </c>
      <c r="S286" s="95">
        <f t="shared" si="39"/>
        <v>15000000</v>
      </c>
      <c r="T286" s="85"/>
      <c r="U286" s="26" t="s">
        <v>1911</v>
      </c>
    </row>
    <row r="287" spans="1:21" ht="15.75" x14ac:dyDescent="0.25">
      <c r="A287" s="13">
        <f t="shared" si="42"/>
        <v>278</v>
      </c>
      <c r="B287" s="14" t="s">
        <v>122</v>
      </c>
      <c r="C287" s="15" t="s">
        <v>123</v>
      </c>
      <c r="D287" s="78"/>
      <c r="E287" s="78">
        <v>42508</v>
      </c>
      <c r="F287" s="88"/>
      <c r="G287" s="88"/>
      <c r="H287" s="88"/>
      <c r="I287" s="88"/>
      <c r="J287" s="106">
        <v>2500000</v>
      </c>
      <c r="K287" s="106">
        <f t="shared" si="40"/>
        <v>2500000</v>
      </c>
      <c r="L287" s="96">
        <f t="shared" si="41"/>
        <v>2500000</v>
      </c>
      <c r="M287" s="96">
        <v>0</v>
      </c>
      <c r="N287" s="91"/>
      <c r="O287" s="92">
        <v>1</v>
      </c>
      <c r="P287" s="92">
        <v>1</v>
      </c>
      <c r="Q287" s="95">
        <f t="shared" si="37"/>
        <v>2500000</v>
      </c>
      <c r="R287" s="95">
        <f t="shared" si="38"/>
        <v>2500000</v>
      </c>
      <c r="S287" s="95">
        <f t="shared" si="39"/>
        <v>2500000</v>
      </c>
      <c r="T287" s="85"/>
      <c r="U287" s="26" t="s">
        <v>1911</v>
      </c>
    </row>
    <row r="288" spans="1:21" ht="15.75" x14ac:dyDescent="0.25">
      <c r="A288" s="13">
        <f t="shared" si="42"/>
        <v>279</v>
      </c>
      <c r="B288" s="14" t="s">
        <v>122</v>
      </c>
      <c r="C288" s="15" t="s">
        <v>123</v>
      </c>
      <c r="D288" s="78"/>
      <c r="E288" s="78">
        <v>42508</v>
      </c>
      <c r="F288" s="88"/>
      <c r="G288" s="88"/>
      <c r="H288" s="88"/>
      <c r="I288" s="88"/>
      <c r="J288" s="106">
        <v>2500000</v>
      </c>
      <c r="K288" s="106">
        <f t="shared" si="40"/>
        <v>2500000</v>
      </c>
      <c r="L288" s="96">
        <f t="shared" si="41"/>
        <v>2500000</v>
      </c>
      <c r="M288" s="96">
        <v>0</v>
      </c>
      <c r="N288" s="91"/>
      <c r="O288" s="92">
        <v>1</v>
      </c>
      <c r="P288" s="92">
        <v>1</v>
      </c>
      <c r="Q288" s="95">
        <f t="shared" si="37"/>
        <v>2500000</v>
      </c>
      <c r="R288" s="95">
        <f t="shared" si="38"/>
        <v>2500000</v>
      </c>
      <c r="S288" s="95">
        <f t="shared" si="39"/>
        <v>2500000</v>
      </c>
      <c r="T288" s="85"/>
      <c r="U288" s="26" t="s">
        <v>1911</v>
      </c>
    </row>
    <row r="289" spans="1:21" ht="15.75" x14ac:dyDescent="0.25">
      <c r="A289" s="13">
        <f t="shared" si="42"/>
        <v>280</v>
      </c>
      <c r="B289" s="14" t="s">
        <v>797</v>
      </c>
      <c r="C289" s="15" t="s">
        <v>2077</v>
      </c>
      <c r="D289" s="82" t="s">
        <v>2078</v>
      </c>
      <c r="E289" s="78">
        <v>42738</v>
      </c>
      <c r="F289" s="88"/>
      <c r="G289" s="88"/>
      <c r="H289" s="88"/>
      <c r="I289" s="88"/>
      <c r="J289" s="106">
        <v>20000000</v>
      </c>
      <c r="K289" s="106">
        <f t="shared" si="40"/>
        <v>20000000</v>
      </c>
      <c r="L289" s="96">
        <f t="shared" si="41"/>
        <v>20000000</v>
      </c>
      <c r="M289" s="96">
        <v>0</v>
      </c>
      <c r="N289" s="91"/>
      <c r="O289" s="92">
        <v>1</v>
      </c>
      <c r="P289" s="92">
        <v>1</v>
      </c>
      <c r="Q289" s="95">
        <f t="shared" si="37"/>
        <v>20000000</v>
      </c>
      <c r="R289" s="95">
        <f t="shared" si="38"/>
        <v>20000000</v>
      </c>
      <c r="S289" s="95">
        <f t="shared" si="39"/>
        <v>20000000</v>
      </c>
      <c r="T289" s="85"/>
      <c r="U289" s="26" t="s">
        <v>1911</v>
      </c>
    </row>
    <row r="290" spans="1:21" ht="15.75" x14ac:dyDescent="0.25">
      <c r="A290" s="13">
        <f t="shared" si="42"/>
        <v>281</v>
      </c>
      <c r="B290" s="14" t="s">
        <v>2332</v>
      </c>
      <c r="C290" s="15" t="s">
        <v>2333</v>
      </c>
      <c r="D290" s="15" t="s">
        <v>2334</v>
      </c>
      <c r="E290" s="78">
        <v>42982</v>
      </c>
      <c r="F290" s="88"/>
      <c r="G290" s="88"/>
      <c r="H290" s="88"/>
      <c r="I290" s="88"/>
      <c r="J290" s="106">
        <v>11000000</v>
      </c>
      <c r="K290" s="106">
        <f t="shared" si="40"/>
        <v>11000000</v>
      </c>
      <c r="L290" s="96">
        <f t="shared" si="41"/>
        <v>11000000</v>
      </c>
      <c r="M290" s="96">
        <v>0</v>
      </c>
      <c r="N290" s="91"/>
      <c r="O290" s="92">
        <v>1</v>
      </c>
      <c r="P290" s="92">
        <v>1</v>
      </c>
      <c r="Q290" s="95">
        <f t="shared" si="37"/>
        <v>11000000</v>
      </c>
      <c r="R290" s="95">
        <f t="shared" si="38"/>
        <v>11000000</v>
      </c>
      <c r="S290" s="95">
        <f t="shared" si="39"/>
        <v>11000000</v>
      </c>
      <c r="T290" s="85"/>
      <c r="U290" s="26" t="s">
        <v>1911</v>
      </c>
    </row>
    <row r="291" spans="1:21" ht="15.75" x14ac:dyDescent="0.25">
      <c r="A291" s="13">
        <f t="shared" si="42"/>
        <v>282</v>
      </c>
      <c r="B291" s="14" t="s">
        <v>427</v>
      </c>
      <c r="C291" s="15" t="s">
        <v>428</v>
      </c>
      <c r="D291" s="15" t="s">
        <v>2101</v>
      </c>
      <c r="E291" s="78">
        <v>42852</v>
      </c>
      <c r="F291" s="88"/>
      <c r="G291" s="88"/>
      <c r="H291" s="88"/>
      <c r="I291" s="88"/>
      <c r="J291" s="106">
        <v>15000000</v>
      </c>
      <c r="K291" s="106">
        <f t="shared" si="40"/>
        <v>15000000</v>
      </c>
      <c r="L291" s="96">
        <f t="shared" si="41"/>
        <v>15000000</v>
      </c>
      <c r="M291" s="96">
        <v>0</v>
      </c>
      <c r="N291" s="91"/>
      <c r="O291" s="92">
        <v>1</v>
      </c>
      <c r="P291" s="92">
        <v>1</v>
      </c>
      <c r="Q291" s="95">
        <f t="shared" si="37"/>
        <v>15000000</v>
      </c>
      <c r="R291" s="95">
        <f t="shared" si="38"/>
        <v>15000000</v>
      </c>
      <c r="S291" s="95">
        <f t="shared" si="39"/>
        <v>15000000</v>
      </c>
      <c r="T291" s="85"/>
      <c r="U291" s="26" t="s">
        <v>1911</v>
      </c>
    </row>
    <row r="292" spans="1:21" ht="15.75" x14ac:dyDescent="0.25">
      <c r="A292" s="13">
        <f t="shared" si="42"/>
        <v>283</v>
      </c>
      <c r="B292" s="14" t="s">
        <v>2376</v>
      </c>
      <c r="C292" s="15" t="s">
        <v>2377</v>
      </c>
      <c r="D292" s="15" t="s">
        <v>2378</v>
      </c>
      <c r="E292" s="78">
        <v>43047</v>
      </c>
      <c r="F292" s="88"/>
      <c r="G292" s="88"/>
      <c r="H292" s="88"/>
      <c r="I292" s="88"/>
      <c r="J292" s="106">
        <v>15000000</v>
      </c>
      <c r="K292" s="106">
        <f t="shared" si="40"/>
        <v>15000000</v>
      </c>
      <c r="L292" s="96">
        <f t="shared" si="41"/>
        <v>15000000</v>
      </c>
      <c r="M292" s="96">
        <v>0</v>
      </c>
      <c r="N292" s="91"/>
      <c r="O292" s="92">
        <v>1</v>
      </c>
      <c r="P292" s="92">
        <v>1</v>
      </c>
      <c r="Q292" s="95">
        <f t="shared" si="37"/>
        <v>15000000</v>
      </c>
      <c r="R292" s="95">
        <f t="shared" si="38"/>
        <v>15000000</v>
      </c>
      <c r="S292" s="95">
        <f t="shared" si="39"/>
        <v>15000000</v>
      </c>
      <c r="T292" s="85"/>
      <c r="U292" s="26" t="s">
        <v>1911</v>
      </c>
    </row>
    <row r="293" spans="1:21" ht="15.75" x14ac:dyDescent="0.25">
      <c r="A293" s="13">
        <f t="shared" si="42"/>
        <v>284</v>
      </c>
      <c r="B293" s="14" t="s">
        <v>438</v>
      </c>
      <c r="C293" s="15" t="s">
        <v>439</v>
      </c>
      <c r="D293" s="82" t="s">
        <v>2071</v>
      </c>
      <c r="E293" s="78">
        <v>42741</v>
      </c>
      <c r="F293" s="88"/>
      <c r="G293" s="88"/>
      <c r="H293" s="88"/>
      <c r="I293" s="88"/>
      <c r="J293" s="106">
        <v>4000000</v>
      </c>
      <c r="K293" s="106">
        <f t="shared" si="40"/>
        <v>4000000</v>
      </c>
      <c r="L293" s="96">
        <f t="shared" si="41"/>
        <v>4000000</v>
      </c>
      <c r="M293" s="96">
        <v>0</v>
      </c>
      <c r="N293" s="91"/>
      <c r="O293" s="92">
        <v>1</v>
      </c>
      <c r="P293" s="92">
        <v>1</v>
      </c>
      <c r="Q293" s="95">
        <f t="shared" si="37"/>
        <v>4000000</v>
      </c>
      <c r="R293" s="95">
        <f t="shared" si="38"/>
        <v>4000000</v>
      </c>
      <c r="S293" s="95">
        <f t="shared" si="39"/>
        <v>4000000</v>
      </c>
      <c r="T293" s="85"/>
      <c r="U293" s="26" t="s">
        <v>1911</v>
      </c>
    </row>
    <row r="294" spans="1:21" ht="15.75" x14ac:dyDescent="0.25">
      <c r="A294" s="13">
        <f t="shared" si="42"/>
        <v>285</v>
      </c>
      <c r="B294" s="14" t="s">
        <v>2095</v>
      </c>
      <c r="C294" s="15" t="s">
        <v>2096</v>
      </c>
      <c r="D294" s="82" t="s">
        <v>2097</v>
      </c>
      <c r="E294" s="78">
        <v>42825</v>
      </c>
      <c r="F294" s="88"/>
      <c r="G294" s="88"/>
      <c r="H294" s="88"/>
      <c r="I294" s="88"/>
      <c r="J294" s="106">
        <v>10000000</v>
      </c>
      <c r="K294" s="106">
        <f t="shared" si="40"/>
        <v>10000000</v>
      </c>
      <c r="L294" s="96">
        <f t="shared" si="41"/>
        <v>10000000</v>
      </c>
      <c r="M294" s="96">
        <v>0</v>
      </c>
      <c r="N294" s="91"/>
      <c r="O294" s="92">
        <v>1</v>
      </c>
      <c r="P294" s="92">
        <v>1</v>
      </c>
      <c r="Q294" s="95">
        <f t="shared" si="37"/>
        <v>10000000</v>
      </c>
      <c r="R294" s="95">
        <f t="shared" si="38"/>
        <v>10000000</v>
      </c>
      <c r="S294" s="95">
        <f t="shared" si="39"/>
        <v>10000000</v>
      </c>
      <c r="T294" s="85"/>
      <c r="U294" s="26" t="s">
        <v>1911</v>
      </c>
    </row>
    <row r="295" spans="1:21" ht="15.75" x14ac:dyDescent="0.25">
      <c r="A295" s="13">
        <f t="shared" si="42"/>
        <v>286</v>
      </c>
      <c r="B295" s="14" t="s">
        <v>2288</v>
      </c>
      <c r="C295" s="15" t="s">
        <v>546</v>
      </c>
      <c r="D295" s="15" t="s">
        <v>2289</v>
      </c>
      <c r="E295" s="78">
        <v>42978</v>
      </c>
      <c r="F295" s="88"/>
      <c r="G295" s="88"/>
      <c r="H295" s="88"/>
      <c r="I295" s="88"/>
      <c r="J295" s="106">
        <v>10000000</v>
      </c>
      <c r="K295" s="106">
        <f t="shared" si="40"/>
        <v>10000000</v>
      </c>
      <c r="L295" s="96">
        <f t="shared" si="41"/>
        <v>10000000</v>
      </c>
      <c r="M295" s="96">
        <v>0</v>
      </c>
      <c r="N295" s="91"/>
      <c r="O295" s="92">
        <v>1</v>
      </c>
      <c r="P295" s="92">
        <v>1</v>
      </c>
      <c r="Q295" s="95">
        <f t="shared" si="37"/>
        <v>10000000</v>
      </c>
      <c r="R295" s="95">
        <f t="shared" si="38"/>
        <v>10000000</v>
      </c>
      <c r="S295" s="95">
        <f t="shared" si="39"/>
        <v>10000000</v>
      </c>
      <c r="T295" s="85"/>
      <c r="U295" s="26" t="s">
        <v>1911</v>
      </c>
    </row>
    <row r="296" spans="1:21" ht="15.75" x14ac:dyDescent="0.25">
      <c r="A296" s="13">
        <f t="shared" si="42"/>
        <v>287</v>
      </c>
      <c r="B296" s="14" t="s">
        <v>2288</v>
      </c>
      <c r="C296" s="15" t="s">
        <v>546</v>
      </c>
      <c r="D296" s="15" t="s">
        <v>2289</v>
      </c>
      <c r="E296" s="78">
        <v>42978</v>
      </c>
      <c r="F296" s="88"/>
      <c r="G296" s="88"/>
      <c r="H296" s="88"/>
      <c r="I296" s="88"/>
      <c r="J296" s="106">
        <v>10000000</v>
      </c>
      <c r="K296" s="106">
        <f t="shared" si="40"/>
        <v>10000000</v>
      </c>
      <c r="L296" s="96">
        <f t="shared" si="41"/>
        <v>10000000</v>
      </c>
      <c r="M296" s="96">
        <v>0</v>
      </c>
      <c r="N296" s="91"/>
      <c r="O296" s="92">
        <v>1</v>
      </c>
      <c r="P296" s="92">
        <v>1</v>
      </c>
      <c r="Q296" s="95">
        <f t="shared" si="37"/>
        <v>10000000</v>
      </c>
      <c r="R296" s="95">
        <f t="shared" si="38"/>
        <v>10000000</v>
      </c>
      <c r="S296" s="95">
        <f t="shared" si="39"/>
        <v>10000000</v>
      </c>
      <c r="T296" s="85"/>
      <c r="U296" s="26" t="s">
        <v>1911</v>
      </c>
    </row>
    <row r="297" spans="1:21" ht="15.75" x14ac:dyDescent="0.25">
      <c r="A297" s="13">
        <f t="shared" si="42"/>
        <v>288</v>
      </c>
      <c r="B297" s="14" t="s">
        <v>2156</v>
      </c>
      <c r="C297" s="15" t="s">
        <v>2157</v>
      </c>
      <c r="D297" s="82" t="s">
        <v>2158</v>
      </c>
      <c r="E297" s="78">
        <v>42881</v>
      </c>
      <c r="F297" s="88"/>
      <c r="G297" s="88"/>
      <c r="H297" s="88"/>
      <c r="I297" s="88"/>
      <c r="J297" s="106">
        <v>10000000</v>
      </c>
      <c r="K297" s="106">
        <f t="shared" si="40"/>
        <v>10000000</v>
      </c>
      <c r="L297" s="96">
        <f t="shared" si="41"/>
        <v>10000000</v>
      </c>
      <c r="M297" s="96">
        <v>0</v>
      </c>
      <c r="N297" s="91"/>
      <c r="O297" s="92">
        <v>1</v>
      </c>
      <c r="P297" s="92">
        <v>1</v>
      </c>
      <c r="Q297" s="95">
        <f t="shared" si="37"/>
        <v>10000000</v>
      </c>
      <c r="R297" s="95">
        <f t="shared" si="38"/>
        <v>10000000</v>
      </c>
      <c r="S297" s="95">
        <f t="shared" si="39"/>
        <v>10000000</v>
      </c>
      <c r="T297" s="85"/>
      <c r="U297" s="26" t="s">
        <v>1911</v>
      </c>
    </row>
    <row r="298" spans="1:21" ht="15.75" x14ac:dyDescent="0.25">
      <c r="A298" s="13">
        <f t="shared" si="42"/>
        <v>289</v>
      </c>
      <c r="B298" s="14" t="s">
        <v>1882</v>
      </c>
      <c r="C298" s="15" t="s">
        <v>1883</v>
      </c>
      <c r="D298" s="101"/>
      <c r="E298" s="101">
        <v>41878</v>
      </c>
      <c r="F298" s="88"/>
      <c r="G298" s="88"/>
      <c r="H298" s="88"/>
      <c r="I298" s="88"/>
      <c r="J298" s="106">
        <v>20000000</v>
      </c>
      <c r="K298" s="106">
        <f t="shared" si="40"/>
        <v>20000000</v>
      </c>
      <c r="L298" s="96">
        <f t="shared" si="41"/>
        <v>20000000</v>
      </c>
      <c r="M298" s="96">
        <v>0</v>
      </c>
      <c r="N298" s="91"/>
      <c r="O298" s="92">
        <v>1</v>
      </c>
      <c r="P298" s="92">
        <v>1</v>
      </c>
      <c r="Q298" s="95">
        <f t="shared" si="37"/>
        <v>20000000</v>
      </c>
      <c r="R298" s="95">
        <f t="shared" si="38"/>
        <v>20000000</v>
      </c>
      <c r="S298" s="95">
        <f t="shared" si="39"/>
        <v>20000000</v>
      </c>
      <c r="T298" s="85"/>
      <c r="U298" s="26" t="s">
        <v>1911</v>
      </c>
    </row>
    <row r="299" spans="1:21" ht="15.75" x14ac:dyDescent="0.25">
      <c r="A299" s="13">
        <f t="shared" si="42"/>
        <v>290</v>
      </c>
      <c r="B299" s="14" t="s">
        <v>2416</v>
      </c>
      <c r="C299" s="15" t="s">
        <v>234</v>
      </c>
      <c r="D299" s="15" t="s">
        <v>2417</v>
      </c>
      <c r="E299" s="78">
        <v>43110</v>
      </c>
      <c r="F299" s="88"/>
      <c r="G299" s="88"/>
      <c r="H299" s="88"/>
      <c r="I299" s="88"/>
      <c r="J299" s="106">
        <v>10000000</v>
      </c>
      <c r="K299" s="106">
        <f t="shared" si="40"/>
        <v>10000000</v>
      </c>
      <c r="L299" s="96">
        <f t="shared" si="41"/>
        <v>10000000</v>
      </c>
      <c r="M299" s="96">
        <v>0</v>
      </c>
      <c r="N299" s="91"/>
      <c r="O299" s="92">
        <v>1</v>
      </c>
      <c r="P299" s="92">
        <v>1</v>
      </c>
      <c r="Q299" s="95">
        <f t="shared" si="37"/>
        <v>10000000</v>
      </c>
      <c r="R299" s="95">
        <f t="shared" si="38"/>
        <v>10000000</v>
      </c>
      <c r="S299" s="95">
        <f t="shared" si="39"/>
        <v>10000000</v>
      </c>
      <c r="T299" s="85"/>
      <c r="U299" s="26" t="s">
        <v>1911</v>
      </c>
    </row>
    <row r="300" spans="1:21" ht="15.75" x14ac:dyDescent="0.25">
      <c r="A300" s="13">
        <f t="shared" si="42"/>
        <v>291</v>
      </c>
      <c r="B300" s="14" t="s">
        <v>2416</v>
      </c>
      <c r="C300" s="15" t="s">
        <v>234</v>
      </c>
      <c r="D300" s="15" t="s">
        <v>2417</v>
      </c>
      <c r="E300" s="78">
        <v>43110</v>
      </c>
      <c r="F300" s="88"/>
      <c r="G300" s="88"/>
      <c r="H300" s="88"/>
      <c r="I300" s="88"/>
      <c r="J300" s="106">
        <v>10000000</v>
      </c>
      <c r="K300" s="106">
        <f t="shared" si="40"/>
        <v>10000000</v>
      </c>
      <c r="L300" s="96">
        <f t="shared" si="41"/>
        <v>10000000</v>
      </c>
      <c r="M300" s="96">
        <v>0</v>
      </c>
      <c r="N300" s="91"/>
      <c r="O300" s="92">
        <v>1</v>
      </c>
      <c r="P300" s="92">
        <v>1</v>
      </c>
      <c r="Q300" s="95">
        <f t="shared" si="37"/>
        <v>10000000</v>
      </c>
      <c r="R300" s="95">
        <f t="shared" si="38"/>
        <v>10000000</v>
      </c>
      <c r="S300" s="95">
        <f t="shared" si="39"/>
        <v>10000000</v>
      </c>
      <c r="T300" s="85"/>
      <c r="U300" s="26" t="s">
        <v>1911</v>
      </c>
    </row>
    <row r="301" spans="1:21" ht="15.75" x14ac:dyDescent="0.25">
      <c r="A301" s="13">
        <f t="shared" si="42"/>
        <v>292</v>
      </c>
      <c r="B301" s="14" t="s">
        <v>2165</v>
      </c>
      <c r="C301" s="15" t="s">
        <v>118</v>
      </c>
      <c r="D301" s="15" t="s">
        <v>2166</v>
      </c>
      <c r="E301" s="78">
        <v>42879</v>
      </c>
      <c r="F301" s="88"/>
      <c r="G301" s="88"/>
      <c r="H301" s="88"/>
      <c r="I301" s="88"/>
      <c r="J301" s="106">
        <v>5675000</v>
      </c>
      <c r="K301" s="106">
        <f t="shared" si="40"/>
        <v>5675000</v>
      </c>
      <c r="L301" s="96">
        <f t="shared" si="41"/>
        <v>5675000</v>
      </c>
      <c r="M301" s="96">
        <v>0</v>
      </c>
      <c r="N301" s="91"/>
      <c r="O301" s="92">
        <v>1</v>
      </c>
      <c r="P301" s="92">
        <v>1</v>
      </c>
      <c r="Q301" s="95">
        <f t="shared" si="37"/>
        <v>5675000</v>
      </c>
      <c r="R301" s="95">
        <f t="shared" si="38"/>
        <v>5675000</v>
      </c>
      <c r="S301" s="95">
        <f t="shared" si="39"/>
        <v>5675000</v>
      </c>
      <c r="T301" s="85"/>
      <c r="U301" s="26" t="s">
        <v>1911</v>
      </c>
    </row>
    <row r="302" spans="1:21" ht="15.75" x14ac:dyDescent="0.25">
      <c r="A302" s="13">
        <f t="shared" si="42"/>
        <v>293</v>
      </c>
      <c r="B302" s="14" t="s">
        <v>2165</v>
      </c>
      <c r="C302" s="15" t="s">
        <v>118</v>
      </c>
      <c r="D302" s="15" t="s">
        <v>2166</v>
      </c>
      <c r="E302" s="78">
        <v>42879</v>
      </c>
      <c r="F302" s="88"/>
      <c r="G302" s="88"/>
      <c r="H302" s="88"/>
      <c r="I302" s="88"/>
      <c r="J302" s="106">
        <v>5675000</v>
      </c>
      <c r="K302" s="106">
        <f t="shared" si="40"/>
        <v>5675000</v>
      </c>
      <c r="L302" s="96">
        <f t="shared" si="41"/>
        <v>5675000</v>
      </c>
      <c r="M302" s="96">
        <v>0</v>
      </c>
      <c r="N302" s="91"/>
      <c r="O302" s="92">
        <v>1</v>
      </c>
      <c r="P302" s="92">
        <v>1</v>
      </c>
      <c r="Q302" s="95">
        <f t="shared" si="37"/>
        <v>5675000</v>
      </c>
      <c r="R302" s="95">
        <f t="shared" si="38"/>
        <v>5675000</v>
      </c>
      <c r="S302" s="95">
        <f t="shared" si="39"/>
        <v>5675000</v>
      </c>
      <c r="T302" s="85"/>
      <c r="U302" s="26" t="s">
        <v>1911</v>
      </c>
    </row>
    <row r="303" spans="1:21" ht="15.75" x14ac:dyDescent="0.25">
      <c r="A303" s="13">
        <f t="shared" si="42"/>
        <v>294</v>
      </c>
      <c r="B303" s="14" t="s">
        <v>375</v>
      </c>
      <c r="C303" s="15" t="s">
        <v>376</v>
      </c>
      <c r="D303" s="15" t="s">
        <v>2382</v>
      </c>
      <c r="E303" s="78">
        <v>43063</v>
      </c>
      <c r="F303" s="88"/>
      <c r="G303" s="88"/>
      <c r="H303" s="88"/>
      <c r="I303" s="88"/>
      <c r="J303" s="106">
        <v>4000000</v>
      </c>
      <c r="K303" s="106">
        <f t="shared" si="40"/>
        <v>4000000</v>
      </c>
      <c r="L303" s="96">
        <f t="shared" si="41"/>
        <v>4000000</v>
      </c>
      <c r="M303" s="96">
        <v>0</v>
      </c>
      <c r="N303" s="91"/>
      <c r="O303" s="92">
        <v>1</v>
      </c>
      <c r="P303" s="92">
        <v>1</v>
      </c>
      <c r="Q303" s="95">
        <f t="shared" si="37"/>
        <v>4000000</v>
      </c>
      <c r="R303" s="95">
        <f t="shared" si="38"/>
        <v>4000000</v>
      </c>
      <c r="S303" s="95">
        <f t="shared" si="39"/>
        <v>4000000</v>
      </c>
      <c r="T303" s="85"/>
      <c r="U303" s="26" t="s">
        <v>1911</v>
      </c>
    </row>
    <row r="304" spans="1:21" ht="15.75" x14ac:dyDescent="0.25">
      <c r="A304" s="13">
        <f t="shared" si="42"/>
        <v>295</v>
      </c>
      <c r="B304" s="14" t="s">
        <v>375</v>
      </c>
      <c r="C304" s="15" t="s">
        <v>376</v>
      </c>
      <c r="D304" s="15" t="s">
        <v>2382</v>
      </c>
      <c r="E304" s="78">
        <v>43063</v>
      </c>
      <c r="F304" s="88"/>
      <c r="G304" s="88"/>
      <c r="H304" s="88"/>
      <c r="I304" s="88"/>
      <c r="J304" s="106">
        <v>4000000</v>
      </c>
      <c r="K304" s="106">
        <f t="shared" si="40"/>
        <v>4000000</v>
      </c>
      <c r="L304" s="96">
        <f t="shared" si="41"/>
        <v>4000000</v>
      </c>
      <c r="M304" s="96">
        <v>0</v>
      </c>
      <c r="N304" s="91"/>
      <c r="O304" s="92">
        <v>1</v>
      </c>
      <c r="P304" s="92">
        <v>1</v>
      </c>
      <c r="Q304" s="95">
        <f t="shared" si="37"/>
        <v>4000000</v>
      </c>
      <c r="R304" s="95">
        <f t="shared" si="38"/>
        <v>4000000</v>
      </c>
      <c r="S304" s="95">
        <f t="shared" si="39"/>
        <v>4000000</v>
      </c>
      <c r="T304" s="85"/>
      <c r="U304" s="26" t="s">
        <v>1911</v>
      </c>
    </row>
    <row r="305" spans="1:21" ht="15.75" x14ac:dyDescent="0.25">
      <c r="A305" s="13">
        <f t="shared" si="42"/>
        <v>296</v>
      </c>
      <c r="B305" s="14" t="s">
        <v>1449</v>
      </c>
      <c r="C305" s="15" t="s">
        <v>1450</v>
      </c>
      <c r="D305" s="82" t="s">
        <v>1450</v>
      </c>
      <c r="E305" s="78">
        <v>42977</v>
      </c>
      <c r="F305" s="88"/>
      <c r="G305" s="88"/>
      <c r="H305" s="88"/>
      <c r="I305" s="88"/>
      <c r="J305" s="106">
        <v>25000000</v>
      </c>
      <c r="K305" s="106">
        <f t="shared" si="40"/>
        <v>25000000</v>
      </c>
      <c r="L305" s="96">
        <f t="shared" si="41"/>
        <v>25000000</v>
      </c>
      <c r="M305" s="96">
        <v>0</v>
      </c>
      <c r="N305" s="91"/>
      <c r="O305" s="92">
        <v>1</v>
      </c>
      <c r="P305" s="92">
        <v>1</v>
      </c>
      <c r="Q305" s="95">
        <f t="shared" si="37"/>
        <v>25000000</v>
      </c>
      <c r="R305" s="95">
        <f t="shared" si="38"/>
        <v>25000000</v>
      </c>
      <c r="S305" s="95">
        <f t="shared" si="39"/>
        <v>25000000</v>
      </c>
      <c r="T305" s="85"/>
      <c r="U305" s="26" t="s">
        <v>1911</v>
      </c>
    </row>
    <row r="306" spans="1:21" ht="15.75" x14ac:dyDescent="0.25">
      <c r="A306" s="13">
        <f t="shared" si="42"/>
        <v>297</v>
      </c>
      <c r="B306" s="14" t="s">
        <v>1585</v>
      </c>
      <c r="C306" s="15" t="s">
        <v>1586</v>
      </c>
      <c r="D306" s="82" t="s">
        <v>2137</v>
      </c>
      <c r="E306" s="78">
        <v>42871</v>
      </c>
      <c r="F306" s="88"/>
      <c r="G306" s="88"/>
      <c r="H306" s="88"/>
      <c r="I306" s="88"/>
      <c r="J306" s="106">
        <v>30000000</v>
      </c>
      <c r="K306" s="106">
        <f t="shared" si="40"/>
        <v>30000000</v>
      </c>
      <c r="L306" s="96">
        <f t="shared" si="41"/>
        <v>30000000</v>
      </c>
      <c r="M306" s="96">
        <v>0</v>
      </c>
      <c r="N306" s="91"/>
      <c r="O306" s="92">
        <v>1</v>
      </c>
      <c r="P306" s="92">
        <v>1</v>
      </c>
      <c r="Q306" s="95">
        <f t="shared" si="37"/>
        <v>30000000</v>
      </c>
      <c r="R306" s="95">
        <f t="shared" si="38"/>
        <v>30000000</v>
      </c>
      <c r="S306" s="95">
        <f t="shared" si="39"/>
        <v>30000000</v>
      </c>
      <c r="T306" s="85"/>
      <c r="U306" s="26" t="s">
        <v>1911</v>
      </c>
    </row>
    <row r="307" spans="1:21" ht="15.75" x14ac:dyDescent="0.25">
      <c r="A307" s="13">
        <f t="shared" si="42"/>
        <v>298</v>
      </c>
      <c r="B307" s="14" t="s">
        <v>704</v>
      </c>
      <c r="C307" s="15" t="s">
        <v>705</v>
      </c>
      <c r="D307" s="82" t="s">
        <v>2136</v>
      </c>
      <c r="E307" s="78">
        <v>42871</v>
      </c>
      <c r="F307" s="88"/>
      <c r="G307" s="88"/>
      <c r="H307" s="88"/>
      <c r="I307" s="88"/>
      <c r="J307" s="106">
        <v>7500000</v>
      </c>
      <c r="K307" s="106">
        <f t="shared" si="40"/>
        <v>7500000</v>
      </c>
      <c r="L307" s="96">
        <f t="shared" si="41"/>
        <v>7500000</v>
      </c>
      <c r="M307" s="96">
        <v>0</v>
      </c>
      <c r="N307" s="91"/>
      <c r="O307" s="92">
        <v>1</v>
      </c>
      <c r="P307" s="92">
        <v>1</v>
      </c>
      <c r="Q307" s="95">
        <f t="shared" si="37"/>
        <v>7500000</v>
      </c>
      <c r="R307" s="95">
        <f t="shared" si="38"/>
        <v>7500000</v>
      </c>
      <c r="S307" s="95">
        <f t="shared" si="39"/>
        <v>7500000</v>
      </c>
      <c r="T307" s="85"/>
      <c r="U307" s="26" t="s">
        <v>1911</v>
      </c>
    </row>
    <row r="308" spans="1:21" ht="15.75" x14ac:dyDescent="0.25">
      <c r="A308" s="13">
        <f t="shared" si="42"/>
        <v>299</v>
      </c>
      <c r="B308" s="14" t="s">
        <v>704</v>
      </c>
      <c r="C308" s="15" t="s">
        <v>705</v>
      </c>
      <c r="D308" s="82" t="s">
        <v>2136</v>
      </c>
      <c r="E308" s="78">
        <v>42871</v>
      </c>
      <c r="F308" s="88"/>
      <c r="G308" s="88"/>
      <c r="H308" s="88"/>
      <c r="I308" s="88"/>
      <c r="J308" s="106">
        <v>7500000</v>
      </c>
      <c r="K308" s="106">
        <f t="shared" si="40"/>
        <v>7500000</v>
      </c>
      <c r="L308" s="96">
        <f t="shared" si="41"/>
        <v>7500000</v>
      </c>
      <c r="M308" s="96">
        <v>0</v>
      </c>
      <c r="N308" s="91"/>
      <c r="O308" s="92">
        <v>1</v>
      </c>
      <c r="P308" s="92">
        <v>1</v>
      </c>
      <c r="Q308" s="95">
        <f t="shared" si="37"/>
        <v>7500000</v>
      </c>
      <c r="R308" s="95">
        <f t="shared" si="38"/>
        <v>7500000</v>
      </c>
      <c r="S308" s="95">
        <f t="shared" si="39"/>
        <v>7500000</v>
      </c>
      <c r="T308" s="85"/>
      <c r="U308" s="26" t="s">
        <v>1911</v>
      </c>
    </row>
    <row r="309" spans="1:21" ht="15.75" x14ac:dyDescent="0.25">
      <c r="A309" s="13">
        <f t="shared" si="42"/>
        <v>300</v>
      </c>
      <c r="B309" s="14" t="s">
        <v>1090</v>
      </c>
      <c r="C309" s="15" t="s">
        <v>1091</v>
      </c>
      <c r="D309" s="82" t="s">
        <v>2321</v>
      </c>
      <c r="E309" s="78">
        <v>43003</v>
      </c>
      <c r="F309" s="88"/>
      <c r="G309" s="88"/>
      <c r="H309" s="88"/>
      <c r="I309" s="88"/>
      <c r="J309" s="106">
        <v>3750000</v>
      </c>
      <c r="K309" s="106">
        <f t="shared" si="40"/>
        <v>3750000</v>
      </c>
      <c r="L309" s="96">
        <f t="shared" si="41"/>
        <v>3750000</v>
      </c>
      <c r="M309" s="96">
        <v>0</v>
      </c>
      <c r="N309" s="91"/>
      <c r="O309" s="92">
        <v>1</v>
      </c>
      <c r="P309" s="92">
        <v>1</v>
      </c>
      <c r="Q309" s="95">
        <f t="shared" si="37"/>
        <v>3750000</v>
      </c>
      <c r="R309" s="95">
        <f t="shared" si="38"/>
        <v>3750000</v>
      </c>
      <c r="S309" s="95">
        <f t="shared" si="39"/>
        <v>3750000</v>
      </c>
      <c r="T309" s="85"/>
      <c r="U309" s="26" t="s">
        <v>1911</v>
      </c>
    </row>
    <row r="310" spans="1:21" ht="15.75" x14ac:dyDescent="0.25">
      <c r="A310" s="13">
        <f t="shared" si="42"/>
        <v>301</v>
      </c>
      <c r="B310" s="14" t="s">
        <v>1090</v>
      </c>
      <c r="C310" s="15" t="s">
        <v>1091</v>
      </c>
      <c r="D310" s="82" t="s">
        <v>2321</v>
      </c>
      <c r="E310" s="78">
        <v>43003</v>
      </c>
      <c r="F310" s="88"/>
      <c r="G310" s="88"/>
      <c r="H310" s="88"/>
      <c r="I310" s="88"/>
      <c r="J310" s="106">
        <v>3750000</v>
      </c>
      <c r="K310" s="106">
        <f t="shared" si="40"/>
        <v>3750000</v>
      </c>
      <c r="L310" s="96">
        <f t="shared" si="41"/>
        <v>3750000</v>
      </c>
      <c r="M310" s="96">
        <v>0</v>
      </c>
      <c r="N310" s="91"/>
      <c r="O310" s="92">
        <v>1</v>
      </c>
      <c r="P310" s="92">
        <v>1</v>
      </c>
      <c r="Q310" s="95">
        <f t="shared" si="37"/>
        <v>3750000</v>
      </c>
      <c r="R310" s="95">
        <f t="shared" si="38"/>
        <v>3750000</v>
      </c>
      <c r="S310" s="95">
        <f t="shared" si="39"/>
        <v>3750000</v>
      </c>
      <c r="T310" s="85"/>
      <c r="U310" s="26" t="s">
        <v>1911</v>
      </c>
    </row>
    <row r="311" spans="1:21" ht="15.75" x14ac:dyDescent="0.25">
      <c r="A311" s="13">
        <f t="shared" si="42"/>
        <v>302</v>
      </c>
      <c r="B311" s="14" t="s">
        <v>686</v>
      </c>
      <c r="C311" s="15" t="s">
        <v>687</v>
      </c>
      <c r="D311" s="82" t="s">
        <v>2177</v>
      </c>
      <c r="E311" s="78">
        <v>42906</v>
      </c>
      <c r="F311" s="88"/>
      <c r="G311" s="88"/>
      <c r="H311" s="88"/>
      <c r="I311" s="88"/>
      <c r="J311" s="106">
        <v>6550000</v>
      </c>
      <c r="K311" s="106">
        <f t="shared" si="40"/>
        <v>6550000</v>
      </c>
      <c r="L311" s="96">
        <f t="shared" si="41"/>
        <v>6550000</v>
      </c>
      <c r="M311" s="96">
        <v>0</v>
      </c>
      <c r="N311" s="91"/>
      <c r="O311" s="92">
        <v>1</v>
      </c>
      <c r="P311" s="92">
        <v>1</v>
      </c>
      <c r="Q311" s="95">
        <f t="shared" si="37"/>
        <v>6550000</v>
      </c>
      <c r="R311" s="95">
        <f t="shared" si="38"/>
        <v>6550000</v>
      </c>
      <c r="S311" s="95">
        <f t="shared" si="39"/>
        <v>6550000</v>
      </c>
      <c r="T311" s="85"/>
      <c r="U311" s="26" t="s">
        <v>1911</v>
      </c>
    </row>
    <row r="312" spans="1:21" ht="15.75" x14ac:dyDescent="0.25">
      <c r="A312" s="13">
        <f t="shared" si="42"/>
        <v>303</v>
      </c>
      <c r="B312" s="14" t="s">
        <v>686</v>
      </c>
      <c r="C312" s="15" t="s">
        <v>687</v>
      </c>
      <c r="D312" s="82" t="s">
        <v>2177</v>
      </c>
      <c r="E312" s="78">
        <v>42906</v>
      </c>
      <c r="F312" s="88"/>
      <c r="G312" s="88"/>
      <c r="H312" s="88"/>
      <c r="I312" s="88"/>
      <c r="J312" s="106">
        <v>6550000</v>
      </c>
      <c r="K312" s="106">
        <f t="shared" si="40"/>
        <v>6550000</v>
      </c>
      <c r="L312" s="96">
        <f t="shared" si="41"/>
        <v>6550000</v>
      </c>
      <c r="M312" s="96">
        <v>0</v>
      </c>
      <c r="N312" s="91"/>
      <c r="O312" s="92">
        <v>1</v>
      </c>
      <c r="P312" s="92">
        <v>1</v>
      </c>
      <c r="Q312" s="95">
        <f t="shared" si="37"/>
        <v>6550000</v>
      </c>
      <c r="R312" s="95">
        <f t="shared" si="38"/>
        <v>6550000</v>
      </c>
      <c r="S312" s="95">
        <f t="shared" si="39"/>
        <v>6550000</v>
      </c>
      <c r="T312" s="85"/>
      <c r="U312" s="26" t="s">
        <v>1911</v>
      </c>
    </row>
    <row r="313" spans="1:21" ht="15.75" x14ac:dyDescent="0.25">
      <c r="A313" s="13">
        <f t="shared" si="42"/>
        <v>304</v>
      </c>
      <c r="B313" s="14" t="s">
        <v>2420</v>
      </c>
      <c r="C313" s="15" t="s">
        <v>2421</v>
      </c>
      <c r="D313" s="15" t="s">
        <v>2422</v>
      </c>
      <c r="E313" s="78">
        <v>43130</v>
      </c>
      <c r="F313" s="88"/>
      <c r="G313" s="88"/>
      <c r="H313" s="88"/>
      <c r="I313" s="88"/>
      <c r="J313" s="106">
        <v>32500000</v>
      </c>
      <c r="K313" s="106">
        <f t="shared" si="40"/>
        <v>32500000</v>
      </c>
      <c r="L313" s="96">
        <f t="shared" si="41"/>
        <v>32500000</v>
      </c>
      <c r="M313" s="96">
        <v>0</v>
      </c>
      <c r="N313" s="91"/>
      <c r="O313" s="92">
        <v>1</v>
      </c>
      <c r="P313" s="92">
        <v>1</v>
      </c>
      <c r="Q313" s="95">
        <f t="shared" si="37"/>
        <v>32500000</v>
      </c>
      <c r="R313" s="95">
        <f t="shared" si="38"/>
        <v>32500000</v>
      </c>
      <c r="S313" s="95">
        <f t="shared" si="39"/>
        <v>32500000</v>
      </c>
      <c r="T313" s="85"/>
      <c r="U313" s="26" t="s">
        <v>1911</v>
      </c>
    </row>
    <row r="314" spans="1:21" ht="15.75" x14ac:dyDescent="0.25">
      <c r="A314" s="13">
        <f t="shared" si="42"/>
        <v>305</v>
      </c>
      <c r="B314" s="14" t="s">
        <v>2420</v>
      </c>
      <c r="C314" s="15" t="s">
        <v>2421</v>
      </c>
      <c r="D314" s="15" t="s">
        <v>2422</v>
      </c>
      <c r="E314" s="78">
        <v>43130</v>
      </c>
      <c r="F314" s="88"/>
      <c r="G314" s="88"/>
      <c r="H314" s="88"/>
      <c r="I314" s="88"/>
      <c r="J314" s="106">
        <v>32500000</v>
      </c>
      <c r="K314" s="106">
        <f t="shared" si="40"/>
        <v>32500000</v>
      </c>
      <c r="L314" s="96">
        <f t="shared" si="41"/>
        <v>32500000</v>
      </c>
      <c r="M314" s="96">
        <v>0</v>
      </c>
      <c r="N314" s="91"/>
      <c r="O314" s="92">
        <v>1</v>
      </c>
      <c r="P314" s="92">
        <v>1</v>
      </c>
      <c r="Q314" s="95">
        <f t="shared" si="37"/>
        <v>32500000</v>
      </c>
      <c r="R314" s="95">
        <f t="shared" si="38"/>
        <v>32500000</v>
      </c>
      <c r="S314" s="95">
        <f t="shared" si="39"/>
        <v>32500000</v>
      </c>
      <c r="T314" s="85"/>
      <c r="U314" s="26" t="s">
        <v>1911</v>
      </c>
    </row>
    <row r="315" spans="1:21" ht="15.75" x14ac:dyDescent="0.25">
      <c r="A315" s="13">
        <f t="shared" si="42"/>
        <v>306</v>
      </c>
      <c r="B315" s="14" t="s">
        <v>2306</v>
      </c>
      <c r="C315" s="15" t="s">
        <v>1129</v>
      </c>
      <c r="D315" s="15" t="s">
        <v>2307</v>
      </c>
      <c r="E315" s="78">
        <v>42985</v>
      </c>
      <c r="F315" s="88"/>
      <c r="G315" s="88"/>
      <c r="H315" s="88"/>
      <c r="I315" s="88"/>
      <c r="J315" s="106">
        <v>20000000</v>
      </c>
      <c r="K315" s="106">
        <f t="shared" si="40"/>
        <v>20000000</v>
      </c>
      <c r="L315" s="96">
        <f t="shared" si="41"/>
        <v>20000000</v>
      </c>
      <c r="M315" s="96">
        <v>0</v>
      </c>
      <c r="N315" s="91"/>
      <c r="O315" s="92">
        <v>1</v>
      </c>
      <c r="P315" s="92">
        <v>1</v>
      </c>
      <c r="Q315" s="95">
        <f t="shared" si="37"/>
        <v>20000000</v>
      </c>
      <c r="R315" s="95">
        <f t="shared" si="38"/>
        <v>20000000</v>
      </c>
      <c r="S315" s="95">
        <f t="shared" si="39"/>
        <v>20000000</v>
      </c>
      <c r="T315" s="85"/>
      <c r="U315" s="26" t="s">
        <v>1911</v>
      </c>
    </row>
    <row r="316" spans="1:21" ht="15.75" x14ac:dyDescent="0.25">
      <c r="A316" s="13">
        <f t="shared" si="42"/>
        <v>307</v>
      </c>
      <c r="B316" s="14" t="s">
        <v>2353</v>
      </c>
      <c r="C316" s="15" t="s">
        <v>2354</v>
      </c>
      <c r="D316" s="15" t="s">
        <v>2355</v>
      </c>
      <c r="E316" s="78">
        <v>43020</v>
      </c>
      <c r="F316" s="88"/>
      <c r="G316" s="88"/>
      <c r="H316" s="88"/>
      <c r="I316" s="88"/>
      <c r="J316" s="106">
        <v>5500000</v>
      </c>
      <c r="K316" s="106">
        <f t="shared" si="40"/>
        <v>5500000</v>
      </c>
      <c r="L316" s="96">
        <f t="shared" si="41"/>
        <v>5500000</v>
      </c>
      <c r="M316" s="96">
        <v>0</v>
      </c>
      <c r="N316" s="91"/>
      <c r="O316" s="92">
        <v>1</v>
      </c>
      <c r="P316" s="92">
        <v>1</v>
      </c>
      <c r="Q316" s="95">
        <f t="shared" si="37"/>
        <v>5500000</v>
      </c>
      <c r="R316" s="95">
        <f t="shared" si="38"/>
        <v>5500000</v>
      </c>
      <c r="S316" s="95">
        <f t="shared" si="39"/>
        <v>5500000</v>
      </c>
      <c r="T316" s="85"/>
      <c r="U316" s="26" t="s">
        <v>1911</v>
      </c>
    </row>
    <row r="317" spans="1:21" ht="15.75" x14ac:dyDescent="0.25">
      <c r="A317" s="13">
        <f t="shared" si="42"/>
        <v>308</v>
      </c>
      <c r="B317" s="14" t="s">
        <v>2353</v>
      </c>
      <c r="C317" s="15" t="s">
        <v>2354</v>
      </c>
      <c r="D317" s="15" t="s">
        <v>2355</v>
      </c>
      <c r="E317" s="78">
        <v>43020</v>
      </c>
      <c r="F317" s="88"/>
      <c r="G317" s="88"/>
      <c r="H317" s="88"/>
      <c r="I317" s="88"/>
      <c r="J317" s="106">
        <v>5500000</v>
      </c>
      <c r="K317" s="106">
        <f t="shared" si="40"/>
        <v>5500000</v>
      </c>
      <c r="L317" s="96">
        <f t="shared" si="41"/>
        <v>5500000</v>
      </c>
      <c r="M317" s="96">
        <v>0</v>
      </c>
      <c r="N317" s="91"/>
      <c r="O317" s="92">
        <v>1</v>
      </c>
      <c r="P317" s="92">
        <v>1</v>
      </c>
      <c r="Q317" s="95">
        <f t="shared" si="37"/>
        <v>5500000</v>
      </c>
      <c r="R317" s="95">
        <f t="shared" si="38"/>
        <v>5500000</v>
      </c>
      <c r="S317" s="95">
        <f t="shared" si="39"/>
        <v>5500000</v>
      </c>
      <c r="T317" s="85"/>
      <c r="U317" s="26" t="s">
        <v>1911</v>
      </c>
    </row>
    <row r="318" spans="1:21" ht="15.75" x14ac:dyDescent="0.25">
      <c r="A318" s="13">
        <f t="shared" si="42"/>
        <v>309</v>
      </c>
      <c r="B318" s="14" t="s">
        <v>2245</v>
      </c>
      <c r="C318" s="15" t="s">
        <v>2246</v>
      </c>
      <c r="D318" s="15" t="s">
        <v>2247</v>
      </c>
      <c r="E318" s="78">
        <v>42942</v>
      </c>
      <c r="F318" s="88"/>
      <c r="G318" s="88"/>
      <c r="H318" s="88"/>
      <c r="I318" s="88"/>
      <c r="J318" s="106">
        <v>8000000</v>
      </c>
      <c r="K318" s="106">
        <f t="shared" si="40"/>
        <v>8000000</v>
      </c>
      <c r="L318" s="96">
        <f t="shared" si="41"/>
        <v>8000000</v>
      </c>
      <c r="M318" s="96">
        <v>0</v>
      </c>
      <c r="N318" s="91"/>
      <c r="O318" s="92">
        <v>1</v>
      </c>
      <c r="P318" s="92">
        <v>1</v>
      </c>
      <c r="Q318" s="95">
        <f t="shared" si="37"/>
        <v>8000000</v>
      </c>
      <c r="R318" s="95">
        <f t="shared" si="38"/>
        <v>8000000</v>
      </c>
      <c r="S318" s="95">
        <f t="shared" si="39"/>
        <v>8000000</v>
      </c>
      <c r="T318" s="85"/>
      <c r="U318" s="26" t="s">
        <v>1911</v>
      </c>
    </row>
    <row r="319" spans="1:21" ht="15.75" x14ac:dyDescent="0.25">
      <c r="A319" s="13">
        <f t="shared" si="42"/>
        <v>310</v>
      </c>
      <c r="B319" s="14" t="s">
        <v>2386</v>
      </c>
      <c r="C319" s="15" t="s">
        <v>2387</v>
      </c>
      <c r="D319" s="15" t="s">
        <v>2388</v>
      </c>
      <c r="E319" s="78">
        <v>43088</v>
      </c>
      <c r="F319" s="88"/>
      <c r="G319" s="88"/>
      <c r="H319" s="88"/>
      <c r="I319" s="88"/>
      <c r="J319" s="106">
        <v>20000000</v>
      </c>
      <c r="K319" s="106">
        <f t="shared" si="40"/>
        <v>20000000</v>
      </c>
      <c r="L319" s="96">
        <f t="shared" si="41"/>
        <v>20000000</v>
      </c>
      <c r="M319" s="96">
        <v>0</v>
      </c>
      <c r="N319" s="91"/>
      <c r="O319" s="92">
        <v>1</v>
      </c>
      <c r="P319" s="92">
        <v>1</v>
      </c>
      <c r="Q319" s="95">
        <f t="shared" si="37"/>
        <v>20000000</v>
      </c>
      <c r="R319" s="95">
        <f t="shared" si="38"/>
        <v>20000000</v>
      </c>
      <c r="S319" s="95">
        <f t="shared" si="39"/>
        <v>20000000</v>
      </c>
      <c r="T319" s="85"/>
      <c r="U319" s="26" t="s">
        <v>1911</v>
      </c>
    </row>
    <row r="320" spans="1:21" ht="15.75" x14ac:dyDescent="0.25">
      <c r="A320" s="13">
        <f t="shared" si="42"/>
        <v>311</v>
      </c>
      <c r="B320" s="14" t="s">
        <v>2386</v>
      </c>
      <c r="C320" s="15" t="s">
        <v>2387</v>
      </c>
      <c r="D320" s="15" t="s">
        <v>2388</v>
      </c>
      <c r="E320" s="78">
        <v>43088</v>
      </c>
      <c r="F320" s="88"/>
      <c r="G320" s="88"/>
      <c r="H320" s="88"/>
      <c r="I320" s="88"/>
      <c r="J320" s="106">
        <v>20000000</v>
      </c>
      <c r="K320" s="106">
        <f t="shared" si="40"/>
        <v>20000000</v>
      </c>
      <c r="L320" s="96">
        <f t="shared" si="41"/>
        <v>20000000</v>
      </c>
      <c r="M320" s="96">
        <v>0</v>
      </c>
      <c r="N320" s="91"/>
      <c r="O320" s="92">
        <v>1</v>
      </c>
      <c r="P320" s="92">
        <v>1</v>
      </c>
      <c r="Q320" s="95">
        <f t="shared" si="37"/>
        <v>20000000</v>
      </c>
      <c r="R320" s="95">
        <f t="shared" si="38"/>
        <v>20000000</v>
      </c>
      <c r="S320" s="95">
        <f t="shared" si="39"/>
        <v>20000000</v>
      </c>
      <c r="T320" s="85"/>
      <c r="U320" s="26" t="s">
        <v>1911</v>
      </c>
    </row>
    <row r="321" spans="1:21" ht="15.75" x14ac:dyDescent="0.25">
      <c r="A321" s="13">
        <f t="shared" si="42"/>
        <v>312</v>
      </c>
      <c r="B321" s="14" t="s">
        <v>2347</v>
      </c>
      <c r="C321" s="15" t="s">
        <v>2348</v>
      </c>
      <c r="D321" s="15" t="s">
        <v>2349</v>
      </c>
      <c r="E321" s="78">
        <v>43018</v>
      </c>
      <c r="F321" s="88"/>
      <c r="G321" s="88"/>
      <c r="H321" s="88"/>
      <c r="I321" s="88"/>
      <c r="J321" s="106">
        <v>11000000</v>
      </c>
      <c r="K321" s="106">
        <f t="shared" si="40"/>
        <v>11000000</v>
      </c>
      <c r="L321" s="96">
        <f t="shared" si="41"/>
        <v>11000000</v>
      </c>
      <c r="M321" s="96">
        <v>0</v>
      </c>
      <c r="N321" s="91"/>
      <c r="O321" s="92">
        <v>1</v>
      </c>
      <c r="P321" s="92">
        <v>1</v>
      </c>
      <c r="Q321" s="95">
        <f t="shared" si="37"/>
        <v>11000000</v>
      </c>
      <c r="R321" s="95">
        <f t="shared" si="38"/>
        <v>11000000</v>
      </c>
      <c r="S321" s="95">
        <f t="shared" si="39"/>
        <v>11000000</v>
      </c>
      <c r="T321" s="85"/>
      <c r="U321" s="26" t="s">
        <v>1911</v>
      </c>
    </row>
    <row r="322" spans="1:21" ht="15.75" x14ac:dyDescent="0.25">
      <c r="A322" s="13">
        <f t="shared" si="42"/>
        <v>313</v>
      </c>
      <c r="B322" s="14" t="s">
        <v>2231</v>
      </c>
      <c r="C322" s="15" t="s">
        <v>2232</v>
      </c>
      <c r="D322" s="15" t="s">
        <v>2233</v>
      </c>
      <c r="E322" s="78">
        <v>42941</v>
      </c>
      <c r="F322" s="88"/>
      <c r="G322" s="88"/>
      <c r="H322" s="88"/>
      <c r="I322" s="88"/>
      <c r="J322" s="106">
        <v>25000000</v>
      </c>
      <c r="K322" s="106">
        <f t="shared" si="40"/>
        <v>25000000</v>
      </c>
      <c r="L322" s="96">
        <f t="shared" si="41"/>
        <v>25000000</v>
      </c>
      <c r="M322" s="96">
        <v>0</v>
      </c>
      <c r="N322" s="91"/>
      <c r="O322" s="92">
        <v>1</v>
      </c>
      <c r="P322" s="92">
        <v>1</v>
      </c>
      <c r="Q322" s="95">
        <f t="shared" si="37"/>
        <v>25000000</v>
      </c>
      <c r="R322" s="95">
        <f t="shared" si="38"/>
        <v>25000000</v>
      </c>
      <c r="S322" s="95">
        <f t="shared" si="39"/>
        <v>25000000</v>
      </c>
      <c r="T322" s="85"/>
      <c r="U322" s="26" t="s">
        <v>1911</v>
      </c>
    </row>
    <row r="323" spans="1:21" ht="15.75" x14ac:dyDescent="0.25">
      <c r="A323" s="13">
        <f t="shared" si="42"/>
        <v>314</v>
      </c>
      <c r="B323" s="14" t="s">
        <v>879</v>
      </c>
      <c r="C323" s="15" t="s">
        <v>880</v>
      </c>
      <c r="D323" s="82" t="s">
        <v>2102</v>
      </c>
      <c r="E323" s="78">
        <v>42853</v>
      </c>
      <c r="F323" s="88"/>
      <c r="G323" s="88"/>
      <c r="H323" s="88"/>
      <c r="I323" s="88"/>
      <c r="J323" s="106">
        <v>9000000</v>
      </c>
      <c r="K323" s="106">
        <f t="shared" si="40"/>
        <v>9000000</v>
      </c>
      <c r="L323" s="96">
        <f t="shared" si="41"/>
        <v>9000000</v>
      </c>
      <c r="M323" s="96">
        <v>0</v>
      </c>
      <c r="N323" s="91"/>
      <c r="O323" s="92">
        <v>1</v>
      </c>
      <c r="P323" s="92">
        <v>1</v>
      </c>
      <c r="Q323" s="95">
        <f t="shared" si="37"/>
        <v>9000000</v>
      </c>
      <c r="R323" s="95">
        <f t="shared" si="38"/>
        <v>9000000</v>
      </c>
      <c r="S323" s="95">
        <f t="shared" si="39"/>
        <v>9000000</v>
      </c>
      <c r="T323" s="85"/>
      <c r="U323" s="26" t="s">
        <v>1911</v>
      </c>
    </row>
    <row r="324" spans="1:21" ht="15.75" x14ac:dyDescent="0.25">
      <c r="A324" s="13">
        <f t="shared" si="42"/>
        <v>315</v>
      </c>
      <c r="B324" s="14" t="s">
        <v>136</v>
      </c>
      <c r="C324" s="15" t="s">
        <v>137</v>
      </c>
      <c r="D324" s="82" t="s">
        <v>2109</v>
      </c>
      <c r="E324" s="78">
        <v>42860</v>
      </c>
      <c r="F324" s="88"/>
      <c r="G324" s="88"/>
      <c r="H324" s="88"/>
      <c r="I324" s="88"/>
      <c r="J324" s="106">
        <v>7500000</v>
      </c>
      <c r="K324" s="106">
        <f t="shared" si="40"/>
        <v>7500000</v>
      </c>
      <c r="L324" s="96">
        <f t="shared" si="41"/>
        <v>7500000</v>
      </c>
      <c r="M324" s="96">
        <v>0</v>
      </c>
      <c r="N324" s="91"/>
      <c r="O324" s="92">
        <v>1</v>
      </c>
      <c r="P324" s="92">
        <v>1</v>
      </c>
      <c r="Q324" s="95">
        <f t="shared" si="37"/>
        <v>7500000</v>
      </c>
      <c r="R324" s="95">
        <f t="shared" si="38"/>
        <v>7500000</v>
      </c>
      <c r="S324" s="95">
        <f t="shared" si="39"/>
        <v>7500000</v>
      </c>
      <c r="T324" s="85"/>
      <c r="U324" s="26" t="s">
        <v>1911</v>
      </c>
    </row>
    <row r="325" spans="1:21" ht="15.75" x14ac:dyDescent="0.25">
      <c r="A325" s="13">
        <f t="shared" si="42"/>
        <v>316</v>
      </c>
      <c r="B325" s="14" t="s">
        <v>136</v>
      </c>
      <c r="C325" s="15" t="s">
        <v>137</v>
      </c>
      <c r="D325" s="82" t="s">
        <v>2109</v>
      </c>
      <c r="E325" s="78">
        <v>42860</v>
      </c>
      <c r="F325" s="88"/>
      <c r="G325" s="88"/>
      <c r="H325" s="88"/>
      <c r="I325" s="88"/>
      <c r="J325" s="106">
        <v>7500000</v>
      </c>
      <c r="K325" s="106">
        <f t="shared" si="40"/>
        <v>7500000</v>
      </c>
      <c r="L325" s="96">
        <f t="shared" si="41"/>
        <v>7500000</v>
      </c>
      <c r="M325" s="96">
        <v>0</v>
      </c>
      <c r="N325" s="91"/>
      <c r="O325" s="92">
        <v>1</v>
      </c>
      <c r="P325" s="92">
        <v>1</v>
      </c>
      <c r="Q325" s="95">
        <f t="shared" si="37"/>
        <v>7500000</v>
      </c>
      <c r="R325" s="95">
        <f t="shared" si="38"/>
        <v>7500000</v>
      </c>
      <c r="S325" s="95">
        <f t="shared" si="39"/>
        <v>7500000</v>
      </c>
      <c r="T325" s="85"/>
      <c r="U325" s="26" t="s">
        <v>1911</v>
      </c>
    </row>
    <row r="326" spans="1:21" ht="15.75" x14ac:dyDescent="0.25">
      <c r="A326" s="13">
        <f t="shared" si="42"/>
        <v>317</v>
      </c>
      <c r="B326" s="14" t="s">
        <v>2320</v>
      </c>
      <c r="C326" s="15" t="s">
        <v>550</v>
      </c>
      <c r="D326" s="15" t="s">
        <v>2413</v>
      </c>
      <c r="E326" s="78">
        <v>43105</v>
      </c>
      <c r="F326" s="88"/>
      <c r="G326" s="88"/>
      <c r="H326" s="88"/>
      <c r="I326" s="88"/>
      <c r="J326" s="106">
        <v>15000000</v>
      </c>
      <c r="K326" s="106">
        <f t="shared" si="40"/>
        <v>15000000</v>
      </c>
      <c r="L326" s="96">
        <f t="shared" si="41"/>
        <v>15000000</v>
      </c>
      <c r="M326" s="96">
        <v>0</v>
      </c>
      <c r="N326" s="91"/>
      <c r="O326" s="92">
        <v>1</v>
      </c>
      <c r="P326" s="92">
        <v>1</v>
      </c>
      <c r="Q326" s="95">
        <f t="shared" ref="Q326:Q389" si="43">L326+M326</f>
        <v>15000000</v>
      </c>
      <c r="R326" s="95">
        <f t="shared" ref="R326:R389" si="44">P326*Q326</f>
        <v>15000000</v>
      </c>
      <c r="S326" s="95">
        <f t="shared" ref="S326:S389" si="45">L326*P326</f>
        <v>15000000</v>
      </c>
      <c r="T326" s="85"/>
      <c r="U326" s="26" t="s">
        <v>1911</v>
      </c>
    </row>
    <row r="327" spans="1:21" ht="15.75" x14ac:dyDescent="0.25">
      <c r="A327" s="13">
        <f t="shared" si="42"/>
        <v>318</v>
      </c>
      <c r="B327" s="14" t="s">
        <v>2022</v>
      </c>
      <c r="C327" s="15" t="s">
        <v>906</v>
      </c>
      <c r="D327" s="15" t="s">
        <v>2389</v>
      </c>
      <c r="E327" s="78">
        <v>43073</v>
      </c>
      <c r="F327" s="88"/>
      <c r="G327" s="88"/>
      <c r="H327" s="88"/>
      <c r="I327" s="88"/>
      <c r="J327" s="106">
        <v>17500000</v>
      </c>
      <c r="K327" s="106">
        <f t="shared" ref="K327:K390" si="46">O327*Q327</f>
        <v>17500000</v>
      </c>
      <c r="L327" s="96">
        <f t="shared" ref="L327:L390" si="47">J327/O327</f>
        <v>17500000</v>
      </c>
      <c r="M327" s="96">
        <v>0</v>
      </c>
      <c r="N327" s="91"/>
      <c r="O327" s="92">
        <v>1</v>
      </c>
      <c r="P327" s="92">
        <v>1</v>
      </c>
      <c r="Q327" s="95">
        <f t="shared" si="43"/>
        <v>17500000</v>
      </c>
      <c r="R327" s="95">
        <f t="shared" si="44"/>
        <v>17500000</v>
      </c>
      <c r="S327" s="95">
        <f t="shared" si="45"/>
        <v>17500000</v>
      </c>
      <c r="T327" s="85"/>
      <c r="U327" s="26" t="s">
        <v>1911</v>
      </c>
    </row>
    <row r="328" spans="1:21" ht="15.75" x14ac:dyDescent="0.25">
      <c r="A328" s="13">
        <f t="shared" si="42"/>
        <v>319</v>
      </c>
      <c r="B328" s="14" t="s">
        <v>2022</v>
      </c>
      <c r="C328" s="15" t="s">
        <v>906</v>
      </c>
      <c r="D328" s="15" t="s">
        <v>2389</v>
      </c>
      <c r="E328" s="78">
        <v>43073</v>
      </c>
      <c r="F328" s="88"/>
      <c r="G328" s="88"/>
      <c r="H328" s="88"/>
      <c r="I328" s="88"/>
      <c r="J328" s="106">
        <v>17500000</v>
      </c>
      <c r="K328" s="106">
        <f t="shared" si="46"/>
        <v>17500000</v>
      </c>
      <c r="L328" s="96">
        <f t="shared" si="47"/>
        <v>17500000</v>
      </c>
      <c r="M328" s="96">
        <v>0</v>
      </c>
      <c r="N328" s="91"/>
      <c r="O328" s="92">
        <v>1</v>
      </c>
      <c r="P328" s="92">
        <v>1</v>
      </c>
      <c r="Q328" s="95">
        <f t="shared" si="43"/>
        <v>17500000</v>
      </c>
      <c r="R328" s="95">
        <f t="shared" si="44"/>
        <v>17500000</v>
      </c>
      <c r="S328" s="95">
        <f t="shared" si="45"/>
        <v>17500000</v>
      </c>
      <c r="T328" s="85"/>
      <c r="U328" s="26" t="s">
        <v>1911</v>
      </c>
    </row>
    <row r="329" spans="1:21" ht="15.75" x14ac:dyDescent="0.25">
      <c r="A329" s="13">
        <f t="shared" ref="A329:A392" si="48">+A328+1</f>
        <v>320</v>
      </c>
      <c r="B329" s="14" t="s">
        <v>765</v>
      </c>
      <c r="C329" s="15" t="s">
        <v>766</v>
      </c>
      <c r="D329" s="15" t="s">
        <v>2357</v>
      </c>
      <c r="E329" s="78">
        <v>43021</v>
      </c>
      <c r="F329" s="88"/>
      <c r="G329" s="88"/>
      <c r="H329" s="88"/>
      <c r="I329" s="88"/>
      <c r="J329" s="106">
        <v>5000000</v>
      </c>
      <c r="K329" s="106">
        <f t="shared" si="46"/>
        <v>5000000</v>
      </c>
      <c r="L329" s="96">
        <f t="shared" si="47"/>
        <v>5000000</v>
      </c>
      <c r="M329" s="96">
        <v>0</v>
      </c>
      <c r="N329" s="91"/>
      <c r="O329" s="92">
        <v>1</v>
      </c>
      <c r="P329" s="92">
        <v>1</v>
      </c>
      <c r="Q329" s="95">
        <f t="shared" si="43"/>
        <v>5000000</v>
      </c>
      <c r="R329" s="95">
        <f t="shared" si="44"/>
        <v>5000000</v>
      </c>
      <c r="S329" s="95">
        <f t="shared" si="45"/>
        <v>5000000</v>
      </c>
      <c r="T329" s="85"/>
      <c r="U329" s="26" t="s">
        <v>1911</v>
      </c>
    </row>
    <row r="330" spans="1:21" ht="15.75" x14ac:dyDescent="0.25">
      <c r="A330" s="13">
        <f t="shared" si="48"/>
        <v>321</v>
      </c>
      <c r="B330" s="14" t="s">
        <v>107</v>
      </c>
      <c r="C330" s="15" t="s">
        <v>108</v>
      </c>
      <c r="D330" s="15" t="s">
        <v>2061</v>
      </c>
      <c r="E330" s="78">
        <v>42704</v>
      </c>
      <c r="F330" s="88"/>
      <c r="G330" s="88"/>
      <c r="H330" s="88"/>
      <c r="I330" s="88"/>
      <c r="J330" s="106">
        <v>7500000</v>
      </c>
      <c r="K330" s="106">
        <f t="shared" si="46"/>
        <v>7500000</v>
      </c>
      <c r="L330" s="96">
        <f t="shared" si="47"/>
        <v>7500000</v>
      </c>
      <c r="M330" s="96">
        <v>0</v>
      </c>
      <c r="N330" s="91"/>
      <c r="O330" s="92">
        <v>1</v>
      </c>
      <c r="P330" s="92">
        <v>1</v>
      </c>
      <c r="Q330" s="95">
        <f t="shared" si="43"/>
        <v>7500000</v>
      </c>
      <c r="R330" s="95">
        <f t="shared" si="44"/>
        <v>7500000</v>
      </c>
      <c r="S330" s="95">
        <f t="shared" si="45"/>
        <v>7500000</v>
      </c>
      <c r="T330" s="85"/>
      <c r="U330" s="26" t="s">
        <v>1911</v>
      </c>
    </row>
    <row r="331" spans="1:21" ht="15.75" x14ac:dyDescent="0.25">
      <c r="A331" s="13">
        <f t="shared" si="48"/>
        <v>322</v>
      </c>
      <c r="B331" s="14" t="s">
        <v>107</v>
      </c>
      <c r="C331" s="15" t="s">
        <v>108</v>
      </c>
      <c r="D331" s="15" t="s">
        <v>2061</v>
      </c>
      <c r="E331" s="78">
        <v>42704</v>
      </c>
      <c r="F331" s="88"/>
      <c r="G331" s="88"/>
      <c r="H331" s="88"/>
      <c r="I331" s="88"/>
      <c r="J331" s="106">
        <v>7500000</v>
      </c>
      <c r="K331" s="106">
        <f t="shared" si="46"/>
        <v>7500000</v>
      </c>
      <c r="L331" s="96">
        <f t="shared" si="47"/>
        <v>7500000</v>
      </c>
      <c r="M331" s="96">
        <v>0</v>
      </c>
      <c r="N331" s="91"/>
      <c r="O331" s="92">
        <v>1</v>
      </c>
      <c r="P331" s="92">
        <v>1</v>
      </c>
      <c r="Q331" s="95">
        <f t="shared" si="43"/>
        <v>7500000</v>
      </c>
      <c r="R331" s="95">
        <f t="shared" si="44"/>
        <v>7500000</v>
      </c>
      <c r="S331" s="95">
        <f t="shared" si="45"/>
        <v>7500000</v>
      </c>
      <c r="T331" s="85"/>
      <c r="U331" s="26" t="s">
        <v>1911</v>
      </c>
    </row>
    <row r="332" spans="1:21" ht="15.75" x14ac:dyDescent="0.25">
      <c r="A332" s="13">
        <f t="shared" si="48"/>
        <v>323</v>
      </c>
      <c r="B332" s="14" t="s">
        <v>1163</v>
      </c>
      <c r="C332" s="15" t="s">
        <v>1164</v>
      </c>
      <c r="D332" s="82" t="s">
        <v>2120</v>
      </c>
      <c r="E332" s="78">
        <v>42867</v>
      </c>
      <c r="F332" s="88"/>
      <c r="G332" s="88"/>
      <c r="H332" s="88"/>
      <c r="I332" s="88"/>
      <c r="J332" s="106">
        <v>14000000</v>
      </c>
      <c r="K332" s="106">
        <f t="shared" si="46"/>
        <v>14000000</v>
      </c>
      <c r="L332" s="96">
        <f t="shared" si="47"/>
        <v>14000000</v>
      </c>
      <c r="M332" s="96">
        <v>0</v>
      </c>
      <c r="N332" s="91"/>
      <c r="O332" s="92">
        <v>1</v>
      </c>
      <c r="P332" s="92">
        <v>1</v>
      </c>
      <c r="Q332" s="95">
        <f t="shared" si="43"/>
        <v>14000000</v>
      </c>
      <c r="R332" s="95">
        <f t="shared" si="44"/>
        <v>14000000</v>
      </c>
      <c r="S332" s="95">
        <f t="shared" si="45"/>
        <v>14000000</v>
      </c>
      <c r="T332" s="85"/>
      <c r="U332" s="26" t="s">
        <v>1911</v>
      </c>
    </row>
    <row r="333" spans="1:21" ht="15.75" x14ac:dyDescent="0.25">
      <c r="A333" s="13">
        <f t="shared" si="48"/>
        <v>324</v>
      </c>
      <c r="B333" s="14" t="s">
        <v>1163</v>
      </c>
      <c r="C333" s="15" t="s">
        <v>1164</v>
      </c>
      <c r="D333" s="82" t="s">
        <v>2120</v>
      </c>
      <c r="E333" s="78">
        <v>42867</v>
      </c>
      <c r="F333" s="88"/>
      <c r="G333" s="88"/>
      <c r="H333" s="88"/>
      <c r="I333" s="88"/>
      <c r="J333" s="106">
        <v>14000000</v>
      </c>
      <c r="K333" s="106">
        <f t="shared" si="46"/>
        <v>14000000</v>
      </c>
      <c r="L333" s="96">
        <f t="shared" si="47"/>
        <v>14000000</v>
      </c>
      <c r="M333" s="96">
        <v>0</v>
      </c>
      <c r="N333" s="91"/>
      <c r="O333" s="92">
        <v>1</v>
      </c>
      <c r="P333" s="92">
        <v>1</v>
      </c>
      <c r="Q333" s="95">
        <f t="shared" si="43"/>
        <v>14000000</v>
      </c>
      <c r="R333" s="95">
        <f t="shared" si="44"/>
        <v>14000000</v>
      </c>
      <c r="S333" s="95">
        <f t="shared" si="45"/>
        <v>14000000</v>
      </c>
      <c r="T333" s="85"/>
      <c r="U333" s="26" t="s">
        <v>1911</v>
      </c>
    </row>
    <row r="334" spans="1:21" ht="15.75" x14ac:dyDescent="0.25">
      <c r="A334" s="13">
        <f t="shared" si="48"/>
        <v>325</v>
      </c>
      <c r="B334" s="14" t="s">
        <v>2049</v>
      </c>
      <c r="C334" s="15" t="s">
        <v>2050</v>
      </c>
      <c r="D334" s="78"/>
      <c r="E334" s="78">
        <v>42639</v>
      </c>
      <c r="F334" s="88"/>
      <c r="G334" s="88"/>
      <c r="H334" s="88"/>
      <c r="I334" s="88"/>
      <c r="J334" s="106">
        <v>5000000</v>
      </c>
      <c r="K334" s="106">
        <f t="shared" si="46"/>
        <v>5000000</v>
      </c>
      <c r="L334" s="96">
        <f t="shared" si="47"/>
        <v>5000000</v>
      </c>
      <c r="M334" s="96">
        <v>0</v>
      </c>
      <c r="N334" s="91"/>
      <c r="O334" s="92">
        <v>1</v>
      </c>
      <c r="P334" s="92">
        <v>1</v>
      </c>
      <c r="Q334" s="95">
        <f t="shared" si="43"/>
        <v>5000000</v>
      </c>
      <c r="R334" s="95">
        <f t="shared" si="44"/>
        <v>5000000</v>
      </c>
      <c r="S334" s="95">
        <f t="shared" si="45"/>
        <v>5000000</v>
      </c>
      <c r="T334" s="85"/>
      <c r="U334" s="26" t="s">
        <v>1911</v>
      </c>
    </row>
    <row r="335" spans="1:21" ht="15.75" x14ac:dyDescent="0.25">
      <c r="A335" s="13">
        <f t="shared" si="48"/>
        <v>326</v>
      </c>
      <c r="B335" s="14" t="s">
        <v>252</v>
      </c>
      <c r="C335" s="15" t="s">
        <v>253</v>
      </c>
      <c r="D335" s="78"/>
      <c r="E335" s="78">
        <v>42669</v>
      </c>
      <c r="F335" s="88"/>
      <c r="G335" s="88"/>
      <c r="H335" s="88"/>
      <c r="I335" s="88"/>
      <c r="J335" s="106">
        <v>4000000</v>
      </c>
      <c r="K335" s="106">
        <f t="shared" si="46"/>
        <v>4000000</v>
      </c>
      <c r="L335" s="96">
        <f t="shared" si="47"/>
        <v>4000000</v>
      </c>
      <c r="M335" s="96">
        <v>0</v>
      </c>
      <c r="N335" s="91"/>
      <c r="O335" s="92">
        <v>1</v>
      </c>
      <c r="P335" s="92">
        <v>1</v>
      </c>
      <c r="Q335" s="95">
        <f t="shared" si="43"/>
        <v>4000000</v>
      </c>
      <c r="R335" s="95">
        <f t="shared" si="44"/>
        <v>4000000</v>
      </c>
      <c r="S335" s="95">
        <f t="shared" si="45"/>
        <v>4000000</v>
      </c>
      <c r="T335" s="85"/>
      <c r="U335" s="26" t="s">
        <v>1911</v>
      </c>
    </row>
    <row r="336" spans="1:21" ht="15.75" x14ac:dyDescent="0.25">
      <c r="A336" s="13">
        <f t="shared" si="48"/>
        <v>327</v>
      </c>
      <c r="B336" s="14" t="s">
        <v>126</v>
      </c>
      <c r="C336" s="15" t="s">
        <v>127</v>
      </c>
      <c r="D336" s="15" t="s">
        <v>2269</v>
      </c>
      <c r="E336" s="78">
        <v>42950</v>
      </c>
      <c r="F336" s="88"/>
      <c r="G336" s="88"/>
      <c r="H336" s="88"/>
      <c r="I336" s="88"/>
      <c r="J336" s="106">
        <v>2500000</v>
      </c>
      <c r="K336" s="106">
        <f t="shared" si="46"/>
        <v>2500000</v>
      </c>
      <c r="L336" s="96">
        <f t="shared" si="47"/>
        <v>2500000</v>
      </c>
      <c r="M336" s="96">
        <v>0</v>
      </c>
      <c r="N336" s="91"/>
      <c r="O336" s="92">
        <v>1</v>
      </c>
      <c r="P336" s="92">
        <v>1</v>
      </c>
      <c r="Q336" s="95">
        <f t="shared" si="43"/>
        <v>2500000</v>
      </c>
      <c r="R336" s="95">
        <f t="shared" si="44"/>
        <v>2500000</v>
      </c>
      <c r="S336" s="95">
        <f t="shared" si="45"/>
        <v>2500000</v>
      </c>
      <c r="T336" s="85"/>
      <c r="U336" s="26" t="s">
        <v>1911</v>
      </c>
    </row>
    <row r="337" spans="1:21" ht="15.75" x14ac:dyDescent="0.25">
      <c r="A337" s="13">
        <f t="shared" si="48"/>
        <v>328</v>
      </c>
      <c r="B337" s="14" t="s">
        <v>126</v>
      </c>
      <c r="C337" s="15" t="s">
        <v>127</v>
      </c>
      <c r="D337" s="15" t="s">
        <v>2269</v>
      </c>
      <c r="E337" s="78">
        <v>42950</v>
      </c>
      <c r="F337" s="88"/>
      <c r="G337" s="88"/>
      <c r="H337" s="88"/>
      <c r="I337" s="88"/>
      <c r="J337" s="106">
        <v>2500000</v>
      </c>
      <c r="K337" s="106">
        <f t="shared" si="46"/>
        <v>2500000</v>
      </c>
      <c r="L337" s="96">
        <f t="shared" si="47"/>
        <v>2500000</v>
      </c>
      <c r="M337" s="96">
        <v>0</v>
      </c>
      <c r="N337" s="91"/>
      <c r="O337" s="92">
        <v>1</v>
      </c>
      <c r="P337" s="92">
        <v>1</v>
      </c>
      <c r="Q337" s="95">
        <f t="shared" si="43"/>
        <v>2500000</v>
      </c>
      <c r="R337" s="95">
        <f t="shared" si="44"/>
        <v>2500000</v>
      </c>
      <c r="S337" s="95">
        <f t="shared" si="45"/>
        <v>2500000</v>
      </c>
      <c r="T337" s="85"/>
      <c r="U337" s="26" t="s">
        <v>1911</v>
      </c>
    </row>
    <row r="338" spans="1:21" ht="15.75" x14ac:dyDescent="0.25">
      <c r="A338" s="13">
        <f t="shared" si="48"/>
        <v>329</v>
      </c>
      <c r="B338" s="14" t="s">
        <v>305</v>
      </c>
      <c r="C338" s="15" t="s">
        <v>306</v>
      </c>
      <c r="D338" s="15" t="s">
        <v>2438</v>
      </c>
      <c r="E338" s="78">
        <v>43167</v>
      </c>
      <c r="F338" s="88"/>
      <c r="G338" s="88"/>
      <c r="H338" s="88"/>
      <c r="I338" s="88"/>
      <c r="J338" s="106">
        <v>10000000</v>
      </c>
      <c r="K338" s="106">
        <f t="shared" si="46"/>
        <v>10000000</v>
      </c>
      <c r="L338" s="96">
        <f t="shared" si="47"/>
        <v>10000000</v>
      </c>
      <c r="M338" s="96">
        <v>0</v>
      </c>
      <c r="N338" s="91"/>
      <c r="O338" s="92">
        <v>1</v>
      </c>
      <c r="P338" s="92">
        <v>1</v>
      </c>
      <c r="Q338" s="95">
        <f t="shared" si="43"/>
        <v>10000000</v>
      </c>
      <c r="R338" s="95">
        <f t="shared" si="44"/>
        <v>10000000</v>
      </c>
      <c r="S338" s="95">
        <f t="shared" si="45"/>
        <v>10000000</v>
      </c>
      <c r="T338" s="85"/>
      <c r="U338" s="26" t="s">
        <v>1911</v>
      </c>
    </row>
    <row r="339" spans="1:21" ht="15.75" x14ac:dyDescent="0.25">
      <c r="A339" s="13">
        <f t="shared" si="48"/>
        <v>330</v>
      </c>
      <c r="B339" s="14" t="s">
        <v>305</v>
      </c>
      <c r="C339" s="15" t="s">
        <v>306</v>
      </c>
      <c r="D339" s="15" t="s">
        <v>2438</v>
      </c>
      <c r="E339" s="78">
        <v>43167</v>
      </c>
      <c r="F339" s="88"/>
      <c r="G339" s="88"/>
      <c r="H339" s="88"/>
      <c r="I339" s="88"/>
      <c r="J339" s="106">
        <v>10000000</v>
      </c>
      <c r="K339" s="106">
        <f t="shared" si="46"/>
        <v>10000000</v>
      </c>
      <c r="L339" s="96">
        <f t="shared" si="47"/>
        <v>10000000</v>
      </c>
      <c r="M339" s="96">
        <v>0</v>
      </c>
      <c r="N339" s="91"/>
      <c r="O339" s="92">
        <v>1</v>
      </c>
      <c r="P339" s="92">
        <v>1</v>
      </c>
      <c r="Q339" s="95">
        <f t="shared" si="43"/>
        <v>10000000</v>
      </c>
      <c r="R339" s="95">
        <f t="shared" si="44"/>
        <v>10000000</v>
      </c>
      <c r="S339" s="95">
        <f t="shared" si="45"/>
        <v>10000000</v>
      </c>
      <c r="T339" s="85"/>
      <c r="U339" s="26" t="s">
        <v>1911</v>
      </c>
    </row>
    <row r="340" spans="1:21" ht="15.75" x14ac:dyDescent="0.25">
      <c r="A340" s="13">
        <f t="shared" si="48"/>
        <v>331</v>
      </c>
      <c r="B340" s="14" t="s">
        <v>2091</v>
      </c>
      <c r="C340" s="15" t="s">
        <v>2092</v>
      </c>
      <c r="D340" s="82" t="s">
        <v>2093</v>
      </c>
      <c r="E340" s="78">
        <v>42780</v>
      </c>
      <c r="F340" s="88"/>
      <c r="G340" s="88"/>
      <c r="H340" s="88"/>
      <c r="I340" s="88"/>
      <c r="J340" s="106">
        <v>10000000</v>
      </c>
      <c r="K340" s="106">
        <f t="shared" si="46"/>
        <v>10000000</v>
      </c>
      <c r="L340" s="96">
        <f t="shared" si="47"/>
        <v>10000000</v>
      </c>
      <c r="M340" s="96">
        <v>0</v>
      </c>
      <c r="N340" s="91"/>
      <c r="O340" s="92">
        <v>1</v>
      </c>
      <c r="P340" s="92">
        <v>1</v>
      </c>
      <c r="Q340" s="95">
        <f t="shared" si="43"/>
        <v>10000000</v>
      </c>
      <c r="R340" s="95">
        <f t="shared" si="44"/>
        <v>10000000</v>
      </c>
      <c r="S340" s="95">
        <f t="shared" si="45"/>
        <v>10000000</v>
      </c>
      <c r="T340" s="85"/>
      <c r="U340" s="26" t="s">
        <v>1911</v>
      </c>
    </row>
    <row r="341" spans="1:21" ht="15.75" x14ac:dyDescent="0.25">
      <c r="A341" s="13">
        <f t="shared" si="48"/>
        <v>332</v>
      </c>
      <c r="B341" s="14" t="s">
        <v>2091</v>
      </c>
      <c r="C341" s="15" t="s">
        <v>2092</v>
      </c>
      <c r="D341" s="82" t="s">
        <v>2093</v>
      </c>
      <c r="E341" s="78">
        <v>42780</v>
      </c>
      <c r="F341" s="88"/>
      <c r="G341" s="88"/>
      <c r="H341" s="88"/>
      <c r="I341" s="88"/>
      <c r="J341" s="106">
        <v>10000000</v>
      </c>
      <c r="K341" s="106">
        <f t="shared" si="46"/>
        <v>10000000</v>
      </c>
      <c r="L341" s="96">
        <f t="shared" si="47"/>
        <v>10000000</v>
      </c>
      <c r="M341" s="96">
        <v>0</v>
      </c>
      <c r="N341" s="91"/>
      <c r="O341" s="92">
        <v>1</v>
      </c>
      <c r="P341" s="92">
        <v>1</v>
      </c>
      <c r="Q341" s="95">
        <f t="shared" si="43"/>
        <v>10000000</v>
      </c>
      <c r="R341" s="95">
        <f t="shared" si="44"/>
        <v>10000000</v>
      </c>
      <c r="S341" s="95">
        <f t="shared" si="45"/>
        <v>10000000</v>
      </c>
      <c r="T341" s="85"/>
      <c r="U341" s="26" t="s">
        <v>1911</v>
      </c>
    </row>
    <row r="342" spans="1:21" ht="15.75" x14ac:dyDescent="0.25">
      <c r="A342" s="13">
        <f t="shared" si="48"/>
        <v>333</v>
      </c>
      <c r="B342" s="14" t="s">
        <v>716</v>
      </c>
      <c r="C342" s="15" t="s">
        <v>717</v>
      </c>
      <c r="D342" s="78"/>
      <c r="E342" s="78">
        <v>42493</v>
      </c>
      <c r="F342" s="88"/>
      <c r="G342" s="88"/>
      <c r="H342" s="88"/>
      <c r="I342" s="88"/>
      <c r="J342" s="106">
        <v>8000000</v>
      </c>
      <c r="K342" s="106">
        <f t="shared" si="46"/>
        <v>8000000</v>
      </c>
      <c r="L342" s="96">
        <f t="shared" si="47"/>
        <v>8000000</v>
      </c>
      <c r="M342" s="96">
        <v>0</v>
      </c>
      <c r="N342" s="91"/>
      <c r="O342" s="92">
        <v>1</v>
      </c>
      <c r="P342" s="92">
        <v>1</v>
      </c>
      <c r="Q342" s="95">
        <f t="shared" si="43"/>
        <v>8000000</v>
      </c>
      <c r="R342" s="95">
        <f t="shared" si="44"/>
        <v>8000000</v>
      </c>
      <c r="S342" s="95">
        <f t="shared" si="45"/>
        <v>8000000</v>
      </c>
      <c r="T342" s="85"/>
      <c r="U342" s="26" t="s">
        <v>1911</v>
      </c>
    </row>
    <row r="343" spans="1:21" ht="15.75" x14ac:dyDescent="0.25">
      <c r="A343" s="13">
        <f t="shared" si="48"/>
        <v>334</v>
      </c>
      <c r="B343" s="14" t="s">
        <v>716</v>
      </c>
      <c r="C343" s="15" t="s">
        <v>717</v>
      </c>
      <c r="D343" s="78"/>
      <c r="E343" s="78">
        <v>42493</v>
      </c>
      <c r="F343" s="88"/>
      <c r="G343" s="88"/>
      <c r="H343" s="88"/>
      <c r="I343" s="88"/>
      <c r="J343" s="106">
        <v>8000000</v>
      </c>
      <c r="K343" s="106">
        <f t="shared" si="46"/>
        <v>8000000</v>
      </c>
      <c r="L343" s="96">
        <f t="shared" si="47"/>
        <v>8000000</v>
      </c>
      <c r="M343" s="96">
        <v>0</v>
      </c>
      <c r="N343" s="91"/>
      <c r="O343" s="92">
        <v>1</v>
      </c>
      <c r="P343" s="92">
        <v>1</v>
      </c>
      <c r="Q343" s="95">
        <f t="shared" si="43"/>
        <v>8000000</v>
      </c>
      <c r="R343" s="95">
        <f t="shared" si="44"/>
        <v>8000000</v>
      </c>
      <c r="S343" s="95">
        <f t="shared" si="45"/>
        <v>8000000</v>
      </c>
      <c r="T343" s="85"/>
      <c r="U343" s="26" t="s">
        <v>1911</v>
      </c>
    </row>
    <row r="344" spans="1:21" ht="15.75" x14ac:dyDescent="0.25">
      <c r="A344" s="13">
        <f t="shared" si="48"/>
        <v>335</v>
      </c>
      <c r="B344" s="14" t="s">
        <v>2290</v>
      </c>
      <c r="C344" s="15" t="s">
        <v>2291</v>
      </c>
      <c r="D344" s="82" t="s">
        <v>2292</v>
      </c>
      <c r="E344" s="78">
        <v>42983</v>
      </c>
      <c r="F344" s="88"/>
      <c r="G344" s="88"/>
      <c r="H344" s="88"/>
      <c r="I344" s="88"/>
      <c r="J344" s="106">
        <v>5000000</v>
      </c>
      <c r="K344" s="106">
        <f t="shared" si="46"/>
        <v>5000000</v>
      </c>
      <c r="L344" s="96">
        <f t="shared" si="47"/>
        <v>5000000</v>
      </c>
      <c r="M344" s="96">
        <v>0</v>
      </c>
      <c r="N344" s="91"/>
      <c r="O344" s="92">
        <v>1</v>
      </c>
      <c r="P344" s="92">
        <v>1</v>
      </c>
      <c r="Q344" s="95">
        <f t="shared" si="43"/>
        <v>5000000</v>
      </c>
      <c r="R344" s="95">
        <f t="shared" si="44"/>
        <v>5000000</v>
      </c>
      <c r="S344" s="95">
        <f t="shared" si="45"/>
        <v>5000000</v>
      </c>
      <c r="T344" s="85"/>
      <c r="U344" s="26" t="s">
        <v>1911</v>
      </c>
    </row>
    <row r="345" spans="1:21" ht="15.75" x14ac:dyDescent="0.25">
      <c r="A345" s="13">
        <f t="shared" si="48"/>
        <v>336</v>
      </c>
      <c r="B345" s="14" t="s">
        <v>1120</v>
      </c>
      <c r="C345" s="15" t="s">
        <v>1121</v>
      </c>
      <c r="D345" s="82" t="s">
        <v>2205</v>
      </c>
      <c r="E345" s="78">
        <v>42926</v>
      </c>
      <c r="F345" s="88"/>
      <c r="G345" s="88"/>
      <c r="H345" s="88"/>
      <c r="I345" s="88"/>
      <c r="J345" s="106">
        <v>7500000</v>
      </c>
      <c r="K345" s="106">
        <f t="shared" si="46"/>
        <v>7500000</v>
      </c>
      <c r="L345" s="96">
        <f t="shared" si="47"/>
        <v>7500000</v>
      </c>
      <c r="M345" s="96">
        <v>0</v>
      </c>
      <c r="N345" s="91"/>
      <c r="O345" s="92">
        <v>1</v>
      </c>
      <c r="P345" s="92">
        <v>1</v>
      </c>
      <c r="Q345" s="95">
        <f t="shared" si="43"/>
        <v>7500000</v>
      </c>
      <c r="R345" s="95">
        <f t="shared" si="44"/>
        <v>7500000</v>
      </c>
      <c r="S345" s="95">
        <f t="shared" si="45"/>
        <v>7500000</v>
      </c>
      <c r="T345" s="85"/>
      <c r="U345" s="26" t="s">
        <v>1911</v>
      </c>
    </row>
    <row r="346" spans="1:21" ht="15.75" x14ac:dyDescent="0.25">
      <c r="A346" s="13">
        <f t="shared" si="48"/>
        <v>337</v>
      </c>
      <c r="B346" s="14" t="s">
        <v>1120</v>
      </c>
      <c r="C346" s="15" t="s">
        <v>1121</v>
      </c>
      <c r="D346" s="82" t="s">
        <v>2205</v>
      </c>
      <c r="E346" s="78">
        <v>42926</v>
      </c>
      <c r="F346" s="88"/>
      <c r="G346" s="88"/>
      <c r="H346" s="88"/>
      <c r="I346" s="88"/>
      <c r="J346" s="106">
        <v>7500000</v>
      </c>
      <c r="K346" s="106">
        <f t="shared" si="46"/>
        <v>7500000</v>
      </c>
      <c r="L346" s="96">
        <f t="shared" si="47"/>
        <v>7500000</v>
      </c>
      <c r="M346" s="96">
        <v>0</v>
      </c>
      <c r="N346" s="91"/>
      <c r="O346" s="92">
        <v>1</v>
      </c>
      <c r="P346" s="92">
        <v>1</v>
      </c>
      <c r="Q346" s="95">
        <f t="shared" si="43"/>
        <v>7500000</v>
      </c>
      <c r="R346" s="95">
        <f t="shared" si="44"/>
        <v>7500000</v>
      </c>
      <c r="S346" s="95">
        <f t="shared" si="45"/>
        <v>7500000</v>
      </c>
      <c r="T346" s="85"/>
      <c r="U346" s="26" t="s">
        <v>1911</v>
      </c>
    </row>
    <row r="347" spans="1:21" ht="15.75" x14ac:dyDescent="0.25">
      <c r="A347" s="13">
        <f t="shared" si="48"/>
        <v>338</v>
      </c>
      <c r="B347" s="14" t="s">
        <v>1078</v>
      </c>
      <c r="C347" s="15" t="s">
        <v>1079</v>
      </c>
      <c r="D347" s="15" t="s">
        <v>2250</v>
      </c>
      <c r="E347" s="78">
        <v>42944</v>
      </c>
      <c r="F347" s="88"/>
      <c r="G347" s="88"/>
      <c r="H347" s="88"/>
      <c r="I347" s="88"/>
      <c r="J347" s="106">
        <v>3000000</v>
      </c>
      <c r="K347" s="106">
        <f t="shared" si="46"/>
        <v>3000000</v>
      </c>
      <c r="L347" s="96">
        <f t="shared" si="47"/>
        <v>3000000</v>
      </c>
      <c r="M347" s="96">
        <v>0</v>
      </c>
      <c r="N347" s="91"/>
      <c r="O347" s="92">
        <v>1</v>
      </c>
      <c r="P347" s="92">
        <v>1</v>
      </c>
      <c r="Q347" s="95">
        <f t="shared" si="43"/>
        <v>3000000</v>
      </c>
      <c r="R347" s="95">
        <f t="shared" si="44"/>
        <v>3000000</v>
      </c>
      <c r="S347" s="95">
        <f t="shared" si="45"/>
        <v>3000000</v>
      </c>
      <c r="T347" s="85"/>
      <c r="U347" s="26" t="s">
        <v>1911</v>
      </c>
    </row>
    <row r="348" spans="1:21" ht="15.75" x14ac:dyDescent="0.25">
      <c r="A348" s="13">
        <f t="shared" si="48"/>
        <v>339</v>
      </c>
      <c r="B348" s="14" t="s">
        <v>528</v>
      </c>
      <c r="C348" s="15" t="s">
        <v>529</v>
      </c>
      <c r="D348" s="15" t="s">
        <v>2439</v>
      </c>
      <c r="E348" s="78">
        <v>43173</v>
      </c>
      <c r="F348" s="88"/>
      <c r="G348" s="88"/>
      <c r="H348" s="88"/>
      <c r="I348" s="88"/>
      <c r="J348" s="106">
        <v>10000000</v>
      </c>
      <c r="K348" s="106">
        <f t="shared" si="46"/>
        <v>10000000</v>
      </c>
      <c r="L348" s="96">
        <f t="shared" si="47"/>
        <v>10000000</v>
      </c>
      <c r="M348" s="96">
        <v>0</v>
      </c>
      <c r="N348" s="91"/>
      <c r="O348" s="92">
        <v>1</v>
      </c>
      <c r="P348" s="92">
        <v>1</v>
      </c>
      <c r="Q348" s="95">
        <f t="shared" si="43"/>
        <v>10000000</v>
      </c>
      <c r="R348" s="95">
        <f t="shared" si="44"/>
        <v>10000000</v>
      </c>
      <c r="S348" s="95">
        <f t="shared" si="45"/>
        <v>10000000</v>
      </c>
      <c r="T348" s="85"/>
      <c r="U348" s="26" t="s">
        <v>1911</v>
      </c>
    </row>
    <row r="349" spans="1:21" ht="15.75" x14ac:dyDescent="0.25">
      <c r="A349" s="13">
        <f t="shared" si="48"/>
        <v>340</v>
      </c>
      <c r="B349" s="53" t="s">
        <v>1987</v>
      </c>
      <c r="C349" s="15" t="s">
        <v>501</v>
      </c>
      <c r="D349" s="78"/>
      <c r="E349" s="78">
        <v>42333</v>
      </c>
      <c r="F349" s="88"/>
      <c r="G349" s="88"/>
      <c r="H349" s="88"/>
      <c r="I349" s="88"/>
      <c r="J349" s="110">
        <v>8550000</v>
      </c>
      <c r="K349" s="106">
        <f t="shared" si="46"/>
        <v>8550000</v>
      </c>
      <c r="L349" s="96">
        <f t="shared" si="47"/>
        <v>8550000</v>
      </c>
      <c r="M349" s="96">
        <v>0</v>
      </c>
      <c r="N349" s="91"/>
      <c r="O349" s="92">
        <v>1</v>
      </c>
      <c r="P349" s="92">
        <v>1</v>
      </c>
      <c r="Q349" s="95">
        <f t="shared" si="43"/>
        <v>8550000</v>
      </c>
      <c r="R349" s="95">
        <f t="shared" si="44"/>
        <v>8550000</v>
      </c>
      <c r="S349" s="95">
        <f t="shared" si="45"/>
        <v>8550000</v>
      </c>
      <c r="T349" s="85"/>
      <c r="U349" s="26" t="s">
        <v>1911</v>
      </c>
    </row>
    <row r="350" spans="1:21" ht="15.75" x14ac:dyDescent="0.25">
      <c r="A350" s="13">
        <f t="shared" si="48"/>
        <v>341</v>
      </c>
      <c r="B350" s="14" t="s">
        <v>1987</v>
      </c>
      <c r="C350" s="15" t="s">
        <v>501</v>
      </c>
      <c r="D350" s="78"/>
      <c r="E350" s="78">
        <v>42333</v>
      </c>
      <c r="F350" s="88"/>
      <c r="G350" s="88"/>
      <c r="H350" s="88"/>
      <c r="I350" s="88"/>
      <c r="J350" s="110">
        <v>8550000</v>
      </c>
      <c r="K350" s="106">
        <f t="shared" si="46"/>
        <v>8550000</v>
      </c>
      <c r="L350" s="96">
        <f t="shared" si="47"/>
        <v>8550000</v>
      </c>
      <c r="M350" s="96">
        <v>0</v>
      </c>
      <c r="N350" s="91"/>
      <c r="O350" s="92">
        <v>1</v>
      </c>
      <c r="P350" s="92">
        <v>1</v>
      </c>
      <c r="Q350" s="95">
        <f t="shared" si="43"/>
        <v>8550000</v>
      </c>
      <c r="R350" s="95">
        <f t="shared" si="44"/>
        <v>8550000</v>
      </c>
      <c r="S350" s="95">
        <f t="shared" si="45"/>
        <v>8550000</v>
      </c>
      <c r="T350" s="85"/>
      <c r="U350" s="26" t="s">
        <v>1911</v>
      </c>
    </row>
    <row r="351" spans="1:21" ht="15.75" x14ac:dyDescent="0.25">
      <c r="A351" s="13">
        <f t="shared" si="48"/>
        <v>342</v>
      </c>
      <c r="B351" s="14" t="s">
        <v>2110</v>
      </c>
      <c r="C351" s="15" t="s">
        <v>2111</v>
      </c>
      <c r="D351" s="15" t="s">
        <v>2112</v>
      </c>
      <c r="E351" s="78">
        <v>42860</v>
      </c>
      <c r="F351" s="88"/>
      <c r="G351" s="88"/>
      <c r="H351" s="88"/>
      <c r="I351" s="88"/>
      <c r="J351" s="106">
        <v>15000000</v>
      </c>
      <c r="K351" s="106">
        <f t="shared" si="46"/>
        <v>15000000</v>
      </c>
      <c r="L351" s="96">
        <f t="shared" si="47"/>
        <v>15000000</v>
      </c>
      <c r="M351" s="96">
        <v>0</v>
      </c>
      <c r="N351" s="91"/>
      <c r="O351" s="92">
        <v>1</v>
      </c>
      <c r="P351" s="92">
        <v>1</v>
      </c>
      <c r="Q351" s="95">
        <f t="shared" si="43"/>
        <v>15000000</v>
      </c>
      <c r="R351" s="95">
        <f t="shared" si="44"/>
        <v>15000000</v>
      </c>
      <c r="S351" s="95">
        <f t="shared" si="45"/>
        <v>15000000</v>
      </c>
      <c r="T351" s="85"/>
      <c r="U351" s="26" t="s">
        <v>1911</v>
      </c>
    </row>
    <row r="352" spans="1:21" ht="15.75" x14ac:dyDescent="0.25">
      <c r="A352" s="13">
        <f t="shared" si="48"/>
        <v>343</v>
      </c>
      <c r="B352" s="14" t="s">
        <v>2023</v>
      </c>
      <c r="C352" s="15" t="s">
        <v>2024</v>
      </c>
      <c r="D352" s="78"/>
      <c r="E352" s="78">
        <v>42551</v>
      </c>
      <c r="F352" s="88"/>
      <c r="G352" s="88"/>
      <c r="H352" s="88"/>
      <c r="I352" s="88"/>
      <c r="J352" s="106">
        <v>8000000</v>
      </c>
      <c r="K352" s="106">
        <f t="shared" si="46"/>
        <v>8000000</v>
      </c>
      <c r="L352" s="96">
        <f t="shared" si="47"/>
        <v>8000000</v>
      </c>
      <c r="M352" s="96">
        <v>0</v>
      </c>
      <c r="N352" s="91"/>
      <c r="O352" s="92">
        <v>1</v>
      </c>
      <c r="P352" s="92">
        <v>1</v>
      </c>
      <c r="Q352" s="95">
        <f t="shared" si="43"/>
        <v>8000000</v>
      </c>
      <c r="R352" s="95">
        <f t="shared" si="44"/>
        <v>8000000</v>
      </c>
      <c r="S352" s="95">
        <f t="shared" si="45"/>
        <v>8000000</v>
      </c>
      <c r="T352" s="85"/>
      <c r="U352" s="26" t="s">
        <v>1911</v>
      </c>
    </row>
    <row r="353" spans="1:21" ht="15.75" x14ac:dyDescent="0.25">
      <c r="A353" s="13">
        <f t="shared" si="48"/>
        <v>344</v>
      </c>
      <c r="B353" s="14" t="s">
        <v>849</v>
      </c>
      <c r="C353" s="15" t="s">
        <v>850</v>
      </c>
      <c r="D353" s="15" t="s">
        <v>2173</v>
      </c>
      <c r="E353" s="78">
        <v>42899</v>
      </c>
      <c r="F353" s="88"/>
      <c r="G353" s="88"/>
      <c r="H353" s="88"/>
      <c r="I353" s="88"/>
      <c r="J353" s="106">
        <v>20000000</v>
      </c>
      <c r="K353" s="106">
        <f t="shared" si="46"/>
        <v>20000000</v>
      </c>
      <c r="L353" s="96">
        <f t="shared" si="47"/>
        <v>20000000</v>
      </c>
      <c r="M353" s="96">
        <v>0</v>
      </c>
      <c r="N353" s="91"/>
      <c r="O353" s="92">
        <v>1</v>
      </c>
      <c r="P353" s="92">
        <v>1</v>
      </c>
      <c r="Q353" s="95">
        <f t="shared" si="43"/>
        <v>20000000</v>
      </c>
      <c r="R353" s="95">
        <f t="shared" si="44"/>
        <v>20000000</v>
      </c>
      <c r="S353" s="95">
        <f t="shared" si="45"/>
        <v>20000000</v>
      </c>
      <c r="T353" s="85"/>
      <c r="U353" s="26" t="s">
        <v>1911</v>
      </c>
    </row>
    <row r="354" spans="1:21" ht="15.75" x14ac:dyDescent="0.25">
      <c r="A354" s="13">
        <f t="shared" si="48"/>
        <v>345</v>
      </c>
      <c r="B354" s="14" t="s">
        <v>2383</v>
      </c>
      <c r="C354" s="15" t="s">
        <v>2384</v>
      </c>
      <c r="D354" s="15" t="s">
        <v>2385</v>
      </c>
      <c r="E354" s="78">
        <v>43068</v>
      </c>
      <c r="F354" s="88"/>
      <c r="G354" s="88"/>
      <c r="H354" s="88"/>
      <c r="I354" s="88"/>
      <c r="J354" s="106">
        <v>60000000</v>
      </c>
      <c r="K354" s="106">
        <f t="shared" si="46"/>
        <v>60000000</v>
      </c>
      <c r="L354" s="96">
        <f t="shared" si="47"/>
        <v>60000000</v>
      </c>
      <c r="M354" s="96">
        <v>0</v>
      </c>
      <c r="N354" s="91"/>
      <c r="O354" s="92">
        <v>1</v>
      </c>
      <c r="P354" s="92">
        <v>1</v>
      </c>
      <c r="Q354" s="95">
        <f t="shared" si="43"/>
        <v>60000000</v>
      </c>
      <c r="R354" s="95">
        <f t="shared" si="44"/>
        <v>60000000</v>
      </c>
      <c r="S354" s="95">
        <f t="shared" si="45"/>
        <v>60000000</v>
      </c>
      <c r="T354" s="85"/>
      <c r="U354" s="26" t="s">
        <v>1911</v>
      </c>
    </row>
    <row r="355" spans="1:21" ht="15.75" x14ac:dyDescent="0.25">
      <c r="A355" s="13">
        <f t="shared" si="48"/>
        <v>346</v>
      </c>
      <c r="B355" s="14" t="s">
        <v>79</v>
      </c>
      <c r="C355" s="15" t="s">
        <v>80</v>
      </c>
      <c r="D355" s="78"/>
      <c r="E355" s="78">
        <v>42453</v>
      </c>
      <c r="F355" s="88"/>
      <c r="G355" s="88"/>
      <c r="H355" s="88"/>
      <c r="I355" s="88"/>
      <c r="J355" s="106">
        <v>4000000</v>
      </c>
      <c r="K355" s="106">
        <f t="shared" si="46"/>
        <v>4000000</v>
      </c>
      <c r="L355" s="96">
        <f t="shared" si="47"/>
        <v>4000000</v>
      </c>
      <c r="M355" s="96">
        <v>0</v>
      </c>
      <c r="N355" s="91"/>
      <c r="O355" s="92">
        <v>1</v>
      </c>
      <c r="P355" s="92">
        <v>1</v>
      </c>
      <c r="Q355" s="95">
        <f t="shared" si="43"/>
        <v>4000000</v>
      </c>
      <c r="R355" s="95">
        <f t="shared" si="44"/>
        <v>4000000</v>
      </c>
      <c r="S355" s="95">
        <f t="shared" si="45"/>
        <v>4000000</v>
      </c>
      <c r="T355" s="85"/>
      <c r="U355" s="26" t="s">
        <v>1911</v>
      </c>
    </row>
    <row r="356" spans="1:21" ht="15.75" x14ac:dyDescent="0.25">
      <c r="A356" s="13">
        <f t="shared" si="48"/>
        <v>347</v>
      </c>
      <c r="B356" s="14" t="s">
        <v>79</v>
      </c>
      <c r="C356" s="15" t="s">
        <v>80</v>
      </c>
      <c r="D356" s="78"/>
      <c r="E356" s="78">
        <v>42453</v>
      </c>
      <c r="F356" s="88"/>
      <c r="G356" s="88"/>
      <c r="H356" s="88"/>
      <c r="I356" s="88"/>
      <c r="J356" s="106">
        <v>4000000</v>
      </c>
      <c r="K356" s="106">
        <f t="shared" si="46"/>
        <v>4000000</v>
      </c>
      <c r="L356" s="96">
        <f t="shared" si="47"/>
        <v>4000000</v>
      </c>
      <c r="M356" s="96">
        <v>0</v>
      </c>
      <c r="N356" s="91"/>
      <c r="O356" s="92">
        <v>1</v>
      </c>
      <c r="P356" s="92">
        <v>1</v>
      </c>
      <c r="Q356" s="95">
        <f t="shared" si="43"/>
        <v>4000000</v>
      </c>
      <c r="R356" s="95">
        <f t="shared" si="44"/>
        <v>4000000</v>
      </c>
      <c r="S356" s="95">
        <f t="shared" si="45"/>
        <v>4000000</v>
      </c>
      <c r="T356" s="85"/>
      <c r="U356" s="26" t="s">
        <v>1911</v>
      </c>
    </row>
    <row r="357" spans="1:21" ht="15.75" x14ac:dyDescent="0.25">
      <c r="A357" s="13">
        <f t="shared" si="48"/>
        <v>348</v>
      </c>
      <c r="B357" s="14" t="s">
        <v>2312</v>
      </c>
      <c r="C357" s="15" t="s">
        <v>2313</v>
      </c>
      <c r="D357" s="15" t="s">
        <v>2314</v>
      </c>
      <c r="E357" s="78">
        <v>42992</v>
      </c>
      <c r="F357" s="88"/>
      <c r="G357" s="88"/>
      <c r="H357" s="88"/>
      <c r="I357" s="88"/>
      <c r="J357" s="106">
        <v>10000000</v>
      </c>
      <c r="K357" s="106">
        <f t="shared" si="46"/>
        <v>10000000</v>
      </c>
      <c r="L357" s="96">
        <f t="shared" si="47"/>
        <v>10000000</v>
      </c>
      <c r="M357" s="96">
        <v>0</v>
      </c>
      <c r="N357" s="91"/>
      <c r="O357" s="92">
        <v>1</v>
      </c>
      <c r="P357" s="92">
        <v>1</v>
      </c>
      <c r="Q357" s="95">
        <f t="shared" si="43"/>
        <v>10000000</v>
      </c>
      <c r="R357" s="95">
        <f t="shared" si="44"/>
        <v>10000000</v>
      </c>
      <c r="S357" s="95">
        <f t="shared" si="45"/>
        <v>10000000</v>
      </c>
      <c r="T357" s="85"/>
      <c r="U357" s="26" t="s">
        <v>1911</v>
      </c>
    </row>
    <row r="358" spans="1:21" ht="15.75" x14ac:dyDescent="0.25">
      <c r="A358" s="13">
        <f t="shared" si="48"/>
        <v>349</v>
      </c>
      <c r="B358" s="14" t="s">
        <v>1367</v>
      </c>
      <c r="C358" s="15" t="s">
        <v>1373</v>
      </c>
      <c r="D358" s="82" t="s">
        <v>2371</v>
      </c>
      <c r="E358" s="78">
        <v>43042</v>
      </c>
      <c r="F358" s="88"/>
      <c r="G358" s="88"/>
      <c r="H358" s="88"/>
      <c r="I358" s="88"/>
      <c r="J358" s="106">
        <v>5000000</v>
      </c>
      <c r="K358" s="106">
        <f t="shared" si="46"/>
        <v>5000000</v>
      </c>
      <c r="L358" s="96">
        <f t="shared" si="47"/>
        <v>5000000</v>
      </c>
      <c r="M358" s="96">
        <v>0</v>
      </c>
      <c r="N358" s="91"/>
      <c r="O358" s="92">
        <v>1</v>
      </c>
      <c r="P358" s="92">
        <v>1</v>
      </c>
      <c r="Q358" s="95">
        <f t="shared" si="43"/>
        <v>5000000</v>
      </c>
      <c r="R358" s="95">
        <f t="shared" si="44"/>
        <v>5000000</v>
      </c>
      <c r="S358" s="95">
        <f t="shared" si="45"/>
        <v>5000000</v>
      </c>
      <c r="T358" s="85"/>
      <c r="U358" s="26" t="s">
        <v>1911</v>
      </c>
    </row>
    <row r="359" spans="1:21" ht="15.75" x14ac:dyDescent="0.25">
      <c r="A359" s="13">
        <f t="shared" si="48"/>
        <v>350</v>
      </c>
      <c r="B359" s="14" t="s">
        <v>2340</v>
      </c>
      <c r="C359" s="15" t="s">
        <v>2341</v>
      </c>
      <c r="D359" s="15" t="s">
        <v>2342</v>
      </c>
      <c r="E359" s="78">
        <v>43017</v>
      </c>
      <c r="F359" s="88"/>
      <c r="G359" s="88"/>
      <c r="H359" s="88"/>
      <c r="I359" s="88"/>
      <c r="J359" s="106">
        <v>7500000</v>
      </c>
      <c r="K359" s="106">
        <f t="shared" si="46"/>
        <v>7500000</v>
      </c>
      <c r="L359" s="96">
        <f t="shared" si="47"/>
        <v>7500000</v>
      </c>
      <c r="M359" s="96">
        <v>0</v>
      </c>
      <c r="N359" s="91"/>
      <c r="O359" s="92">
        <v>1</v>
      </c>
      <c r="P359" s="92">
        <v>1</v>
      </c>
      <c r="Q359" s="95">
        <f t="shared" si="43"/>
        <v>7500000</v>
      </c>
      <c r="R359" s="95">
        <f t="shared" si="44"/>
        <v>7500000</v>
      </c>
      <c r="S359" s="95">
        <f t="shared" si="45"/>
        <v>7500000</v>
      </c>
      <c r="T359" s="85"/>
      <c r="U359" s="26" t="s">
        <v>1911</v>
      </c>
    </row>
    <row r="360" spans="1:21" ht="15.75" x14ac:dyDescent="0.25">
      <c r="A360" s="13">
        <f t="shared" si="48"/>
        <v>351</v>
      </c>
      <c r="B360" s="14" t="s">
        <v>1047</v>
      </c>
      <c r="C360" s="15" t="s">
        <v>1048</v>
      </c>
      <c r="D360" s="15" t="s">
        <v>2260</v>
      </c>
      <c r="E360" s="78">
        <v>42943</v>
      </c>
      <c r="F360" s="88"/>
      <c r="G360" s="88"/>
      <c r="H360" s="88"/>
      <c r="I360" s="88"/>
      <c r="J360" s="106">
        <v>20000000</v>
      </c>
      <c r="K360" s="106">
        <f t="shared" si="46"/>
        <v>20000000</v>
      </c>
      <c r="L360" s="96">
        <f t="shared" si="47"/>
        <v>20000000</v>
      </c>
      <c r="M360" s="96">
        <v>0</v>
      </c>
      <c r="N360" s="91"/>
      <c r="O360" s="92">
        <v>1</v>
      </c>
      <c r="P360" s="92">
        <v>1</v>
      </c>
      <c r="Q360" s="95">
        <f t="shared" si="43"/>
        <v>20000000</v>
      </c>
      <c r="R360" s="95">
        <f t="shared" si="44"/>
        <v>20000000</v>
      </c>
      <c r="S360" s="95">
        <f t="shared" si="45"/>
        <v>20000000</v>
      </c>
      <c r="T360" s="85"/>
      <c r="U360" s="26" t="s">
        <v>1911</v>
      </c>
    </row>
    <row r="361" spans="1:21" ht="15.75" x14ac:dyDescent="0.25">
      <c r="A361" s="13">
        <f t="shared" si="48"/>
        <v>352</v>
      </c>
      <c r="B361" s="14" t="s">
        <v>1047</v>
      </c>
      <c r="C361" s="15" t="s">
        <v>1048</v>
      </c>
      <c r="D361" s="15" t="s">
        <v>2260</v>
      </c>
      <c r="E361" s="78">
        <v>42943</v>
      </c>
      <c r="F361" s="88"/>
      <c r="G361" s="88"/>
      <c r="H361" s="88"/>
      <c r="I361" s="88"/>
      <c r="J361" s="106">
        <v>20000000</v>
      </c>
      <c r="K361" s="106">
        <f t="shared" si="46"/>
        <v>20000000</v>
      </c>
      <c r="L361" s="96">
        <f t="shared" si="47"/>
        <v>20000000</v>
      </c>
      <c r="M361" s="96">
        <v>0</v>
      </c>
      <c r="N361" s="91"/>
      <c r="O361" s="92">
        <v>1</v>
      </c>
      <c r="P361" s="92">
        <v>1</v>
      </c>
      <c r="Q361" s="95">
        <f t="shared" si="43"/>
        <v>20000000</v>
      </c>
      <c r="R361" s="95">
        <f t="shared" si="44"/>
        <v>20000000</v>
      </c>
      <c r="S361" s="95">
        <f t="shared" si="45"/>
        <v>20000000</v>
      </c>
      <c r="T361" s="85"/>
      <c r="U361" s="26" t="s">
        <v>1911</v>
      </c>
    </row>
    <row r="362" spans="1:21" ht="15.75" x14ac:dyDescent="0.25">
      <c r="A362" s="13">
        <f t="shared" si="48"/>
        <v>353</v>
      </c>
      <c r="B362" s="14" t="s">
        <v>1997</v>
      </c>
      <c r="C362" s="15" t="s">
        <v>344</v>
      </c>
      <c r="D362" s="83"/>
      <c r="E362" s="83">
        <v>42403</v>
      </c>
      <c r="F362" s="88"/>
      <c r="G362" s="88"/>
      <c r="H362" s="88"/>
      <c r="I362" s="88"/>
      <c r="J362" s="106">
        <v>10000000</v>
      </c>
      <c r="K362" s="106">
        <f t="shared" si="46"/>
        <v>10000000</v>
      </c>
      <c r="L362" s="96">
        <f t="shared" si="47"/>
        <v>10000000</v>
      </c>
      <c r="M362" s="96">
        <v>0</v>
      </c>
      <c r="N362" s="91"/>
      <c r="O362" s="92">
        <v>1</v>
      </c>
      <c r="P362" s="92">
        <v>1</v>
      </c>
      <c r="Q362" s="95">
        <f t="shared" si="43"/>
        <v>10000000</v>
      </c>
      <c r="R362" s="95">
        <f t="shared" si="44"/>
        <v>10000000</v>
      </c>
      <c r="S362" s="95">
        <f t="shared" si="45"/>
        <v>10000000</v>
      </c>
      <c r="T362" s="85"/>
      <c r="U362" s="26" t="s">
        <v>1911</v>
      </c>
    </row>
    <row r="363" spans="1:21" ht="15.75" x14ac:dyDescent="0.25">
      <c r="A363" s="13">
        <f t="shared" si="48"/>
        <v>354</v>
      </c>
      <c r="B363" s="79" t="s">
        <v>2453</v>
      </c>
      <c r="C363" s="81" t="s">
        <v>2454</v>
      </c>
      <c r="D363" s="81" t="s">
        <v>2455</v>
      </c>
      <c r="E363" s="78">
        <v>43185</v>
      </c>
      <c r="F363" s="88"/>
      <c r="G363" s="88"/>
      <c r="H363" s="88"/>
      <c r="I363" s="88"/>
      <c r="J363" s="106">
        <v>12000000</v>
      </c>
      <c r="K363" s="106">
        <f t="shared" si="46"/>
        <v>12000000</v>
      </c>
      <c r="L363" s="96">
        <f t="shared" si="47"/>
        <v>12000000</v>
      </c>
      <c r="M363" s="96">
        <v>0</v>
      </c>
      <c r="N363" s="91"/>
      <c r="O363" s="92">
        <v>1</v>
      </c>
      <c r="P363" s="92">
        <v>1</v>
      </c>
      <c r="Q363" s="95">
        <f t="shared" si="43"/>
        <v>12000000</v>
      </c>
      <c r="R363" s="95">
        <f t="shared" si="44"/>
        <v>12000000</v>
      </c>
      <c r="S363" s="95">
        <f t="shared" si="45"/>
        <v>12000000</v>
      </c>
      <c r="T363" s="85"/>
      <c r="U363" s="26" t="s">
        <v>1911</v>
      </c>
    </row>
    <row r="364" spans="1:21" ht="15.75" x14ac:dyDescent="0.25">
      <c r="A364" s="13">
        <f t="shared" si="48"/>
        <v>355</v>
      </c>
      <c r="B364" s="14" t="s">
        <v>2414</v>
      </c>
      <c r="C364" s="15" t="s">
        <v>486</v>
      </c>
      <c r="D364" s="15" t="s">
        <v>2415</v>
      </c>
      <c r="E364" s="78">
        <v>43104</v>
      </c>
      <c r="F364" s="88"/>
      <c r="G364" s="88"/>
      <c r="H364" s="88"/>
      <c r="I364" s="88"/>
      <c r="J364" s="106">
        <v>5000000</v>
      </c>
      <c r="K364" s="106">
        <f t="shared" si="46"/>
        <v>5000000</v>
      </c>
      <c r="L364" s="96">
        <f t="shared" si="47"/>
        <v>5000000</v>
      </c>
      <c r="M364" s="96">
        <v>0</v>
      </c>
      <c r="N364" s="91"/>
      <c r="O364" s="92">
        <v>1</v>
      </c>
      <c r="P364" s="92">
        <v>1</v>
      </c>
      <c r="Q364" s="95">
        <f t="shared" si="43"/>
        <v>5000000</v>
      </c>
      <c r="R364" s="95">
        <f t="shared" si="44"/>
        <v>5000000</v>
      </c>
      <c r="S364" s="95">
        <f t="shared" si="45"/>
        <v>5000000</v>
      </c>
      <c r="T364" s="85"/>
      <c r="U364" s="26" t="s">
        <v>1911</v>
      </c>
    </row>
    <row r="365" spans="1:21" ht="15.75" x14ac:dyDescent="0.25">
      <c r="A365" s="13">
        <f t="shared" si="48"/>
        <v>356</v>
      </c>
      <c r="B365" s="14" t="s">
        <v>2414</v>
      </c>
      <c r="C365" s="15" t="s">
        <v>486</v>
      </c>
      <c r="D365" s="15" t="s">
        <v>2415</v>
      </c>
      <c r="E365" s="78">
        <v>43104</v>
      </c>
      <c r="F365" s="88"/>
      <c r="G365" s="88"/>
      <c r="H365" s="88"/>
      <c r="I365" s="88"/>
      <c r="J365" s="106">
        <v>5000000</v>
      </c>
      <c r="K365" s="106">
        <f t="shared" si="46"/>
        <v>5000000</v>
      </c>
      <c r="L365" s="96">
        <f t="shared" si="47"/>
        <v>5000000</v>
      </c>
      <c r="M365" s="96">
        <v>0</v>
      </c>
      <c r="N365" s="91"/>
      <c r="O365" s="92">
        <v>1</v>
      </c>
      <c r="P365" s="92">
        <v>1</v>
      </c>
      <c r="Q365" s="95">
        <f t="shared" si="43"/>
        <v>5000000</v>
      </c>
      <c r="R365" s="95">
        <f t="shared" si="44"/>
        <v>5000000</v>
      </c>
      <c r="S365" s="95">
        <f t="shared" si="45"/>
        <v>5000000</v>
      </c>
      <c r="T365" s="85"/>
      <c r="U365" s="26" t="s">
        <v>1911</v>
      </c>
    </row>
    <row r="366" spans="1:21" ht="15.75" x14ac:dyDescent="0.25">
      <c r="A366" s="13">
        <f t="shared" si="48"/>
        <v>357</v>
      </c>
      <c r="B366" s="14" t="s">
        <v>290</v>
      </c>
      <c r="C366" s="15" t="s">
        <v>291</v>
      </c>
      <c r="D366" s="78"/>
      <c r="E366" s="78">
        <v>42636</v>
      </c>
      <c r="F366" s="88"/>
      <c r="G366" s="88"/>
      <c r="H366" s="88"/>
      <c r="I366" s="88"/>
      <c r="J366" s="106">
        <v>45000000</v>
      </c>
      <c r="K366" s="106">
        <f t="shared" si="46"/>
        <v>45000000</v>
      </c>
      <c r="L366" s="96">
        <f t="shared" si="47"/>
        <v>45000000</v>
      </c>
      <c r="M366" s="96">
        <v>0</v>
      </c>
      <c r="N366" s="91"/>
      <c r="O366" s="92">
        <v>1</v>
      </c>
      <c r="P366" s="92">
        <v>1</v>
      </c>
      <c r="Q366" s="95">
        <f t="shared" si="43"/>
        <v>45000000</v>
      </c>
      <c r="R366" s="95">
        <f t="shared" si="44"/>
        <v>45000000</v>
      </c>
      <c r="S366" s="95">
        <f t="shared" si="45"/>
        <v>45000000</v>
      </c>
      <c r="T366" s="85"/>
      <c r="U366" s="26" t="s">
        <v>1911</v>
      </c>
    </row>
    <row r="367" spans="1:21" ht="15.75" x14ac:dyDescent="0.25">
      <c r="A367" s="13">
        <f t="shared" si="48"/>
        <v>358</v>
      </c>
      <c r="B367" s="14" t="s">
        <v>1098</v>
      </c>
      <c r="C367" s="15" t="s">
        <v>1099</v>
      </c>
      <c r="D367" s="78"/>
      <c r="E367" s="78">
        <v>42615</v>
      </c>
      <c r="F367" s="88"/>
      <c r="G367" s="88"/>
      <c r="H367" s="88"/>
      <c r="I367" s="88"/>
      <c r="J367" s="106">
        <v>5000000</v>
      </c>
      <c r="K367" s="106">
        <f t="shared" si="46"/>
        <v>5000000</v>
      </c>
      <c r="L367" s="96">
        <f t="shared" si="47"/>
        <v>5000000</v>
      </c>
      <c r="M367" s="96">
        <v>0</v>
      </c>
      <c r="N367" s="91"/>
      <c r="O367" s="92">
        <v>1</v>
      </c>
      <c r="P367" s="92">
        <v>1</v>
      </c>
      <c r="Q367" s="95">
        <f t="shared" si="43"/>
        <v>5000000</v>
      </c>
      <c r="R367" s="95">
        <f t="shared" si="44"/>
        <v>5000000</v>
      </c>
      <c r="S367" s="95">
        <f t="shared" si="45"/>
        <v>5000000</v>
      </c>
      <c r="T367" s="85"/>
      <c r="U367" s="26" t="s">
        <v>1911</v>
      </c>
    </row>
    <row r="368" spans="1:21" ht="15.75" x14ac:dyDescent="0.25">
      <c r="A368" s="13">
        <f t="shared" si="48"/>
        <v>359</v>
      </c>
      <c r="B368" s="14" t="s">
        <v>1098</v>
      </c>
      <c r="C368" s="15" t="s">
        <v>1099</v>
      </c>
      <c r="D368" s="78"/>
      <c r="E368" s="78">
        <v>42615</v>
      </c>
      <c r="F368" s="88"/>
      <c r="G368" s="88"/>
      <c r="H368" s="88"/>
      <c r="I368" s="88"/>
      <c r="J368" s="106">
        <v>5000000</v>
      </c>
      <c r="K368" s="106">
        <f t="shared" si="46"/>
        <v>5000000</v>
      </c>
      <c r="L368" s="96">
        <f t="shared" si="47"/>
        <v>5000000</v>
      </c>
      <c r="M368" s="96">
        <v>0</v>
      </c>
      <c r="N368" s="91"/>
      <c r="O368" s="92">
        <v>1</v>
      </c>
      <c r="P368" s="92">
        <v>1</v>
      </c>
      <c r="Q368" s="95">
        <f t="shared" si="43"/>
        <v>5000000</v>
      </c>
      <c r="R368" s="95">
        <f t="shared" si="44"/>
        <v>5000000</v>
      </c>
      <c r="S368" s="95">
        <f t="shared" si="45"/>
        <v>5000000</v>
      </c>
      <c r="T368" s="85"/>
      <c r="U368" s="26" t="s">
        <v>1911</v>
      </c>
    </row>
    <row r="369" spans="1:21" ht="15.75" x14ac:dyDescent="0.25">
      <c r="A369" s="13">
        <f t="shared" si="48"/>
        <v>360</v>
      </c>
      <c r="B369" s="14" t="s">
        <v>2149</v>
      </c>
      <c r="C369" s="15" t="s">
        <v>1836</v>
      </c>
      <c r="D369" s="15" t="s">
        <v>2150</v>
      </c>
      <c r="E369" s="78">
        <v>42879</v>
      </c>
      <c r="F369" s="88"/>
      <c r="G369" s="88"/>
      <c r="H369" s="88"/>
      <c r="I369" s="88"/>
      <c r="J369" s="106">
        <v>25000000</v>
      </c>
      <c r="K369" s="106">
        <f t="shared" si="46"/>
        <v>25000000</v>
      </c>
      <c r="L369" s="96">
        <f t="shared" si="47"/>
        <v>25000000</v>
      </c>
      <c r="M369" s="96">
        <v>0</v>
      </c>
      <c r="N369" s="91"/>
      <c r="O369" s="92">
        <v>1</v>
      </c>
      <c r="P369" s="92">
        <v>1</v>
      </c>
      <c r="Q369" s="95">
        <f t="shared" si="43"/>
        <v>25000000</v>
      </c>
      <c r="R369" s="95">
        <f t="shared" si="44"/>
        <v>25000000</v>
      </c>
      <c r="S369" s="95">
        <f t="shared" si="45"/>
        <v>25000000</v>
      </c>
      <c r="T369" s="85"/>
      <c r="U369" s="26" t="s">
        <v>1911</v>
      </c>
    </row>
    <row r="370" spans="1:21" ht="15.75" x14ac:dyDescent="0.25">
      <c r="A370" s="13">
        <f t="shared" si="48"/>
        <v>361</v>
      </c>
      <c r="B370" s="14" t="s">
        <v>1990</v>
      </c>
      <c r="C370" s="15" t="s">
        <v>894</v>
      </c>
      <c r="D370" s="78"/>
      <c r="E370" s="78">
        <v>42333</v>
      </c>
      <c r="F370" s="88"/>
      <c r="G370" s="88"/>
      <c r="H370" s="88"/>
      <c r="I370" s="88"/>
      <c r="J370" s="106">
        <v>5000000</v>
      </c>
      <c r="K370" s="106">
        <f t="shared" si="46"/>
        <v>5000000</v>
      </c>
      <c r="L370" s="96">
        <f t="shared" si="47"/>
        <v>5000000</v>
      </c>
      <c r="M370" s="96">
        <v>0</v>
      </c>
      <c r="N370" s="91"/>
      <c r="O370" s="92">
        <v>1</v>
      </c>
      <c r="P370" s="92">
        <v>1</v>
      </c>
      <c r="Q370" s="95">
        <f t="shared" si="43"/>
        <v>5000000</v>
      </c>
      <c r="R370" s="95">
        <f t="shared" si="44"/>
        <v>5000000</v>
      </c>
      <c r="S370" s="95">
        <f t="shared" si="45"/>
        <v>5000000</v>
      </c>
      <c r="T370" s="85"/>
      <c r="U370" s="26" t="s">
        <v>1911</v>
      </c>
    </row>
    <row r="371" spans="1:21" ht="15.75" x14ac:dyDescent="0.25">
      <c r="A371" s="13">
        <f t="shared" si="48"/>
        <v>362</v>
      </c>
      <c r="B371" s="14" t="s">
        <v>1990</v>
      </c>
      <c r="C371" s="15" t="s">
        <v>894</v>
      </c>
      <c r="D371" s="78"/>
      <c r="E371" s="78">
        <v>42333</v>
      </c>
      <c r="F371" s="88"/>
      <c r="G371" s="88"/>
      <c r="H371" s="88"/>
      <c r="I371" s="88"/>
      <c r="J371" s="106">
        <v>5000000</v>
      </c>
      <c r="K371" s="106">
        <f t="shared" si="46"/>
        <v>5000000</v>
      </c>
      <c r="L371" s="96">
        <f t="shared" si="47"/>
        <v>5000000</v>
      </c>
      <c r="M371" s="96">
        <v>0</v>
      </c>
      <c r="N371" s="91"/>
      <c r="O371" s="92">
        <v>1</v>
      </c>
      <c r="P371" s="92">
        <v>1</v>
      </c>
      <c r="Q371" s="95">
        <f t="shared" si="43"/>
        <v>5000000</v>
      </c>
      <c r="R371" s="95">
        <f t="shared" si="44"/>
        <v>5000000</v>
      </c>
      <c r="S371" s="95">
        <f t="shared" si="45"/>
        <v>5000000</v>
      </c>
      <c r="T371" s="85"/>
      <c r="U371" s="26" t="s">
        <v>1911</v>
      </c>
    </row>
    <row r="372" spans="1:21" ht="15.75" x14ac:dyDescent="0.25">
      <c r="A372" s="13">
        <f t="shared" si="48"/>
        <v>363</v>
      </c>
      <c r="B372" s="14" t="s">
        <v>281</v>
      </c>
      <c r="C372" s="15" t="s">
        <v>282</v>
      </c>
      <c r="D372" s="78"/>
      <c r="E372" s="78">
        <v>42593</v>
      </c>
      <c r="F372" s="88"/>
      <c r="G372" s="88"/>
      <c r="H372" s="88"/>
      <c r="I372" s="88"/>
      <c r="J372" s="106">
        <v>5000000</v>
      </c>
      <c r="K372" s="106">
        <f t="shared" si="46"/>
        <v>5000000</v>
      </c>
      <c r="L372" s="96">
        <f t="shared" si="47"/>
        <v>5000000</v>
      </c>
      <c r="M372" s="96">
        <v>0</v>
      </c>
      <c r="N372" s="91"/>
      <c r="O372" s="92">
        <v>1</v>
      </c>
      <c r="P372" s="92">
        <v>1</v>
      </c>
      <c r="Q372" s="95">
        <f t="shared" si="43"/>
        <v>5000000</v>
      </c>
      <c r="R372" s="95">
        <f t="shared" si="44"/>
        <v>5000000</v>
      </c>
      <c r="S372" s="95">
        <f t="shared" si="45"/>
        <v>5000000</v>
      </c>
      <c r="T372" s="85"/>
      <c r="U372" s="26" t="s">
        <v>1911</v>
      </c>
    </row>
    <row r="373" spans="1:21" ht="15.75" x14ac:dyDescent="0.25">
      <c r="A373" s="13">
        <f t="shared" si="48"/>
        <v>364</v>
      </c>
      <c r="B373" s="14" t="s">
        <v>281</v>
      </c>
      <c r="C373" s="15" t="s">
        <v>282</v>
      </c>
      <c r="D373" s="78"/>
      <c r="E373" s="78">
        <v>42593</v>
      </c>
      <c r="F373" s="88"/>
      <c r="G373" s="88"/>
      <c r="H373" s="88"/>
      <c r="I373" s="88"/>
      <c r="J373" s="106">
        <v>5000000</v>
      </c>
      <c r="K373" s="106">
        <f t="shared" si="46"/>
        <v>5000000</v>
      </c>
      <c r="L373" s="96">
        <f t="shared" si="47"/>
        <v>5000000</v>
      </c>
      <c r="M373" s="96">
        <v>0</v>
      </c>
      <c r="N373" s="91"/>
      <c r="O373" s="92">
        <v>1</v>
      </c>
      <c r="P373" s="92">
        <v>1</v>
      </c>
      <c r="Q373" s="95">
        <f t="shared" si="43"/>
        <v>5000000</v>
      </c>
      <c r="R373" s="95">
        <f t="shared" si="44"/>
        <v>5000000</v>
      </c>
      <c r="S373" s="95">
        <f t="shared" si="45"/>
        <v>5000000</v>
      </c>
      <c r="T373" s="85"/>
      <c r="U373" s="26" t="s">
        <v>1911</v>
      </c>
    </row>
    <row r="374" spans="1:21" ht="15.75" x14ac:dyDescent="0.25">
      <c r="A374" s="13">
        <f t="shared" si="48"/>
        <v>365</v>
      </c>
      <c r="B374" s="14" t="s">
        <v>2428</v>
      </c>
      <c r="C374" s="15" t="s">
        <v>2429</v>
      </c>
      <c r="D374" s="15" t="s">
        <v>2430</v>
      </c>
      <c r="E374" s="78">
        <v>43154</v>
      </c>
      <c r="F374" s="88"/>
      <c r="G374" s="88"/>
      <c r="H374" s="88"/>
      <c r="I374" s="88"/>
      <c r="J374" s="106">
        <v>23000000</v>
      </c>
      <c r="K374" s="106">
        <f t="shared" si="46"/>
        <v>23000000</v>
      </c>
      <c r="L374" s="96">
        <f t="shared" si="47"/>
        <v>23000000</v>
      </c>
      <c r="M374" s="96">
        <v>0</v>
      </c>
      <c r="N374" s="91"/>
      <c r="O374" s="92">
        <v>1</v>
      </c>
      <c r="P374" s="92">
        <v>1</v>
      </c>
      <c r="Q374" s="95">
        <f t="shared" si="43"/>
        <v>23000000</v>
      </c>
      <c r="R374" s="95">
        <f t="shared" si="44"/>
        <v>23000000</v>
      </c>
      <c r="S374" s="95">
        <f t="shared" si="45"/>
        <v>23000000</v>
      </c>
      <c r="T374" s="85"/>
      <c r="U374" s="26" t="s">
        <v>1911</v>
      </c>
    </row>
    <row r="375" spans="1:21" ht="15.75" x14ac:dyDescent="0.25">
      <c r="A375" s="13">
        <f t="shared" si="48"/>
        <v>366</v>
      </c>
      <c r="B375" s="14" t="s">
        <v>2343</v>
      </c>
      <c r="C375" s="15" t="s">
        <v>2344</v>
      </c>
      <c r="D375" s="15" t="s">
        <v>2345</v>
      </c>
      <c r="E375" s="78">
        <v>43018</v>
      </c>
      <c r="F375" s="88"/>
      <c r="G375" s="88"/>
      <c r="H375" s="88"/>
      <c r="I375" s="88"/>
      <c r="J375" s="106">
        <v>20000000</v>
      </c>
      <c r="K375" s="106">
        <f t="shared" si="46"/>
        <v>20000000</v>
      </c>
      <c r="L375" s="96">
        <f t="shared" si="47"/>
        <v>20000000</v>
      </c>
      <c r="M375" s="96">
        <v>0</v>
      </c>
      <c r="N375" s="91"/>
      <c r="O375" s="92">
        <v>1</v>
      </c>
      <c r="P375" s="92">
        <v>1</v>
      </c>
      <c r="Q375" s="95">
        <f t="shared" si="43"/>
        <v>20000000</v>
      </c>
      <c r="R375" s="95">
        <f t="shared" si="44"/>
        <v>20000000</v>
      </c>
      <c r="S375" s="95">
        <f t="shared" si="45"/>
        <v>20000000</v>
      </c>
      <c r="T375" s="85"/>
      <c r="U375" s="26" t="s">
        <v>1911</v>
      </c>
    </row>
    <row r="376" spans="1:21" ht="15.75" x14ac:dyDescent="0.25">
      <c r="A376" s="13">
        <f t="shared" si="48"/>
        <v>367</v>
      </c>
      <c r="B376" s="14" t="s">
        <v>2015</v>
      </c>
      <c r="C376" s="15" t="s">
        <v>1609</v>
      </c>
      <c r="D376" s="78"/>
      <c r="E376" s="78">
        <v>42523</v>
      </c>
      <c r="F376" s="88"/>
      <c r="G376" s="88"/>
      <c r="H376" s="88"/>
      <c r="I376" s="88"/>
      <c r="J376" s="106">
        <v>20000000</v>
      </c>
      <c r="K376" s="106">
        <f t="shared" si="46"/>
        <v>20000000</v>
      </c>
      <c r="L376" s="96">
        <f t="shared" si="47"/>
        <v>20000000</v>
      </c>
      <c r="M376" s="96">
        <v>0</v>
      </c>
      <c r="N376" s="91"/>
      <c r="O376" s="92">
        <v>1</v>
      </c>
      <c r="P376" s="92">
        <v>1</v>
      </c>
      <c r="Q376" s="95">
        <f t="shared" si="43"/>
        <v>20000000</v>
      </c>
      <c r="R376" s="95">
        <f t="shared" si="44"/>
        <v>20000000</v>
      </c>
      <c r="S376" s="95">
        <f t="shared" si="45"/>
        <v>20000000</v>
      </c>
      <c r="T376" s="85"/>
      <c r="U376" s="26" t="s">
        <v>1911</v>
      </c>
    </row>
    <row r="377" spans="1:21" ht="15.75" x14ac:dyDescent="0.25">
      <c r="A377" s="13">
        <f t="shared" si="48"/>
        <v>368</v>
      </c>
      <c r="B377" s="14" t="s">
        <v>2162</v>
      </c>
      <c r="C377" s="15" t="s">
        <v>2163</v>
      </c>
      <c r="D377" s="82" t="s">
        <v>2164</v>
      </c>
      <c r="E377" s="78">
        <v>42884</v>
      </c>
      <c r="F377" s="88"/>
      <c r="G377" s="88"/>
      <c r="H377" s="88"/>
      <c r="I377" s="88"/>
      <c r="J377" s="106">
        <v>50000000</v>
      </c>
      <c r="K377" s="106">
        <f t="shared" si="46"/>
        <v>50000000</v>
      </c>
      <c r="L377" s="96">
        <f t="shared" si="47"/>
        <v>50000000</v>
      </c>
      <c r="M377" s="96">
        <v>0</v>
      </c>
      <c r="N377" s="91"/>
      <c r="O377" s="92">
        <v>1</v>
      </c>
      <c r="P377" s="92">
        <v>1</v>
      </c>
      <c r="Q377" s="95">
        <f t="shared" si="43"/>
        <v>50000000</v>
      </c>
      <c r="R377" s="95">
        <f t="shared" si="44"/>
        <v>50000000</v>
      </c>
      <c r="S377" s="95">
        <f t="shared" si="45"/>
        <v>50000000</v>
      </c>
      <c r="T377" s="85"/>
      <c r="U377" s="26" t="s">
        <v>1911</v>
      </c>
    </row>
    <row r="378" spans="1:21" ht="15.75" x14ac:dyDescent="0.25">
      <c r="A378" s="13">
        <f t="shared" si="48"/>
        <v>369</v>
      </c>
      <c r="B378" s="14" t="s">
        <v>2162</v>
      </c>
      <c r="C378" s="15" t="s">
        <v>2163</v>
      </c>
      <c r="D378" s="82" t="s">
        <v>2164</v>
      </c>
      <c r="E378" s="78">
        <v>42884</v>
      </c>
      <c r="F378" s="88"/>
      <c r="G378" s="88"/>
      <c r="H378" s="88"/>
      <c r="I378" s="88"/>
      <c r="J378" s="106">
        <v>50000000</v>
      </c>
      <c r="K378" s="106">
        <f t="shared" si="46"/>
        <v>50000000</v>
      </c>
      <c r="L378" s="96">
        <f t="shared" si="47"/>
        <v>50000000</v>
      </c>
      <c r="M378" s="96">
        <v>0</v>
      </c>
      <c r="N378" s="91"/>
      <c r="O378" s="92">
        <v>1</v>
      </c>
      <c r="P378" s="92">
        <v>1</v>
      </c>
      <c r="Q378" s="95">
        <f t="shared" si="43"/>
        <v>50000000</v>
      </c>
      <c r="R378" s="95">
        <f t="shared" si="44"/>
        <v>50000000</v>
      </c>
      <c r="S378" s="95">
        <f t="shared" si="45"/>
        <v>50000000</v>
      </c>
      <c r="T378" s="85"/>
      <c r="U378" s="26" t="s">
        <v>1911</v>
      </c>
    </row>
    <row r="379" spans="1:21" ht="15.75" x14ac:dyDescent="0.25">
      <c r="A379" s="13">
        <f t="shared" si="48"/>
        <v>370</v>
      </c>
      <c r="B379" s="14" t="s">
        <v>1998</v>
      </c>
      <c r="C379" s="15" t="s">
        <v>1999</v>
      </c>
      <c r="D379" s="83"/>
      <c r="E379" s="83">
        <v>42425</v>
      </c>
      <c r="F379" s="88"/>
      <c r="G379" s="88"/>
      <c r="H379" s="88"/>
      <c r="I379" s="88"/>
      <c r="J379" s="106">
        <v>7500000</v>
      </c>
      <c r="K379" s="106">
        <f t="shared" si="46"/>
        <v>7500000</v>
      </c>
      <c r="L379" s="96">
        <f t="shared" si="47"/>
        <v>7500000</v>
      </c>
      <c r="M379" s="96">
        <v>0</v>
      </c>
      <c r="N379" s="91"/>
      <c r="O379" s="92">
        <v>1</v>
      </c>
      <c r="P379" s="92">
        <v>1</v>
      </c>
      <c r="Q379" s="95">
        <f t="shared" si="43"/>
        <v>7500000</v>
      </c>
      <c r="R379" s="95">
        <f t="shared" si="44"/>
        <v>7500000</v>
      </c>
      <c r="S379" s="95">
        <f t="shared" si="45"/>
        <v>7500000</v>
      </c>
      <c r="T379" s="85"/>
      <c r="U379" s="26" t="s">
        <v>1911</v>
      </c>
    </row>
    <row r="380" spans="1:21" ht="15.75" x14ac:dyDescent="0.25">
      <c r="A380" s="13">
        <f t="shared" si="48"/>
        <v>371</v>
      </c>
      <c r="B380" s="14" t="s">
        <v>1998</v>
      </c>
      <c r="C380" s="15" t="s">
        <v>1999</v>
      </c>
      <c r="D380" s="83"/>
      <c r="E380" s="83">
        <v>42425</v>
      </c>
      <c r="F380" s="88"/>
      <c r="G380" s="88"/>
      <c r="H380" s="88"/>
      <c r="I380" s="88"/>
      <c r="J380" s="106">
        <v>7500000</v>
      </c>
      <c r="K380" s="106">
        <f t="shared" si="46"/>
        <v>7500000</v>
      </c>
      <c r="L380" s="96">
        <f t="shared" si="47"/>
        <v>7500000</v>
      </c>
      <c r="M380" s="96">
        <v>0</v>
      </c>
      <c r="N380" s="91"/>
      <c r="O380" s="92">
        <v>1</v>
      </c>
      <c r="P380" s="92">
        <v>1</v>
      </c>
      <c r="Q380" s="95">
        <f t="shared" si="43"/>
        <v>7500000</v>
      </c>
      <c r="R380" s="95">
        <f t="shared" si="44"/>
        <v>7500000</v>
      </c>
      <c r="S380" s="95">
        <f t="shared" si="45"/>
        <v>7500000</v>
      </c>
      <c r="T380" s="85"/>
      <c r="U380" s="26" t="s">
        <v>1911</v>
      </c>
    </row>
    <row r="381" spans="1:21" ht="15.75" x14ac:dyDescent="0.25">
      <c r="A381" s="13">
        <f t="shared" si="48"/>
        <v>372</v>
      </c>
      <c r="B381" s="14" t="s">
        <v>1464</v>
      </c>
      <c r="C381" s="15" t="s">
        <v>1465</v>
      </c>
      <c r="D381" s="15" t="s">
        <v>2117</v>
      </c>
      <c r="E381" s="78">
        <v>42865</v>
      </c>
      <c r="F381" s="88"/>
      <c r="G381" s="88"/>
      <c r="H381" s="88"/>
      <c r="I381" s="88"/>
      <c r="J381" s="106">
        <v>10000000</v>
      </c>
      <c r="K381" s="106">
        <f t="shared" si="46"/>
        <v>10000000</v>
      </c>
      <c r="L381" s="96">
        <f t="shared" si="47"/>
        <v>10000000</v>
      </c>
      <c r="M381" s="96">
        <v>0</v>
      </c>
      <c r="N381" s="91"/>
      <c r="O381" s="92">
        <v>1</v>
      </c>
      <c r="P381" s="92">
        <v>1</v>
      </c>
      <c r="Q381" s="95">
        <f t="shared" si="43"/>
        <v>10000000</v>
      </c>
      <c r="R381" s="95">
        <f t="shared" si="44"/>
        <v>10000000</v>
      </c>
      <c r="S381" s="95">
        <f t="shared" si="45"/>
        <v>10000000</v>
      </c>
      <c r="T381" s="85"/>
      <c r="U381" s="26" t="s">
        <v>1911</v>
      </c>
    </row>
    <row r="382" spans="1:21" ht="15.75" x14ac:dyDescent="0.25">
      <c r="A382" s="13">
        <f t="shared" si="48"/>
        <v>373</v>
      </c>
      <c r="B382" s="14" t="s">
        <v>2088</v>
      </c>
      <c r="C382" s="15" t="s">
        <v>2089</v>
      </c>
      <c r="D382" s="82" t="s">
        <v>2090</v>
      </c>
      <c r="E382" s="78">
        <v>42762</v>
      </c>
      <c r="F382" s="88"/>
      <c r="G382" s="88"/>
      <c r="H382" s="88"/>
      <c r="I382" s="88"/>
      <c r="J382" s="106">
        <v>15000000</v>
      </c>
      <c r="K382" s="106">
        <f t="shared" si="46"/>
        <v>15000000</v>
      </c>
      <c r="L382" s="96">
        <f t="shared" si="47"/>
        <v>15000000</v>
      </c>
      <c r="M382" s="96">
        <v>0</v>
      </c>
      <c r="N382" s="91"/>
      <c r="O382" s="92">
        <v>1</v>
      </c>
      <c r="P382" s="92">
        <v>1</v>
      </c>
      <c r="Q382" s="95">
        <f t="shared" si="43"/>
        <v>15000000</v>
      </c>
      <c r="R382" s="95">
        <f t="shared" si="44"/>
        <v>15000000</v>
      </c>
      <c r="S382" s="95">
        <f t="shared" si="45"/>
        <v>15000000</v>
      </c>
      <c r="T382" s="85"/>
      <c r="U382" s="26" t="s">
        <v>1911</v>
      </c>
    </row>
    <row r="383" spans="1:21" ht="15.75" x14ac:dyDescent="0.25">
      <c r="A383" s="13">
        <f t="shared" si="48"/>
        <v>374</v>
      </c>
      <c r="B383" s="14" t="s">
        <v>2088</v>
      </c>
      <c r="C383" s="15" t="s">
        <v>2089</v>
      </c>
      <c r="D383" s="82" t="s">
        <v>2090</v>
      </c>
      <c r="E383" s="78">
        <v>42762</v>
      </c>
      <c r="F383" s="88"/>
      <c r="G383" s="88"/>
      <c r="H383" s="88"/>
      <c r="I383" s="88"/>
      <c r="J383" s="106">
        <v>15000000</v>
      </c>
      <c r="K383" s="106">
        <f t="shared" si="46"/>
        <v>15000000</v>
      </c>
      <c r="L383" s="96">
        <f t="shared" si="47"/>
        <v>15000000</v>
      </c>
      <c r="M383" s="96">
        <v>0</v>
      </c>
      <c r="N383" s="91"/>
      <c r="O383" s="92">
        <v>1</v>
      </c>
      <c r="P383" s="92">
        <v>1</v>
      </c>
      <c r="Q383" s="95">
        <f t="shared" si="43"/>
        <v>15000000</v>
      </c>
      <c r="R383" s="95">
        <f t="shared" si="44"/>
        <v>15000000</v>
      </c>
      <c r="S383" s="95">
        <f t="shared" si="45"/>
        <v>15000000</v>
      </c>
      <c r="T383" s="85"/>
      <c r="U383" s="26" t="s">
        <v>1911</v>
      </c>
    </row>
    <row r="384" spans="1:21" ht="15.75" x14ac:dyDescent="0.25">
      <c r="A384" s="13">
        <f t="shared" si="48"/>
        <v>375</v>
      </c>
      <c r="B384" s="14" t="s">
        <v>1140</v>
      </c>
      <c r="C384" s="15" t="s">
        <v>1141</v>
      </c>
      <c r="D384" s="15" t="s">
        <v>2204</v>
      </c>
      <c r="E384" s="78">
        <v>42926</v>
      </c>
      <c r="F384" s="88"/>
      <c r="G384" s="88"/>
      <c r="H384" s="88"/>
      <c r="I384" s="88"/>
      <c r="J384" s="106">
        <v>10000000</v>
      </c>
      <c r="K384" s="106">
        <f t="shared" si="46"/>
        <v>10000000</v>
      </c>
      <c r="L384" s="96">
        <f t="shared" si="47"/>
        <v>10000000</v>
      </c>
      <c r="M384" s="96">
        <v>0</v>
      </c>
      <c r="N384" s="91"/>
      <c r="O384" s="92">
        <v>1</v>
      </c>
      <c r="P384" s="92">
        <v>1</v>
      </c>
      <c r="Q384" s="95">
        <f t="shared" si="43"/>
        <v>10000000</v>
      </c>
      <c r="R384" s="95">
        <f t="shared" si="44"/>
        <v>10000000</v>
      </c>
      <c r="S384" s="95">
        <f t="shared" si="45"/>
        <v>10000000</v>
      </c>
      <c r="T384" s="85"/>
      <c r="U384" s="26" t="s">
        <v>1911</v>
      </c>
    </row>
    <row r="385" spans="1:21" ht="15.75" x14ac:dyDescent="0.25">
      <c r="A385" s="13">
        <f t="shared" si="48"/>
        <v>376</v>
      </c>
      <c r="B385" s="14" t="s">
        <v>1991</v>
      </c>
      <c r="C385" s="15" t="s">
        <v>1992</v>
      </c>
      <c r="D385" s="78"/>
      <c r="E385" s="78">
        <v>42355</v>
      </c>
      <c r="F385" s="88"/>
      <c r="G385" s="88"/>
      <c r="H385" s="88"/>
      <c r="I385" s="88"/>
      <c r="J385" s="106">
        <v>7500000</v>
      </c>
      <c r="K385" s="106">
        <f t="shared" si="46"/>
        <v>7500000</v>
      </c>
      <c r="L385" s="96">
        <f t="shared" si="47"/>
        <v>7500000</v>
      </c>
      <c r="M385" s="96">
        <v>0</v>
      </c>
      <c r="N385" s="91"/>
      <c r="O385" s="92">
        <v>1</v>
      </c>
      <c r="P385" s="92">
        <v>1</v>
      </c>
      <c r="Q385" s="95">
        <f t="shared" si="43"/>
        <v>7500000</v>
      </c>
      <c r="R385" s="95">
        <f t="shared" si="44"/>
        <v>7500000</v>
      </c>
      <c r="S385" s="95">
        <f t="shared" si="45"/>
        <v>7500000</v>
      </c>
      <c r="T385" s="85"/>
      <c r="U385" s="26" t="s">
        <v>1911</v>
      </c>
    </row>
    <row r="386" spans="1:21" ht="15.75" x14ac:dyDescent="0.25">
      <c r="A386" s="13">
        <f t="shared" si="48"/>
        <v>377</v>
      </c>
      <c r="B386" s="14" t="s">
        <v>749</v>
      </c>
      <c r="C386" s="15" t="s">
        <v>750</v>
      </c>
      <c r="D386" s="82" t="s">
        <v>2293</v>
      </c>
      <c r="E386" s="78">
        <v>42984</v>
      </c>
      <c r="F386" s="88"/>
      <c r="G386" s="88"/>
      <c r="H386" s="88"/>
      <c r="I386" s="88"/>
      <c r="J386" s="106">
        <v>8000000</v>
      </c>
      <c r="K386" s="106">
        <f t="shared" si="46"/>
        <v>8000000</v>
      </c>
      <c r="L386" s="96">
        <f t="shared" si="47"/>
        <v>8000000</v>
      </c>
      <c r="M386" s="96">
        <v>0</v>
      </c>
      <c r="N386" s="91"/>
      <c r="O386" s="92">
        <v>1</v>
      </c>
      <c r="P386" s="92">
        <v>1</v>
      </c>
      <c r="Q386" s="95">
        <f t="shared" si="43"/>
        <v>8000000</v>
      </c>
      <c r="R386" s="95">
        <f t="shared" si="44"/>
        <v>8000000</v>
      </c>
      <c r="S386" s="95">
        <f t="shared" si="45"/>
        <v>8000000</v>
      </c>
      <c r="T386" s="85"/>
      <c r="U386" s="26" t="s">
        <v>1911</v>
      </c>
    </row>
    <row r="387" spans="1:21" ht="15.75" x14ac:dyDescent="0.25">
      <c r="A387" s="13">
        <f t="shared" si="48"/>
        <v>378</v>
      </c>
      <c r="B387" s="14" t="s">
        <v>749</v>
      </c>
      <c r="C387" s="15" t="s">
        <v>750</v>
      </c>
      <c r="D387" s="82" t="s">
        <v>2293</v>
      </c>
      <c r="E387" s="78">
        <v>42984</v>
      </c>
      <c r="F387" s="88"/>
      <c r="G387" s="88"/>
      <c r="H387" s="88"/>
      <c r="I387" s="88"/>
      <c r="J387" s="106">
        <v>8000000</v>
      </c>
      <c r="K387" s="106">
        <f t="shared" si="46"/>
        <v>8000000</v>
      </c>
      <c r="L387" s="96">
        <f t="shared" si="47"/>
        <v>8000000</v>
      </c>
      <c r="M387" s="96">
        <v>0</v>
      </c>
      <c r="N387" s="91"/>
      <c r="O387" s="92">
        <v>1</v>
      </c>
      <c r="P387" s="92">
        <v>1</v>
      </c>
      <c r="Q387" s="95">
        <f t="shared" si="43"/>
        <v>8000000</v>
      </c>
      <c r="R387" s="95">
        <f t="shared" si="44"/>
        <v>8000000</v>
      </c>
      <c r="S387" s="95">
        <f t="shared" si="45"/>
        <v>8000000</v>
      </c>
      <c r="T387" s="85"/>
      <c r="U387" s="26" t="s">
        <v>1911</v>
      </c>
    </row>
    <row r="388" spans="1:21" ht="15.75" x14ac:dyDescent="0.25">
      <c r="A388" s="13">
        <f t="shared" si="48"/>
        <v>379</v>
      </c>
      <c r="B388" s="14" t="s">
        <v>1600</v>
      </c>
      <c r="C388" s="15" t="s">
        <v>1601</v>
      </c>
      <c r="D388" s="82" t="s">
        <v>2273</v>
      </c>
      <c r="E388" s="78">
        <v>42972</v>
      </c>
      <c r="F388" s="88"/>
      <c r="G388" s="88"/>
      <c r="H388" s="88"/>
      <c r="I388" s="88"/>
      <c r="J388" s="106">
        <v>10000000</v>
      </c>
      <c r="K388" s="106">
        <f t="shared" si="46"/>
        <v>10000000</v>
      </c>
      <c r="L388" s="96">
        <f t="shared" si="47"/>
        <v>10000000</v>
      </c>
      <c r="M388" s="96">
        <v>0</v>
      </c>
      <c r="N388" s="91"/>
      <c r="O388" s="92">
        <v>1</v>
      </c>
      <c r="P388" s="92">
        <v>1</v>
      </c>
      <c r="Q388" s="95">
        <f t="shared" si="43"/>
        <v>10000000</v>
      </c>
      <c r="R388" s="95">
        <f t="shared" si="44"/>
        <v>10000000</v>
      </c>
      <c r="S388" s="95">
        <f t="shared" si="45"/>
        <v>10000000</v>
      </c>
      <c r="T388" s="85"/>
      <c r="U388" s="26" t="s">
        <v>1911</v>
      </c>
    </row>
    <row r="389" spans="1:21" ht="15.75" x14ac:dyDescent="0.25">
      <c r="A389" s="13">
        <f t="shared" si="48"/>
        <v>380</v>
      </c>
      <c r="B389" s="14" t="s">
        <v>33</v>
      </c>
      <c r="C389" s="15" t="s">
        <v>34</v>
      </c>
      <c r="D389" s="78"/>
      <c r="E389" s="78">
        <v>41968</v>
      </c>
      <c r="F389" s="88"/>
      <c r="G389" s="88"/>
      <c r="H389" s="88"/>
      <c r="I389" s="88"/>
      <c r="J389" s="106">
        <v>10000000</v>
      </c>
      <c r="K389" s="106">
        <f t="shared" si="46"/>
        <v>10000000</v>
      </c>
      <c r="L389" s="96">
        <f t="shared" si="47"/>
        <v>10000000</v>
      </c>
      <c r="M389" s="96">
        <v>0</v>
      </c>
      <c r="N389" s="91"/>
      <c r="O389" s="92">
        <v>1</v>
      </c>
      <c r="P389" s="92">
        <v>1</v>
      </c>
      <c r="Q389" s="95">
        <f t="shared" si="43"/>
        <v>10000000</v>
      </c>
      <c r="R389" s="95">
        <f t="shared" si="44"/>
        <v>10000000</v>
      </c>
      <c r="S389" s="95">
        <f t="shared" si="45"/>
        <v>10000000</v>
      </c>
      <c r="T389" s="85"/>
      <c r="U389" s="26" t="s">
        <v>1911</v>
      </c>
    </row>
    <row r="390" spans="1:21" ht="15.75" x14ac:dyDescent="0.25">
      <c r="A390" s="13">
        <f t="shared" si="48"/>
        <v>381</v>
      </c>
      <c r="B390" s="14" t="s">
        <v>2062</v>
      </c>
      <c r="C390" s="15" t="s">
        <v>2063</v>
      </c>
      <c r="D390" s="82" t="s">
        <v>2064</v>
      </c>
      <c r="E390" s="78">
        <v>42706</v>
      </c>
      <c r="F390" s="88"/>
      <c r="G390" s="88"/>
      <c r="H390" s="88"/>
      <c r="I390" s="88"/>
      <c r="J390" s="106">
        <v>10000000</v>
      </c>
      <c r="K390" s="106">
        <f t="shared" si="46"/>
        <v>10000000</v>
      </c>
      <c r="L390" s="96">
        <f t="shared" si="47"/>
        <v>10000000</v>
      </c>
      <c r="M390" s="96">
        <v>0</v>
      </c>
      <c r="N390" s="91"/>
      <c r="O390" s="92">
        <v>1</v>
      </c>
      <c r="P390" s="92">
        <v>1</v>
      </c>
      <c r="Q390" s="95">
        <f t="shared" ref="Q390:Q439" si="49">L390+M390</f>
        <v>10000000</v>
      </c>
      <c r="R390" s="95">
        <f t="shared" ref="R390:R439" si="50">P390*Q390</f>
        <v>10000000</v>
      </c>
      <c r="S390" s="95">
        <f t="shared" ref="S390:S439" si="51">L390*P390</f>
        <v>10000000</v>
      </c>
      <c r="T390" s="85"/>
      <c r="U390" s="26" t="s">
        <v>1911</v>
      </c>
    </row>
    <row r="391" spans="1:21" ht="15.75" x14ac:dyDescent="0.25">
      <c r="A391" s="13">
        <f t="shared" si="48"/>
        <v>382</v>
      </c>
      <c r="B391" s="14" t="s">
        <v>2440</v>
      </c>
      <c r="C391" s="15" t="s">
        <v>2441</v>
      </c>
      <c r="D391" s="15" t="s">
        <v>2442</v>
      </c>
      <c r="E391" s="78">
        <v>43171</v>
      </c>
      <c r="F391" s="88"/>
      <c r="G391" s="88"/>
      <c r="H391" s="88"/>
      <c r="I391" s="88"/>
      <c r="J391" s="106">
        <v>15000000</v>
      </c>
      <c r="K391" s="106">
        <f t="shared" ref="K391:K439" si="52">O391*Q391</f>
        <v>15000000</v>
      </c>
      <c r="L391" s="96">
        <f t="shared" ref="L391:L439" si="53">J391/O391</f>
        <v>15000000</v>
      </c>
      <c r="M391" s="96">
        <v>0</v>
      </c>
      <c r="N391" s="91"/>
      <c r="O391" s="92">
        <v>1</v>
      </c>
      <c r="P391" s="92">
        <v>1</v>
      </c>
      <c r="Q391" s="95">
        <f t="shared" si="49"/>
        <v>15000000</v>
      </c>
      <c r="R391" s="95">
        <f t="shared" si="50"/>
        <v>15000000</v>
      </c>
      <c r="S391" s="95">
        <f t="shared" si="51"/>
        <v>15000000</v>
      </c>
      <c r="T391" s="85"/>
      <c r="U391" s="26" t="s">
        <v>1911</v>
      </c>
    </row>
    <row r="392" spans="1:21" ht="15.75" x14ac:dyDescent="0.25">
      <c r="A392" s="13">
        <f t="shared" si="48"/>
        <v>383</v>
      </c>
      <c r="B392" s="14" t="s">
        <v>219</v>
      </c>
      <c r="C392" s="15" t="s">
        <v>220</v>
      </c>
      <c r="D392" s="15" t="s">
        <v>2419</v>
      </c>
      <c r="E392" s="78">
        <v>43125</v>
      </c>
      <c r="F392" s="88"/>
      <c r="G392" s="88"/>
      <c r="H392" s="88"/>
      <c r="I392" s="88"/>
      <c r="J392" s="106">
        <v>7500000</v>
      </c>
      <c r="K392" s="106">
        <f t="shared" si="52"/>
        <v>7500000</v>
      </c>
      <c r="L392" s="96">
        <f t="shared" si="53"/>
        <v>7500000</v>
      </c>
      <c r="M392" s="96">
        <v>0</v>
      </c>
      <c r="N392" s="91"/>
      <c r="O392" s="92">
        <v>1</v>
      </c>
      <c r="P392" s="92">
        <v>1</v>
      </c>
      <c r="Q392" s="95">
        <f t="shared" si="49"/>
        <v>7500000</v>
      </c>
      <c r="R392" s="95">
        <f t="shared" si="50"/>
        <v>7500000</v>
      </c>
      <c r="S392" s="95">
        <f t="shared" si="51"/>
        <v>7500000</v>
      </c>
      <c r="T392" s="85"/>
      <c r="U392" s="26" t="s">
        <v>1911</v>
      </c>
    </row>
    <row r="393" spans="1:21" ht="15.75" x14ac:dyDescent="0.25">
      <c r="A393" s="13">
        <f t="shared" ref="A393:A439" si="54">+A392+1</f>
        <v>384</v>
      </c>
      <c r="B393" s="14" t="s">
        <v>219</v>
      </c>
      <c r="C393" s="15" t="s">
        <v>220</v>
      </c>
      <c r="D393" s="15" t="s">
        <v>2419</v>
      </c>
      <c r="E393" s="78">
        <v>43125</v>
      </c>
      <c r="F393" s="88"/>
      <c r="G393" s="88"/>
      <c r="H393" s="88"/>
      <c r="I393" s="88"/>
      <c r="J393" s="106">
        <v>7500000</v>
      </c>
      <c r="K393" s="106">
        <f t="shared" si="52"/>
        <v>7500000</v>
      </c>
      <c r="L393" s="96">
        <f t="shared" si="53"/>
        <v>7500000</v>
      </c>
      <c r="M393" s="96">
        <v>0</v>
      </c>
      <c r="N393" s="91"/>
      <c r="O393" s="92">
        <v>1</v>
      </c>
      <c r="P393" s="92">
        <v>1</v>
      </c>
      <c r="Q393" s="95">
        <f t="shared" si="49"/>
        <v>7500000</v>
      </c>
      <c r="R393" s="95">
        <f t="shared" si="50"/>
        <v>7500000</v>
      </c>
      <c r="S393" s="95">
        <f t="shared" si="51"/>
        <v>7500000</v>
      </c>
      <c r="T393" s="85"/>
      <c r="U393" s="26" t="s">
        <v>1911</v>
      </c>
    </row>
    <row r="394" spans="1:21" ht="15.75" x14ac:dyDescent="0.25">
      <c r="A394" s="13">
        <f t="shared" si="54"/>
        <v>385</v>
      </c>
      <c r="B394" s="14" t="s">
        <v>2020</v>
      </c>
      <c r="C394" s="15" t="s">
        <v>2021</v>
      </c>
      <c r="D394" s="78"/>
      <c r="E394" s="78">
        <v>42544</v>
      </c>
      <c r="F394" s="88"/>
      <c r="G394" s="88"/>
      <c r="H394" s="88"/>
      <c r="I394" s="88"/>
      <c r="J394" s="106">
        <v>20000000</v>
      </c>
      <c r="K394" s="106">
        <f t="shared" si="52"/>
        <v>20000000</v>
      </c>
      <c r="L394" s="96">
        <f t="shared" si="53"/>
        <v>20000000</v>
      </c>
      <c r="M394" s="96">
        <v>0</v>
      </c>
      <c r="N394" s="91"/>
      <c r="O394" s="92">
        <v>1</v>
      </c>
      <c r="P394" s="92">
        <v>1</v>
      </c>
      <c r="Q394" s="95">
        <f t="shared" si="49"/>
        <v>20000000</v>
      </c>
      <c r="R394" s="95">
        <f t="shared" si="50"/>
        <v>20000000</v>
      </c>
      <c r="S394" s="95">
        <f t="shared" si="51"/>
        <v>20000000</v>
      </c>
      <c r="T394" s="85"/>
      <c r="U394" s="26" t="s">
        <v>1911</v>
      </c>
    </row>
    <row r="395" spans="1:21" ht="15.75" x14ac:dyDescent="0.25">
      <c r="A395" s="13">
        <f t="shared" si="54"/>
        <v>386</v>
      </c>
      <c r="B395" s="14" t="s">
        <v>2274</v>
      </c>
      <c r="C395" s="15" t="s">
        <v>2275</v>
      </c>
      <c r="D395" s="82" t="s">
        <v>2276</v>
      </c>
      <c r="E395" s="78">
        <v>42975</v>
      </c>
      <c r="F395" s="88"/>
      <c r="G395" s="88"/>
      <c r="H395" s="88"/>
      <c r="I395" s="88"/>
      <c r="J395" s="106">
        <v>35000000</v>
      </c>
      <c r="K395" s="106">
        <f t="shared" si="52"/>
        <v>35000000</v>
      </c>
      <c r="L395" s="96">
        <f t="shared" si="53"/>
        <v>35000000</v>
      </c>
      <c r="M395" s="96">
        <v>0</v>
      </c>
      <c r="N395" s="91"/>
      <c r="O395" s="92">
        <v>1</v>
      </c>
      <c r="P395" s="92">
        <v>1</v>
      </c>
      <c r="Q395" s="95">
        <f t="shared" si="49"/>
        <v>35000000</v>
      </c>
      <c r="R395" s="95">
        <f t="shared" si="50"/>
        <v>35000000</v>
      </c>
      <c r="S395" s="95">
        <f t="shared" si="51"/>
        <v>35000000</v>
      </c>
      <c r="T395" s="85"/>
      <c r="U395" s="26" t="s">
        <v>1911</v>
      </c>
    </row>
    <row r="396" spans="1:21" ht="15.75" x14ac:dyDescent="0.25">
      <c r="A396" s="13">
        <f t="shared" si="54"/>
        <v>387</v>
      </c>
      <c r="B396" s="14" t="s">
        <v>1652</v>
      </c>
      <c r="C396" s="15" t="s">
        <v>1653</v>
      </c>
      <c r="D396" s="78"/>
      <c r="E396" s="78">
        <v>42515</v>
      </c>
      <c r="F396" s="88"/>
      <c r="G396" s="88"/>
      <c r="H396" s="88"/>
      <c r="I396" s="88"/>
      <c r="J396" s="106">
        <v>7500000</v>
      </c>
      <c r="K396" s="106">
        <f t="shared" si="52"/>
        <v>7500000</v>
      </c>
      <c r="L396" s="96">
        <f t="shared" si="53"/>
        <v>7500000</v>
      </c>
      <c r="M396" s="96">
        <v>0</v>
      </c>
      <c r="N396" s="91"/>
      <c r="O396" s="92">
        <v>1</v>
      </c>
      <c r="P396" s="92">
        <v>1</v>
      </c>
      <c r="Q396" s="95">
        <f t="shared" si="49"/>
        <v>7500000</v>
      </c>
      <c r="R396" s="95">
        <f t="shared" si="50"/>
        <v>7500000</v>
      </c>
      <c r="S396" s="95">
        <f t="shared" si="51"/>
        <v>7500000</v>
      </c>
      <c r="T396" s="85"/>
      <c r="U396" s="26" t="s">
        <v>1911</v>
      </c>
    </row>
    <row r="397" spans="1:21" ht="15.75" x14ac:dyDescent="0.25">
      <c r="A397" s="13">
        <f t="shared" si="54"/>
        <v>388</v>
      </c>
      <c r="B397" s="14" t="s">
        <v>1652</v>
      </c>
      <c r="C397" s="15" t="s">
        <v>1653</v>
      </c>
      <c r="D397" s="78"/>
      <c r="E397" s="78">
        <v>42515</v>
      </c>
      <c r="F397" s="88"/>
      <c r="G397" s="88"/>
      <c r="H397" s="88"/>
      <c r="I397" s="88"/>
      <c r="J397" s="106">
        <v>7500000</v>
      </c>
      <c r="K397" s="106">
        <f t="shared" si="52"/>
        <v>7500000</v>
      </c>
      <c r="L397" s="96">
        <f t="shared" si="53"/>
        <v>7500000</v>
      </c>
      <c r="M397" s="96">
        <v>0</v>
      </c>
      <c r="N397" s="91"/>
      <c r="O397" s="92">
        <v>1</v>
      </c>
      <c r="P397" s="92">
        <v>1</v>
      </c>
      <c r="Q397" s="95">
        <f t="shared" si="49"/>
        <v>7500000</v>
      </c>
      <c r="R397" s="95">
        <f t="shared" si="50"/>
        <v>7500000</v>
      </c>
      <c r="S397" s="95">
        <f t="shared" si="51"/>
        <v>7500000</v>
      </c>
      <c r="T397" s="85"/>
      <c r="U397" s="26" t="s">
        <v>1911</v>
      </c>
    </row>
    <row r="398" spans="1:21" ht="15.75" x14ac:dyDescent="0.25">
      <c r="A398" s="13">
        <f t="shared" si="54"/>
        <v>389</v>
      </c>
      <c r="B398" s="14" t="s">
        <v>1581</v>
      </c>
      <c r="C398" s="15" t="s">
        <v>1582</v>
      </c>
      <c r="D398" s="82" t="s">
        <v>2141</v>
      </c>
      <c r="E398" s="78">
        <v>42871</v>
      </c>
      <c r="F398" s="88"/>
      <c r="G398" s="88"/>
      <c r="H398" s="88"/>
      <c r="I398" s="88"/>
      <c r="J398" s="106">
        <v>15000000</v>
      </c>
      <c r="K398" s="106">
        <f t="shared" si="52"/>
        <v>15000000</v>
      </c>
      <c r="L398" s="96">
        <f t="shared" si="53"/>
        <v>15000000</v>
      </c>
      <c r="M398" s="96">
        <v>0</v>
      </c>
      <c r="N398" s="91"/>
      <c r="O398" s="92">
        <v>1</v>
      </c>
      <c r="P398" s="92">
        <v>1</v>
      </c>
      <c r="Q398" s="95">
        <f t="shared" si="49"/>
        <v>15000000</v>
      </c>
      <c r="R398" s="95">
        <f t="shared" si="50"/>
        <v>15000000</v>
      </c>
      <c r="S398" s="95">
        <f t="shared" si="51"/>
        <v>15000000</v>
      </c>
      <c r="T398" s="85"/>
      <c r="U398" s="26" t="s">
        <v>1911</v>
      </c>
    </row>
    <row r="399" spans="1:21" ht="15.75" x14ac:dyDescent="0.25">
      <c r="A399" s="13">
        <f t="shared" si="54"/>
        <v>390</v>
      </c>
      <c r="B399" s="14" t="s">
        <v>1581</v>
      </c>
      <c r="C399" s="15" t="s">
        <v>1582</v>
      </c>
      <c r="D399" s="82" t="s">
        <v>2141</v>
      </c>
      <c r="E399" s="78">
        <v>42871</v>
      </c>
      <c r="F399" s="88"/>
      <c r="G399" s="88"/>
      <c r="H399" s="88"/>
      <c r="I399" s="88"/>
      <c r="J399" s="106">
        <v>15000000</v>
      </c>
      <c r="K399" s="106">
        <f t="shared" si="52"/>
        <v>15000000</v>
      </c>
      <c r="L399" s="96">
        <f t="shared" si="53"/>
        <v>15000000</v>
      </c>
      <c r="M399" s="96">
        <v>0</v>
      </c>
      <c r="N399" s="91"/>
      <c r="O399" s="92">
        <v>1</v>
      </c>
      <c r="P399" s="92">
        <v>1</v>
      </c>
      <c r="Q399" s="95">
        <f t="shared" si="49"/>
        <v>15000000</v>
      </c>
      <c r="R399" s="95">
        <f t="shared" si="50"/>
        <v>15000000</v>
      </c>
      <c r="S399" s="95">
        <f t="shared" si="51"/>
        <v>15000000</v>
      </c>
      <c r="T399" s="85"/>
      <c r="U399" s="26" t="s">
        <v>1911</v>
      </c>
    </row>
    <row r="400" spans="1:21" ht="15.75" x14ac:dyDescent="0.25">
      <c r="A400" s="13">
        <f t="shared" si="54"/>
        <v>391</v>
      </c>
      <c r="B400" s="14" t="s">
        <v>1350</v>
      </c>
      <c r="C400" s="15" t="s">
        <v>1353</v>
      </c>
      <c r="D400" s="15" t="s">
        <v>2271</v>
      </c>
      <c r="E400" s="78">
        <v>42961</v>
      </c>
      <c r="F400" s="88"/>
      <c r="G400" s="88"/>
      <c r="H400" s="88"/>
      <c r="I400" s="88"/>
      <c r="J400" s="106">
        <v>8000000</v>
      </c>
      <c r="K400" s="106">
        <f t="shared" si="52"/>
        <v>8000000</v>
      </c>
      <c r="L400" s="96">
        <f t="shared" si="53"/>
        <v>8000000</v>
      </c>
      <c r="M400" s="96">
        <v>0</v>
      </c>
      <c r="N400" s="91"/>
      <c r="O400" s="92">
        <v>1</v>
      </c>
      <c r="P400" s="92">
        <v>1</v>
      </c>
      <c r="Q400" s="95">
        <f t="shared" si="49"/>
        <v>8000000</v>
      </c>
      <c r="R400" s="95">
        <f t="shared" si="50"/>
        <v>8000000</v>
      </c>
      <c r="S400" s="95">
        <f t="shared" si="51"/>
        <v>8000000</v>
      </c>
      <c r="T400" s="85"/>
      <c r="U400" s="26" t="s">
        <v>1911</v>
      </c>
    </row>
    <row r="401" spans="1:21" ht="15.75" x14ac:dyDescent="0.25">
      <c r="A401" s="13">
        <f t="shared" si="54"/>
        <v>392</v>
      </c>
      <c r="B401" s="14" t="s">
        <v>64</v>
      </c>
      <c r="C401" s="15" t="s">
        <v>65</v>
      </c>
      <c r="D401" s="82" t="s">
        <v>2144</v>
      </c>
      <c r="E401" s="78">
        <v>42874</v>
      </c>
      <c r="F401" s="88"/>
      <c r="G401" s="88"/>
      <c r="H401" s="88"/>
      <c r="I401" s="88"/>
      <c r="J401" s="106">
        <v>7500000</v>
      </c>
      <c r="K401" s="106">
        <f t="shared" si="52"/>
        <v>7500000</v>
      </c>
      <c r="L401" s="96">
        <f t="shared" si="53"/>
        <v>7500000</v>
      </c>
      <c r="M401" s="96">
        <v>0</v>
      </c>
      <c r="N401" s="91"/>
      <c r="O401" s="92">
        <v>1</v>
      </c>
      <c r="P401" s="92">
        <v>1</v>
      </c>
      <c r="Q401" s="95">
        <f t="shared" si="49"/>
        <v>7500000</v>
      </c>
      <c r="R401" s="95">
        <f t="shared" si="50"/>
        <v>7500000</v>
      </c>
      <c r="S401" s="95">
        <f t="shared" si="51"/>
        <v>7500000</v>
      </c>
      <c r="T401" s="85"/>
      <c r="U401" s="26" t="s">
        <v>1911</v>
      </c>
    </row>
    <row r="402" spans="1:21" ht="15.75" x14ac:dyDescent="0.25">
      <c r="A402" s="13">
        <f t="shared" si="54"/>
        <v>393</v>
      </c>
      <c r="B402" s="14" t="s">
        <v>64</v>
      </c>
      <c r="C402" s="15" t="s">
        <v>65</v>
      </c>
      <c r="D402" s="82" t="s">
        <v>2144</v>
      </c>
      <c r="E402" s="78">
        <v>42874</v>
      </c>
      <c r="F402" s="88"/>
      <c r="G402" s="88"/>
      <c r="H402" s="88"/>
      <c r="I402" s="88"/>
      <c r="J402" s="106">
        <v>7500000</v>
      </c>
      <c r="K402" s="106">
        <f t="shared" si="52"/>
        <v>7500000</v>
      </c>
      <c r="L402" s="96">
        <f t="shared" si="53"/>
        <v>7500000</v>
      </c>
      <c r="M402" s="96">
        <v>0</v>
      </c>
      <c r="N402" s="91"/>
      <c r="O402" s="92">
        <v>1</v>
      </c>
      <c r="P402" s="92">
        <v>1</v>
      </c>
      <c r="Q402" s="95">
        <f t="shared" si="49"/>
        <v>7500000</v>
      </c>
      <c r="R402" s="95">
        <f t="shared" si="50"/>
        <v>7500000</v>
      </c>
      <c r="S402" s="95">
        <f t="shared" si="51"/>
        <v>7500000</v>
      </c>
      <c r="T402" s="85"/>
      <c r="U402" s="26" t="s">
        <v>1911</v>
      </c>
    </row>
    <row r="403" spans="1:21" ht="15.75" x14ac:dyDescent="0.25">
      <c r="A403" s="13">
        <f t="shared" si="54"/>
        <v>394</v>
      </c>
      <c r="B403" s="14" t="s">
        <v>1971</v>
      </c>
      <c r="C403" s="15" t="s">
        <v>996</v>
      </c>
      <c r="D403" s="78"/>
      <c r="E403" s="78">
        <v>42257</v>
      </c>
      <c r="F403" s="88"/>
      <c r="G403" s="88"/>
      <c r="H403" s="88"/>
      <c r="I403" s="88"/>
      <c r="J403" s="106">
        <v>13000000</v>
      </c>
      <c r="K403" s="106">
        <f t="shared" si="52"/>
        <v>13000000</v>
      </c>
      <c r="L403" s="96">
        <f t="shared" si="53"/>
        <v>13000000</v>
      </c>
      <c r="M403" s="96">
        <v>0</v>
      </c>
      <c r="N403" s="91"/>
      <c r="O403" s="92">
        <v>1</v>
      </c>
      <c r="P403" s="92">
        <v>1</v>
      </c>
      <c r="Q403" s="95">
        <f t="shared" si="49"/>
        <v>13000000</v>
      </c>
      <c r="R403" s="95">
        <f t="shared" si="50"/>
        <v>13000000</v>
      </c>
      <c r="S403" s="95">
        <f t="shared" si="51"/>
        <v>13000000</v>
      </c>
      <c r="T403" s="85"/>
      <c r="U403" s="26" t="s">
        <v>1911</v>
      </c>
    </row>
    <row r="404" spans="1:21" ht="15.75" x14ac:dyDescent="0.25">
      <c r="A404" s="13">
        <f t="shared" si="54"/>
        <v>395</v>
      </c>
      <c r="B404" s="14" t="s">
        <v>1443</v>
      </c>
      <c r="C404" s="15" t="s">
        <v>1444</v>
      </c>
      <c r="D404" s="15" t="s">
        <v>2401</v>
      </c>
      <c r="E404" s="78">
        <v>43098</v>
      </c>
      <c r="F404" s="88"/>
      <c r="G404" s="88"/>
      <c r="H404" s="88"/>
      <c r="I404" s="88"/>
      <c r="J404" s="106">
        <v>40000000</v>
      </c>
      <c r="K404" s="106">
        <f t="shared" si="52"/>
        <v>40000000</v>
      </c>
      <c r="L404" s="96">
        <f t="shared" si="53"/>
        <v>40000000</v>
      </c>
      <c r="M404" s="96">
        <v>0</v>
      </c>
      <c r="N404" s="91"/>
      <c r="O404" s="92">
        <v>1</v>
      </c>
      <c r="P404" s="92">
        <v>1</v>
      </c>
      <c r="Q404" s="95">
        <f t="shared" si="49"/>
        <v>40000000</v>
      </c>
      <c r="R404" s="95">
        <f t="shared" si="50"/>
        <v>40000000</v>
      </c>
      <c r="S404" s="95">
        <f t="shared" si="51"/>
        <v>40000000</v>
      </c>
      <c r="T404" s="85"/>
      <c r="U404" s="26" t="s">
        <v>1911</v>
      </c>
    </row>
    <row r="405" spans="1:21" ht="15.75" x14ac:dyDescent="0.25">
      <c r="A405" s="13">
        <f t="shared" si="54"/>
        <v>396</v>
      </c>
      <c r="B405" s="14" t="s">
        <v>167</v>
      </c>
      <c r="C405" s="15" t="s">
        <v>168</v>
      </c>
      <c r="D405" s="15" t="s">
        <v>2281</v>
      </c>
      <c r="E405" s="78">
        <v>42976</v>
      </c>
      <c r="F405" s="88"/>
      <c r="G405" s="88"/>
      <c r="H405" s="88"/>
      <c r="I405" s="88"/>
      <c r="J405" s="106">
        <v>7500000</v>
      </c>
      <c r="K405" s="106">
        <f t="shared" si="52"/>
        <v>7500000</v>
      </c>
      <c r="L405" s="96">
        <f t="shared" si="53"/>
        <v>7500000</v>
      </c>
      <c r="M405" s="96">
        <v>0</v>
      </c>
      <c r="N405" s="91"/>
      <c r="O405" s="92">
        <v>1</v>
      </c>
      <c r="P405" s="92">
        <v>1</v>
      </c>
      <c r="Q405" s="95">
        <f t="shared" si="49"/>
        <v>7500000</v>
      </c>
      <c r="R405" s="95">
        <f t="shared" si="50"/>
        <v>7500000</v>
      </c>
      <c r="S405" s="95">
        <f t="shared" si="51"/>
        <v>7500000</v>
      </c>
      <c r="T405" s="85"/>
      <c r="U405" s="26" t="s">
        <v>1911</v>
      </c>
    </row>
    <row r="406" spans="1:21" ht="15.75" x14ac:dyDescent="0.25">
      <c r="A406" s="13">
        <f t="shared" si="54"/>
        <v>397</v>
      </c>
      <c r="B406" s="14" t="s">
        <v>167</v>
      </c>
      <c r="C406" s="15" t="s">
        <v>168</v>
      </c>
      <c r="D406" s="15" t="s">
        <v>2281</v>
      </c>
      <c r="E406" s="78">
        <v>42976</v>
      </c>
      <c r="F406" s="88"/>
      <c r="G406" s="88"/>
      <c r="H406" s="88"/>
      <c r="I406" s="88"/>
      <c r="J406" s="106">
        <v>7500000</v>
      </c>
      <c r="K406" s="106">
        <f t="shared" si="52"/>
        <v>7500000</v>
      </c>
      <c r="L406" s="96">
        <f t="shared" si="53"/>
        <v>7500000</v>
      </c>
      <c r="M406" s="96">
        <v>0</v>
      </c>
      <c r="N406" s="91"/>
      <c r="O406" s="92">
        <v>1</v>
      </c>
      <c r="P406" s="92">
        <v>1</v>
      </c>
      <c r="Q406" s="95">
        <f t="shared" si="49"/>
        <v>7500000</v>
      </c>
      <c r="R406" s="95">
        <f t="shared" si="50"/>
        <v>7500000</v>
      </c>
      <c r="S406" s="95">
        <f t="shared" si="51"/>
        <v>7500000</v>
      </c>
      <c r="T406" s="85"/>
      <c r="U406" s="26" t="s">
        <v>1911</v>
      </c>
    </row>
    <row r="407" spans="1:21" ht="15.75" x14ac:dyDescent="0.25">
      <c r="A407" s="13">
        <f t="shared" si="54"/>
        <v>398</v>
      </c>
      <c r="B407" s="14" t="s">
        <v>2185</v>
      </c>
      <c r="C407" s="15" t="s">
        <v>2186</v>
      </c>
      <c r="D407" s="15" t="s">
        <v>2187</v>
      </c>
      <c r="E407" s="78">
        <v>42907</v>
      </c>
      <c r="F407" s="88"/>
      <c r="G407" s="88"/>
      <c r="H407" s="88"/>
      <c r="I407" s="88"/>
      <c r="J407" s="106">
        <v>10000000</v>
      </c>
      <c r="K407" s="106">
        <f t="shared" si="52"/>
        <v>10000000</v>
      </c>
      <c r="L407" s="96">
        <f t="shared" si="53"/>
        <v>10000000</v>
      </c>
      <c r="M407" s="96">
        <v>0</v>
      </c>
      <c r="N407" s="91"/>
      <c r="O407" s="92">
        <v>1</v>
      </c>
      <c r="P407" s="92">
        <v>1</v>
      </c>
      <c r="Q407" s="95">
        <f t="shared" si="49"/>
        <v>10000000</v>
      </c>
      <c r="R407" s="95">
        <f t="shared" si="50"/>
        <v>10000000</v>
      </c>
      <c r="S407" s="95">
        <f t="shared" si="51"/>
        <v>10000000</v>
      </c>
      <c r="T407" s="85"/>
      <c r="U407" s="26" t="s">
        <v>1911</v>
      </c>
    </row>
    <row r="408" spans="1:21" ht="15.75" x14ac:dyDescent="0.25">
      <c r="A408" s="13">
        <f t="shared" si="54"/>
        <v>399</v>
      </c>
      <c r="B408" s="14" t="s">
        <v>2185</v>
      </c>
      <c r="C408" s="15" t="s">
        <v>2186</v>
      </c>
      <c r="D408" s="15" t="s">
        <v>2187</v>
      </c>
      <c r="E408" s="78">
        <v>42907</v>
      </c>
      <c r="F408" s="88"/>
      <c r="G408" s="88"/>
      <c r="H408" s="88"/>
      <c r="I408" s="88"/>
      <c r="J408" s="106">
        <v>10000000</v>
      </c>
      <c r="K408" s="106">
        <f t="shared" si="52"/>
        <v>10000000</v>
      </c>
      <c r="L408" s="96">
        <f t="shared" si="53"/>
        <v>10000000</v>
      </c>
      <c r="M408" s="96">
        <v>0</v>
      </c>
      <c r="N408" s="91"/>
      <c r="O408" s="92">
        <v>1</v>
      </c>
      <c r="P408" s="92">
        <v>1</v>
      </c>
      <c r="Q408" s="95">
        <f t="shared" si="49"/>
        <v>10000000</v>
      </c>
      <c r="R408" s="95">
        <f t="shared" si="50"/>
        <v>10000000</v>
      </c>
      <c r="S408" s="95">
        <f t="shared" si="51"/>
        <v>10000000</v>
      </c>
      <c r="T408" s="85"/>
      <c r="U408" s="26" t="s">
        <v>1911</v>
      </c>
    </row>
    <row r="409" spans="1:21" ht="15.75" x14ac:dyDescent="0.25">
      <c r="A409" s="13">
        <f t="shared" si="54"/>
        <v>400</v>
      </c>
      <c r="B409" s="14" t="s">
        <v>2200</v>
      </c>
      <c r="C409" s="15" t="s">
        <v>2201</v>
      </c>
      <c r="D409" s="82" t="s">
        <v>2202</v>
      </c>
      <c r="E409" s="78">
        <v>42908</v>
      </c>
      <c r="F409" s="88"/>
      <c r="G409" s="88"/>
      <c r="H409" s="88"/>
      <c r="I409" s="88"/>
      <c r="J409" s="106">
        <v>3000000</v>
      </c>
      <c r="K409" s="106">
        <f t="shared" si="52"/>
        <v>3000000</v>
      </c>
      <c r="L409" s="96">
        <f t="shared" si="53"/>
        <v>3000000</v>
      </c>
      <c r="M409" s="96">
        <v>0</v>
      </c>
      <c r="N409" s="91"/>
      <c r="O409" s="92">
        <v>1</v>
      </c>
      <c r="P409" s="92">
        <v>1</v>
      </c>
      <c r="Q409" s="95">
        <f t="shared" si="49"/>
        <v>3000000</v>
      </c>
      <c r="R409" s="95">
        <f t="shared" si="50"/>
        <v>3000000</v>
      </c>
      <c r="S409" s="95">
        <f t="shared" si="51"/>
        <v>3000000</v>
      </c>
      <c r="T409" s="85"/>
      <c r="U409" s="26" t="s">
        <v>1911</v>
      </c>
    </row>
    <row r="410" spans="1:21" ht="15.75" x14ac:dyDescent="0.25">
      <c r="A410" s="13">
        <f t="shared" si="54"/>
        <v>401</v>
      </c>
      <c r="B410" s="14" t="s">
        <v>2200</v>
      </c>
      <c r="C410" s="15" t="s">
        <v>2201</v>
      </c>
      <c r="D410" s="82" t="s">
        <v>2202</v>
      </c>
      <c r="E410" s="78">
        <v>42908</v>
      </c>
      <c r="F410" s="88"/>
      <c r="G410" s="88"/>
      <c r="H410" s="88"/>
      <c r="I410" s="88"/>
      <c r="J410" s="106">
        <v>3000000</v>
      </c>
      <c r="K410" s="106">
        <f t="shared" si="52"/>
        <v>3000000</v>
      </c>
      <c r="L410" s="96">
        <f t="shared" si="53"/>
        <v>3000000</v>
      </c>
      <c r="M410" s="96">
        <v>0</v>
      </c>
      <c r="N410" s="91"/>
      <c r="O410" s="92">
        <v>1</v>
      </c>
      <c r="P410" s="92">
        <v>1</v>
      </c>
      <c r="Q410" s="95">
        <f t="shared" si="49"/>
        <v>3000000</v>
      </c>
      <c r="R410" s="95">
        <f t="shared" si="50"/>
        <v>3000000</v>
      </c>
      <c r="S410" s="95">
        <f t="shared" si="51"/>
        <v>3000000</v>
      </c>
      <c r="T410" s="85"/>
      <c r="U410" s="26" t="s">
        <v>1911</v>
      </c>
    </row>
    <row r="411" spans="1:21" ht="15.75" x14ac:dyDescent="0.25">
      <c r="A411" s="13">
        <f t="shared" si="54"/>
        <v>402</v>
      </c>
      <c r="B411" s="14" t="s">
        <v>2013</v>
      </c>
      <c r="C411" s="15" t="s">
        <v>2014</v>
      </c>
      <c r="D411" s="78"/>
      <c r="E411" s="78">
        <v>42517</v>
      </c>
      <c r="F411" s="88"/>
      <c r="G411" s="88"/>
      <c r="H411" s="88"/>
      <c r="I411" s="88"/>
      <c r="J411" s="106">
        <v>15000000</v>
      </c>
      <c r="K411" s="106">
        <f t="shared" si="52"/>
        <v>15000000</v>
      </c>
      <c r="L411" s="96">
        <f t="shared" si="53"/>
        <v>15000000</v>
      </c>
      <c r="M411" s="96">
        <v>0</v>
      </c>
      <c r="N411" s="91"/>
      <c r="O411" s="92">
        <v>1</v>
      </c>
      <c r="P411" s="92">
        <v>1</v>
      </c>
      <c r="Q411" s="95">
        <f t="shared" si="49"/>
        <v>15000000</v>
      </c>
      <c r="R411" s="95">
        <f t="shared" si="50"/>
        <v>15000000</v>
      </c>
      <c r="S411" s="95">
        <f t="shared" si="51"/>
        <v>15000000</v>
      </c>
      <c r="T411" s="85"/>
      <c r="U411" s="26" t="s">
        <v>1911</v>
      </c>
    </row>
    <row r="412" spans="1:21" ht="15.75" x14ac:dyDescent="0.25">
      <c r="A412" s="13">
        <f t="shared" si="54"/>
        <v>403</v>
      </c>
      <c r="B412" s="14" t="s">
        <v>2323</v>
      </c>
      <c r="C412" s="15" t="s">
        <v>2324</v>
      </c>
      <c r="D412" s="15" t="s">
        <v>2325</v>
      </c>
      <c r="E412" s="78">
        <v>43003</v>
      </c>
      <c r="F412" s="88"/>
      <c r="G412" s="88"/>
      <c r="H412" s="88"/>
      <c r="I412" s="88"/>
      <c r="J412" s="106">
        <v>7500000</v>
      </c>
      <c r="K412" s="106">
        <f t="shared" si="52"/>
        <v>7500000</v>
      </c>
      <c r="L412" s="96">
        <f t="shared" si="53"/>
        <v>7500000</v>
      </c>
      <c r="M412" s="96">
        <v>0</v>
      </c>
      <c r="N412" s="91"/>
      <c r="O412" s="92">
        <v>1</v>
      </c>
      <c r="P412" s="92">
        <v>1</v>
      </c>
      <c r="Q412" s="95">
        <f t="shared" si="49"/>
        <v>7500000</v>
      </c>
      <c r="R412" s="95">
        <f t="shared" si="50"/>
        <v>7500000</v>
      </c>
      <c r="S412" s="95">
        <f t="shared" si="51"/>
        <v>7500000</v>
      </c>
      <c r="T412" s="85"/>
      <c r="U412" s="26" t="s">
        <v>1911</v>
      </c>
    </row>
    <row r="413" spans="1:21" ht="15.75" x14ac:dyDescent="0.25">
      <c r="A413" s="13">
        <f t="shared" si="54"/>
        <v>404</v>
      </c>
      <c r="B413" s="14" t="s">
        <v>2323</v>
      </c>
      <c r="C413" s="15" t="s">
        <v>2324</v>
      </c>
      <c r="D413" s="15" t="s">
        <v>2325</v>
      </c>
      <c r="E413" s="78">
        <v>43003</v>
      </c>
      <c r="F413" s="88"/>
      <c r="G413" s="88"/>
      <c r="H413" s="88"/>
      <c r="I413" s="88"/>
      <c r="J413" s="106">
        <v>7500000</v>
      </c>
      <c r="K413" s="106">
        <f t="shared" si="52"/>
        <v>7500000</v>
      </c>
      <c r="L413" s="96">
        <f t="shared" si="53"/>
        <v>7500000</v>
      </c>
      <c r="M413" s="96">
        <v>0</v>
      </c>
      <c r="N413" s="91"/>
      <c r="O413" s="92">
        <v>1</v>
      </c>
      <c r="P413" s="92">
        <v>1</v>
      </c>
      <c r="Q413" s="95">
        <f t="shared" si="49"/>
        <v>7500000</v>
      </c>
      <c r="R413" s="95">
        <f t="shared" si="50"/>
        <v>7500000</v>
      </c>
      <c r="S413" s="95">
        <f t="shared" si="51"/>
        <v>7500000</v>
      </c>
      <c r="T413" s="85"/>
      <c r="U413" s="26" t="s">
        <v>1911</v>
      </c>
    </row>
    <row r="414" spans="1:21" ht="15.75" x14ac:dyDescent="0.25">
      <c r="A414" s="13">
        <f t="shared" si="54"/>
        <v>405</v>
      </c>
      <c r="B414" s="14" t="s">
        <v>2198</v>
      </c>
      <c r="C414" s="15" t="s">
        <v>1083</v>
      </c>
      <c r="D414" s="82" t="s">
        <v>2199</v>
      </c>
      <c r="E414" s="78">
        <v>42908</v>
      </c>
      <c r="F414" s="88"/>
      <c r="G414" s="88"/>
      <c r="H414" s="88"/>
      <c r="I414" s="88"/>
      <c r="J414" s="106">
        <v>7500000</v>
      </c>
      <c r="K414" s="106">
        <f t="shared" si="52"/>
        <v>7500000</v>
      </c>
      <c r="L414" s="96">
        <f t="shared" si="53"/>
        <v>7500000</v>
      </c>
      <c r="M414" s="96">
        <v>0</v>
      </c>
      <c r="N414" s="91"/>
      <c r="O414" s="92">
        <v>1</v>
      </c>
      <c r="P414" s="92">
        <v>1</v>
      </c>
      <c r="Q414" s="95">
        <f t="shared" si="49"/>
        <v>7500000</v>
      </c>
      <c r="R414" s="95">
        <f t="shared" si="50"/>
        <v>7500000</v>
      </c>
      <c r="S414" s="95">
        <f t="shared" si="51"/>
        <v>7500000</v>
      </c>
      <c r="T414" s="85"/>
      <c r="U414" s="26" t="s">
        <v>1911</v>
      </c>
    </row>
    <row r="415" spans="1:21" ht="15.75" x14ac:dyDescent="0.25">
      <c r="A415" s="13">
        <f t="shared" si="54"/>
        <v>406</v>
      </c>
      <c r="B415" s="14" t="s">
        <v>2198</v>
      </c>
      <c r="C415" s="15" t="s">
        <v>1083</v>
      </c>
      <c r="D415" s="82" t="s">
        <v>2199</v>
      </c>
      <c r="E415" s="78">
        <v>42908</v>
      </c>
      <c r="F415" s="88"/>
      <c r="G415" s="88"/>
      <c r="H415" s="88"/>
      <c r="I415" s="88"/>
      <c r="J415" s="106">
        <v>7500000</v>
      </c>
      <c r="K415" s="106">
        <f t="shared" si="52"/>
        <v>7500000</v>
      </c>
      <c r="L415" s="96">
        <f t="shared" si="53"/>
        <v>7500000</v>
      </c>
      <c r="M415" s="96">
        <v>0</v>
      </c>
      <c r="N415" s="91"/>
      <c r="O415" s="92">
        <v>1</v>
      </c>
      <c r="P415" s="92">
        <v>1</v>
      </c>
      <c r="Q415" s="95">
        <f t="shared" si="49"/>
        <v>7500000</v>
      </c>
      <c r="R415" s="95">
        <f t="shared" si="50"/>
        <v>7500000</v>
      </c>
      <c r="S415" s="95">
        <f t="shared" si="51"/>
        <v>7500000</v>
      </c>
      <c r="T415" s="85"/>
      <c r="U415" s="26" t="s">
        <v>1911</v>
      </c>
    </row>
    <row r="416" spans="1:21" ht="15.75" x14ac:dyDescent="0.25">
      <c r="A416" s="13">
        <f t="shared" si="54"/>
        <v>407</v>
      </c>
      <c r="B416" s="14" t="s">
        <v>1972</v>
      </c>
      <c r="C416" s="15" t="s">
        <v>1973</v>
      </c>
      <c r="D416" s="78"/>
      <c r="E416" s="78">
        <v>42089</v>
      </c>
      <c r="F416" s="88"/>
      <c r="G416" s="88"/>
      <c r="H416" s="88"/>
      <c r="I416" s="88"/>
      <c r="J416" s="106">
        <v>12900000</v>
      </c>
      <c r="K416" s="106">
        <f t="shared" si="52"/>
        <v>12900000</v>
      </c>
      <c r="L416" s="96">
        <f t="shared" si="53"/>
        <v>12900000</v>
      </c>
      <c r="M416" s="96">
        <v>0</v>
      </c>
      <c r="N416" s="91"/>
      <c r="O416" s="92">
        <v>1</v>
      </c>
      <c r="P416" s="92">
        <v>1</v>
      </c>
      <c r="Q416" s="95">
        <f t="shared" si="49"/>
        <v>12900000</v>
      </c>
      <c r="R416" s="95">
        <f t="shared" si="50"/>
        <v>12900000</v>
      </c>
      <c r="S416" s="95">
        <f t="shared" si="51"/>
        <v>12900000</v>
      </c>
      <c r="T416" s="85"/>
      <c r="U416" s="26" t="s">
        <v>1911</v>
      </c>
    </row>
    <row r="417" spans="1:21" ht="15.75" x14ac:dyDescent="0.25">
      <c r="A417" s="13">
        <f t="shared" si="54"/>
        <v>408</v>
      </c>
      <c r="B417" s="14" t="s">
        <v>1498</v>
      </c>
      <c r="C417" s="15" t="s">
        <v>1499</v>
      </c>
      <c r="D417" s="15" t="s">
        <v>2346</v>
      </c>
      <c r="E417" s="78">
        <v>43018</v>
      </c>
      <c r="F417" s="88"/>
      <c r="G417" s="88"/>
      <c r="H417" s="88"/>
      <c r="I417" s="88"/>
      <c r="J417" s="106">
        <v>15000000</v>
      </c>
      <c r="K417" s="106">
        <f t="shared" si="52"/>
        <v>15000000</v>
      </c>
      <c r="L417" s="96">
        <f t="shared" si="53"/>
        <v>15000000</v>
      </c>
      <c r="M417" s="96">
        <v>0</v>
      </c>
      <c r="N417" s="91"/>
      <c r="O417" s="92">
        <v>1</v>
      </c>
      <c r="P417" s="92">
        <v>1</v>
      </c>
      <c r="Q417" s="95">
        <f t="shared" si="49"/>
        <v>15000000</v>
      </c>
      <c r="R417" s="95">
        <f t="shared" si="50"/>
        <v>15000000</v>
      </c>
      <c r="S417" s="95">
        <f t="shared" si="51"/>
        <v>15000000</v>
      </c>
      <c r="T417" s="85"/>
      <c r="U417" s="26" t="s">
        <v>1911</v>
      </c>
    </row>
    <row r="418" spans="1:21" ht="15.75" x14ac:dyDescent="0.25">
      <c r="A418" s="13">
        <f t="shared" si="54"/>
        <v>409</v>
      </c>
      <c r="B418" s="14" t="s">
        <v>468</v>
      </c>
      <c r="C418" s="15">
        <v>975392</v>
      </c>
      <c r="D418" s="15" t="s">
        <v>2437</v>
      </c>
      <c r="E418" s="78">
        <v>43165</v>
      </c>
      <c r="F418" s="88"/>
      <c r="G418" s="88"/>
      <c r="H418" s="88"/>
      <c r="I418" s="88"/>
      <c r="J418" s="106">
        <v>6000000</v>
      </c>
      <c r="K418" s="106">
        <f t="shared" si="52"/>
        <v>6000000</v>
      </c>
      <c r="L418" s="96">
        <f t="shared" si="53"/>
        <v>6000000</v>
      </c>
      <c r="M418" s="96">
        <v>0</v>
      </c>
      <c r="N418" s="91"/>
      <c r="O418" s="92">
        <v>1</v>
      </c>
      <c r="P418" s="92">
        <v>1</v>
      </c>
      <c r="Q418" s="95">
        <f t="shared" si="49"/>
        <v>6000000</v>
      </c>
      <c r="R418" s="95">
        <f t="shared" si="50"/>
        <v>6000000</v>
      </c>
      <c r="S418" s="95">
        <f t="shared" si="51"/>
        <v>6000000</v>
      </c>
      <c r="T418" s="85"/>
      <c r="U418" s="26" t="s">
        <v>1911</v>
      </c>
    </row>
    <row r="419" spans="1:21" ht="15.75" x14ac:dyDescent="0.25">
      <c r="A419" s="13">
        <f t="shared" si="54"/>
        <v>410</v>
      </c>
      <c r="B419" s="14" t="s">
        <v>1974</v>
      </c>
      <c r="C419" s="15" t="s">
        <v>1975</v>
      </c>
      <c r="D419" s="78"/>
      <c r="E419" s="78">
        <v>42212</v>
      </c>
      <c r="F419" s="88"/>
      <c r="G419" s="88"/>
      <c r="H419" s="88"/>
      <c r="I419" s="88"/>
      <c r="J419" s="106">
        <v>7500000</v>
      </c>
      <c r="K419" s="106">
        <f t="shared" si="52"/>
        <v>7500000</v>
      </c>
      <c r="L419" s="96">
        <f t="shared" si="53"/>
        <v>7500000</v>
      </c>
      <c r="M419" s="96">
        <v>0</v>
      </c>
      <c r="N419" s="91"/>
      <c r="O419" s="92">
        <v>1</v>
      </c>
      <c r="P419" s="92">
        <v>1</v>
      </c>
      <c r="Q419" s="95">
        <f t="shared" si="49"/>
        <v>7500000</v>
      </c>
      <c r="R419" s="95">
        <f t="shared" si="50"/>
        <v>7500000</v>
      </c>
      <c r="S419" s="95">
        <f t="shared" si="51"/>
        <v>7500000</v>
      </c>
      <c r="T419" s="85"/>
      <c r="U419" s="26" t="s">
        <v>1911</v>
      </c>
    </row>
    <row r="420" spans="1:21" ht="15.75" x14ac:dyDescent="0.25">
      <c r="A420" s="13">
        <f t="shared" si="54"/>
        <v>411</v>
      </c>
      <c r="B420" s="14" t="s">
        <v>1974</v>
      </c>
      <c r="C420" s="15" t="s">
        <v>1975</v>
      </c>
      <c r="D420" s="78"/>
      <c r="E420" s="78">
        <v>42212</v>
      </c>
      <c r="F420" s="88"/>
      <c r="G420" s="88"/>
      <c r="H420" s="88"/>
      <c r="I420" s="88"/>
      <c r="J420" s="106">
        <v>7500000</v>
      </c>
      <c r="K420" s="106">
        <f t="shared" si="52"/>
        <v>7500000</v>
      </c>
      <c r="L420" s="96">
        <f t="shared" si="53"/>
        <v>7500000</v>
      </c>
      <c r="M420" s="96">
        <v>0</v>
      </c>
      <c r="N420" s="91"/>
      <c r="O420" s="92">
        <v>1</v>
      </c>
      <c r="P420" s="92">
        <v>1</v>
      </c>
      <c r="Q420" s="95">
        <f t="shared" si="49"/>
        <v>7500000</v>
      </c>
      <c r="R420" s="95">
        <f t="shared" si="50"/>
        <v>7500000</v>
      </c>
      <c r="S420" s="95">
        <f t="shared" si="51"/>
        <v>7500000</v>
      </c>
      <c r="T420" s="85"/>
      <c r="U420" s="26" t="s">
        <v>1911</v>
      </c>
    </row>
    <row r="421" spans="1:21" ht="15.75" x14ac:dyDescent="0.25">
      <c r="A421" s="13">
        <f t="shared" si="54"/>
        <v>412</v>
      </c>
      <c r="B421" s="14" t="s">
        <v>2195</v>
      </c>
      <c r="C421" s="15" t="s">
        <v>2196</v>
      </c>
      <c r="D421" s="82" t="s">
        <v>2197</v>
      </c>
      <c r="E421" s="78">
        <v>42908</v>
      </c>
      <c r="F421" s="88"/>
      <c r="G421" s="88"/>
      <c r="H421" s="88"/>
      <c r="I421" s="88"/>
      <c r="J421" s="106">
        <v>15000000</v>
      </c>
      <c r="K421" s="106">
        <f t="shared" si="52"/>
        <v>15000000</v>
      </c>
      <c r="L421" s="96">
        <f t="shared" si="53"/>
        <v>15000000</v>
      </c>
      <c r="M421" s="96">
        <v>0</v>
      </c>
      <c r="N421" s="91"/>
      <c r="O421" s="92">
        <v>1</v>
      </c>
      <c r="P421" s="92">
        <v>1</v>
      </c>
      <c r="Q421" s="95">
        <f t="shared" si="49"/>
        <v>15000000</v>
      </c>
      <c r="R421" s="95">
        <f t="shared" si="50"/>
        <v>15000000</v>
      </c>
      <c r="S421" s="95">
        <f t="shared" si="51"/>
        <v>15000000</v>
      </c>
      <c r="T421" s="85"/>
      <c r="U421" s="26" t="s">
        <v>1911</v>
      </c>
    </row>
    <row r="422" spans="1:21" ht="15.75" x14ac:dyDescent="0.25">
      <c r="A422" s="13">
        <f t="shared" si="54"/>
        <v>413</v>
      </c>
      <c r="B422" s="14" t="s">
        <v>2195</v>
      </c>
      <c r="C422" s="15" t="s">
        <v>2196</v>
      </c>
      <c r="D422" s="82" t="s">
        <v>2197</v>
      </c>
      <c r="E422" s="78">
        <v>42908</v>
      </c>
      <c r="F422" s="88"/>
      <c r="G422" s="88"/>
      <c r="H422" s="88"/>
      <c r="I422" s="88"/>
      <c r="J422" s="106">
        <v>15000000</v>
      </c>
      <c r="K422" s="106">
        <f t="shared" si="52"/>
        <v>15000000</v>
      </c>
      <c r="L422" s="96">
        <f t="shared" si="53"/>
        <v>15000000</v>
      </c>
      <c r="M422" s="96">
        <v>0</v>
      </c>
      <c r="N422" s="91"/>
      <c r="O422" s="92">
        <v>1</v>
      </c>
      <c r="P422" s="92">
        <v>1</v>
      </c>
      <c r="Q422" s="95">
        <f t="shared" si="49"/>
        <v>15000000</v>
      </c>
      <c r="R422" s="95">
        <f t="shared" si="50"/>
        <v>15000000</v>
      </c>
      <c r="S422" s="95">
        <f t="shared" si="51"/>
        <v>15000000</v>
      </c>
      <c r="T422" s="85"/>
      <c r="U422" s="26" t="s">
        <v>1911</v>
      </c>
    </row>
    <row r="423" spans="1:21" ht="15.75" x14ac:dyDescent="0.25">
      <c r="A423" s="13">
        <f t="shared" si="54"/>
        <v>414</v>
      </c>
      <c r="B423" s="14" t="s">
        <v>745</v>
      </c>
      <c r="C423" s="15" t="s">
        <v>746</v>
      </c>
      <c r="D423" s="15" t="s">
        <v>2270</v>
      </c>
      <c r="E423" s="78">
        <v>42961</v>
      </c>
      <c r="F423" s="88"/>
      <c r="G423" s="88"/>
      <c r="H423" s="88"/>
      <c r="I423" s="88"/>
      <c r="J423" s="106">
        <v>15000000</v>
      </c>
      <c r="K423" s="106">
        <f t="shared" si="52"/>
        <v>15000000</v>
      </c>
      <c r="L423" s="96">
        <f t="shared" si="53"/>
        <v>15000000</v>
      </c>
      <c r="M423" s="96">
        <v>0</v>
      </c>
      <c r="N423" s="91"/>
      <c r="O423" s="92">
        <v>1</v>
      </c>
      <c r="P423" s="92">
        <v>1</v>
      </c>
      <c r="Q423" s="95">
        <f t="shared" si="49"/>
        <v>15000000</v>
      </c>
      <c r="R423" s="95">
        <f t="shared" si="50"/>
        <v>15000000</v>
      </c>
      <c r="S423" s="95">
        <f t="shared" si="51"/>
        <v>15000000</v>
      </c>
      <c r="T423" s="85"/>
      <c r="U423" s="26" t="s">
        <v>1911</v>
      </c>
    </row>
    <row r="424" spans="1:21" ht="15.75" x14ac:dyDescent="0.25">
      <c r="A424" s="13">
        <f t="shared" si="54"/>
        <v>415</v>
      </c>
      <c r="B424" s="24" t="s">
        <v>1976</v>
      </c>
      <c r="C424" s="97" t="s">
        <v>1977</v>
      </c>
      <c r="D424" s="78"/>
      <c r="E424" s="78">
        <v>42152</v>
      </c>
      <c r="F424" s="88"/>
      <c r="G424" s="88"/>
      <c r="H424" s="88"/>
      <c r="I424" s="88"/>
      <c r="J424" s="106">
        <v>10000000</v>
      </c>
      <c r="K424" s="106">
        <f t="shared" si="52"/>
        <v>10000000</v>
      </c>
      <c r="L424" s="96">
        <f t="shared" si="53"/>
        <v>10000000</v>
      </c>
      <c r="M424" s="96">
        <v>0</v>
      </c>
      <c r="N424" s="91"/>
      <c r="O424" s="92">
        <v>1</v>
      </c>
      <c r="P424" s="92">
        <v>1</v>
      </c>
      <c r="Q424" s="95">
        <f t="shared" si="49"/>
        <v>10000000</v>
      </c>
      <c r="R424" s="95">
        <f t="shared" si="50"/>
        <v>10000000</v>
      </c>
      <c r="S424" s="95">
        <f t="shared" si="51"/>
        <v>10000000</v>
      </c>
      <c r="T424" s="85"/>
      <c r="U424" s="26" t="s">
        <v>1911</v>
      </c>
    </row>
    <row r="425" spans="1:21" ht="15.75" x14ac:dyDescent="0.25">
      <c r="A425" s="13">
        <f t="shared" si="54"/>
        <v>416</v>
      </c>
      <c r="B425" s="14" t="s">
        <v>2362</v>
      </c>
      <c r="C425" s="15" t="s">
        <v>2363</v>
      </c>
      <c r="D425" s="82" t="s">
        <v>2364</v>
      </c>
      <c r="E425" s="78">
        <v>43033</v>
      </c>
      <c r="F425" s="88"/>
      <c r="G425" s="88"/>
      <c r="H425" s="88"/>
      <c r="I425" s="88"/>
      <c r="J425" s="106">
        <v>33000000</v>
      </c>
      <c r="K425" s="106">
        <f t="shared" si="52"/>
        <v>33000000</v>
      </c>
      <c r="L425" s="96">
        <f t="shared" si="53"/>
        <v>33000000</v>
      </c>
      <c r="M425" s="96">
        <v>0</v>
      </c>
      <c r="N425" s="91"/>
      <c r="O425" s="92">
        <v>1</v>
      </c>
      <c r="P425" s="92">
        <v>1</v>
      </c>
      <c r="Q425" s="95">
        <f t="shared" si="49"/>
        <v>33000000</v>
      </c>
      <c r="R425" s="95">
        <f t="shared" si="50"/>
        <v>33000000</v>
      </c>
      <c r="S425" s="95">
        <f t="shared" si="51"/>
        <v>33000000</v>
      </c>
      <c r="T425" s="85"/>
      <c r="U425" s="26" t="s">
        <v>1911</v>
      </c>
    </row>
    <row r="426" spans="1:21" ht="15.75" x14ac:dyDescent="0.25">
      <c r="A426" s="13">
        <f t="shared" si="54"/>
        <v>417</v>
      </c>
      <c r="B426" s="14" t="s">
        <v>69</v>
      </c>
      <c r="C426" s="15" t="s">
        <v>70</v>
      </c>
      <c r="D426" s="78"/>
      <c r="E426" s="78">
        <v>42544</v>
      </c>
      <c r="F426" s="88"/>
      <c r="G426" s="88"/>
      <c r="H426" s="88"/>
      <c r="I426" s="88"/>
      <c r="J426" s="106">
        <v>7500000</v>
      </c>
      <c r="K426" s="106">
        <f t="shared" si="52"/>
        <v>7500000</v>
      </c>
      <c r="L426" s="96">
        <f t="shared" si="53"/>
        <v>7500000</v>
      </c>
      <c r="M426" s="96">
        <v>0</v>
      </c>
      <c r="N426" s="91"/>
      <c r="O426" s="92">
        <v>1</v>
      </c>
      <c r="P426" s="92">
        <v>1</v>
      </c>
      <c r="Q426" s="95">
        <f t="shared" si="49"/>
        <v>7500000</v>
      </c>
      <c r="R426" s="95">
        <f t="shared" si="50"/>
        <v>7500000</v>
      </c>
      <c r="S426" s="95">
        <f t="shared" si="51"/>
        <v>7500000</v>
      </c>
      <c r="T426" s="85"/>
      <c r="U426" s="26" t="s">
        <v>1911</v>
      </c>
    </row>
    <row r="427" spans="1:21" ht="15.75" x14ac:dyDescent="0.25">
      <c r="A427" s="13">
        <f t="shared" si="54"/>
        <v>418</v>
      </c>
      <c r="B427" s="14" t="s">
        <v>69</v>
      </c>
      <c r="C427" s="15" t="s">
        <v>70</v>
      </c>
      <c r="D427" s="78"/>
      <c r="E427" s="78">
        <v>42544</v>
      </c>
      <c r="F427" s="88"/>
      <c r="G427" s="88"/>
      <c r="H427" s="88"/>
      <c r="I427" s="88"/>
      <c r="J427" s="106">
        <v>7500000</v>
      </c>
      <c r="K427" s="106">
        <f t="shared" si="52"/>
        <v>7500000</v>
      </c>
      <c r="L427" s="96">
        <f t="shared" si="53"/>
        <v>7500000</v>
      </c>
      <c r="M427" s="96">
        <v>0</v>
      </c>
      <c r="N427" s="91"/>
      <c r="O427" s="92">
        <v>1</v>
      </c>
      <c r="P427" s="92">
        <v>1</v>
      </c>
      <c r="Q427" s="95">
        <f t="shared" si="49"/>
        <v>7500000</v>
      </c>
      <c r="R427" s="95">
        <f t="shared" si="50"/>
        <v>7500000</v>
      </c>
      <c r="S427" s="95">
        <f t="shared" si="51"/>
        <v>7500000</v>
      </c>
      <c r="T427" s="85"/>
      <c r="U427" s="26" t="s">
        <v>1911</v>
      </c>
    </row>
    <row r="428" spans="1:21" ht="15.75" x14ac:dyDescent="0.25">
      <c r="A428" s="13">
        <f t="shared" si="54"/>
        <v>419</v>
      </c>
      <c r="B428" s="14" t="s">
        <v>1978</v>
      </c>
      <c r="C428" s="15" t="s">
        <v>1979</v>
      </c>
      <c r="D428" s="78"/>
      <c r="E428" s="78">
        <v>42213</v>
      </c>
      <c r="F428" s="88"/>
      <c r="G428" s="88"/>
      <c r="H428" s="88"/>
      <c r="I428" s="88"/>
      <c r="J428" s="106">
        <v>12000000</v>
      </c>
      <c r="K428" s="106">
        <f t="shared" si="52"/>
        <v>12000000</v>
      </c>
      <c r="L428" s="96">
        <f t="shared" si="53"/>
        <v>12000000</v>
      </c>
      <c r="M428" s="96">
        <v>0</v>
      </c>
      <c r="N428" s="91"/>
      <c r="O428" s="92">
        <v>1</v>
      </c>
      <c r="P428" s="92">
        <v>1</v>
      </c>
      <c r="Q428" s="95">
        <f t="shared" si="49"/>
        <v>12000000</v>
      </c>
      <c r="R428" s="95">
        <f t="shared" si="50"/>
        <v>12000000</v>
      </c>
      <c r="S428" s="95">
        <f t="shared" si="51"/>
        <v>12000000</v>
      </c>
      <c r="T428" s="85"/>
      <c r="U428" s="26" t="s">
        <v>1911</v>
      </c>
    </row>
    <row r="429" spans="1:21" ht="15.75" x14ac:dyDescent="0.25">
      <c r="A429" s="13">
        <f t="shared" si="54"/>
        <v>420</v>
      </c>
      <c r="B429" s="14" t="s">
        <v>480</v>
      </c>
      <c r="C429" s="15" t="s">
        <v>481</v>
      </c>
      <c r="D429" s="82" t="s">
        <v>2210</v>
      </c>
      <c r="E429" s="78">
        <v>42930</v>
      </c>
      <c r="F429" s="88"/>
      <c r="G429" s="88"/>
      <c r="H429" s="88"/>
      <c r="I429" s="88"/>
      <c r="J429" s="106">
        <v>10000000</v>
      </c>
      <c r="K429" s="106">
        <f t="shared" si="52"/>
        <v>10000000</v>
      </c>
      <c r="L429" s="96">
        <f t="shared" si="53"/>
        <v>10000000</v>
      </c>
      <c r="M429" s="96">
        <v>0</v>
      </c>
      <c r="N429" s="91"/>
      <c r="O429" s="92">
        <v>1</v>
      </c>
      <c r="P429" s="92">
        <v>1</v>
      </c>
      <c r="Q429" s="95">
        <f t="shared" si="49"/>
        <v>10000000</v>
      </c>
      <c r="R429" s="95">
        <f t="shared" si="50"/>
        <v>10000000</v>
      </c>
      <c r="S429" s="95">
        <f t="shared" si="51"/>
        <v>10000000</v>
      </c>
      <c r="T429" s="85"/>
      <c r="U429" s="26" t="s">
        <v>1911</v>
      </c>
    </row>
    <row r="430" spans="1:21" ht="15.75" x14ac:dyDescent="0.25">
      <c r="A430" s="13">
        <f t="shared" si="54"/>
        <v>421</v>
      </c>
      <c r="B430" s="24" t="s">
        <v>1980</v>
      </c>
      <c r="C430" s="97" t="s">
        <v>1981</v>
      </c>
      <c r="D430" s="78"/>
      <c r="E430" s="78">
        <v>42152</v>
      </c>
      <c r="F430" s="88"/>
      <c r="G430" s="88"/>
      <c r="H430" s="88"/>
      <c r="I430" s="88"/>
      <c r="J430" s="106">
        <v>7500000</v>
      </c>
      <c r="K430" s="106">
        <f t="shared" si="52"/>
        <v>7500000</v>
      </c>
      <c r="L430" s="96">
        <f t="shared" si="53"/>
        <v>7500000</v>
      </c>
      <c r="M430" s="96">
        <v>0</v>
      </c>
      <c r="N430" s="91"/>
      <c r="O430" s="92">
        <v>1</v>
      </c>
      <c r="P430" s="92">
        <v>1</v>
      </c>
      <c r="Q430" s="95">
        <f t="shared" si="49"/>
        <v>7500000</v>
      </c>
      <c r="R430" s="95">
        <f t="shared" si="50"/>
        <v>7500000</v>
      </c>
      <c r="S430" s="95">
        <f t="shared" si="51"/>
        <v>7500000</v>
      </c>
      <c r="T430" s="85"/>
      <c r="U430" s="26" t="s">
        <v>1911</v>
      </c>
    </row>
    <row r="431" spans="1:21" ht="15.75" x14ac:dyDescent="0.25">
      <c r="A431" s="13">
        <f t="shared" si="54"/>
        <v>422</v>
      </c>
      <c r="B431" s="24" t="s">
        <v>1980</v>
      </c>
      <c r="C431" s="97" t="s">
        <v>1981</v>
      </c>
      <c r="D431" s="78"/>
      <c r="E431" s="78">
        <v>42152</v>
      </c>
      <c r="F431" s="88"/>
      <c r="G431" s="88"/>
      <c r="H431" s="88"/>
      <c r="I431" s="88"/>
      <c r="J431" s="106">
        <v>7500000</v>
      </c>
      <c r="K431" s="106">
        <f t="shared" si="52"/>
        <v>7500000</v>
      </c>
      <c r="L431" s="96">
        <f t="shared" si="53"/>
        <v>7500000</v>
      </c>
      <c r="M431" s="96">
        <v>0</v>
      </c>
      <c r="N431" s="91"/>
      <c r="O431" s="92">
        <v>1</v>
      </c>
      <c r="P431" s="92">
        <v>1</v>
      </c>
      <c r="Q431" s="95">
        <f t="shared" si="49"/>
        <v>7500000</v>
      </c>
      <c r="R431" s="95">
        <f t="shared" si="50"/>
        <v>7500000</v>
      </c>
      <c r="S431" s="95">
        <f t="shared" si="51"/>
        <v>7500000</v>
      </c>
      <c r="T431" s="85"/>
      <c r="U431" s="26" t="s">
        <v>1911</v>
      </c>
    </row>
    <row r="432" spans="1:21" ht="15.75" x14ac:dyDescent="0.25">
      <c r="A432" s="13">
        <f t="shared" si="54"/>
        <v>423</v>
      </c>
      <c r="B432" s="14" t="s">
        <v>2402</v>
      </c>
      <c r="C432" s="15" t="s">
        <v>673</v>
      </c>
      <c r="D432" s="15" t="s">
        <v>2403</v>
      </c>
      <c r="E432" s="78">
        <v>43098</v>
      </c>
      <c r="F432" s="88"/>
      <c r="G432" s="88"/>
      <c r="H432" s="88"/>
      <c r="I432" s="88"/>
      <c r="J432" s="106">
        <v>9000000</v>
      </c>
      <c r="K432" s="106">
        <f t="shared" si="52"/>
        <v>9000000</v>
      </c>
      <c r="L432" s="96">
        <f t="shared" si="53"/>
        <v>9000000</v>
      </c>
      <c r="M432" s="96">
        <v>0</v>
      </c>
      <c r="N432" s="91"/>
      <c r="O432" s="92">
        <v>1</v>
      </c>
      <c r="P432" s="92">
        <v>1</v>
      </c>
      <c r="Q432" s="95">
        <f t="shared" si="49"/>
        <v>9000000</v>
      </c>
      <c r="R432" s="95">
        <f t="shared" si="50"/>
        <v>9000000</v>
      </c>
      <c r="S432" s="95">
        <f t="shared" si="51"/>
        <v>9000000</v>
      </c>
      <c r="T432" s="85"/>
      <c r="U432" s="26" t="s">
        <v>1911</v>
      </c>
    </row>
    <row r="433" spans="1:21" ht="15.75" x14ac:dyDescent="0.25">
      <c r="A433" s="13">
        <f t="shared" si="54"/>
        <v>424</v>
      </c>
      <c r="B433" s="14" t="s">
        <v>2408</v>
      </c>
      <c r="C433" s="15" t="s">
        <v>132</v>
      </c>
      <c r="D433" s="15" t="s">
        <v>2409</v>
      </c>
      <c r="E433" s="78">
        <v>43104</v>
      </c>
      <c r="F433" s="88"/>
      <c r="G433" s="88"/>
      <c r="H433" s="88"/>
      <c r="I433" s="88"/>
      <c r="J433" s="106">
        <v>12000000</v>
      </c>
      <c r="K433" s="106">
        <f t="shared" si="52"/>
        <v>12000000</v>
      </c>
      <c r="L433" s="96">
        <f t="shared" si="53"/>
        <v>12000000</v>
      </c>
      <c r="M433" s="96">
        <v>0</v>
      </c>
      <c r="N433" s="91"/>
      <c r="O433" s="92">
        <v>1</v>
      </c>
      <c r="P433" s="92">
        <v>1</v>
      </c>
      <c r="Q433" s="95">
        <f t="shared" si="49"/>
        <v>12000000</v>
      </c>
      <c r="R433" s="95">
        <f t="shared" si="50"/>
        <v>12000000</v>
      </c>
      <c r="S433" s="95">
        <f t="shared" si="51"/>
        <v>12000000</v>
      </c>
      <c r="T433" s="85"/>
      <c r="U433" s="26" t="s">
        <v>1911</v>
      </c>
    </row>
    <row r="434" spans="1:21" ht="15.75" x14ac:dyDescent="0.25">
      <c r="A434" s="13">
        <f t="shared" si="54"/>
        <v>425</v>
      </c>
      <c r="B434" s="14" t="s">
        <v>2055</v>
      </c>
      <c r="C434" s="15" t="s">
        <v>2056</v>
      </c>
      <c r="D434" s="78"/>
      <c r="E434" s="78">
        <v>42670</v>
      </c>
      <c r="F434" s="88"/>
      <c r="G434" s="88"/>
      <c r="H434" s="88"/>
      <c r="I434" s="88"/>
      <c r="J434" s="106">
        <v>5000000</v>
      </c>
      <c r="K434" s="106">
        <f t="shared" si="52"/>
        <v>5000000</v>
      </c>
      <c r="L434" s="96">
        <f t="shared" si="53"/>
        <v>5000000</v>
      </c>
      <c r="M434" s="96">
        <v>0</v>
      </c>
      <c r="N434" s="91"/>
      <c r="O434" s="92">
        <v>1</v>
      </c>
      <c r="P434" s="92">
        <v>1</v>
      </c>
      <c r="Q434" s="95">
        <f t="shared" si="49"/>
        <v>5000000</v>
      </c>
      <c r="R434" s="95">
        <f t="shared" si="50"/>
        <v>5000000</v>
      </c>
      <c r="S434" s="95">
        <f t="shared" si="51"/>
        <v>5000000</v>
      </c>
      <c r="T434" s="85"/>
      <c r="U434" s="26" t="s">
        <v>1911</v>
      </c>
    </row>
    <row r="435" spans="1:21" ht="15.75" x14ac:dyDescent="0.25">
      <c r="A435" s="13">
        <f t="shared" si="54"/>
        <v>426</v>
      </c>
      <c r="B435" s="14" t="s">
        <v>1982</v>
      </c>
      <c r="C435" s="15" t="s">
        <v>1983</v>
      </c>
      <c r="D435" s="78"/>
      <c r="E435" s="78">
        <v>42181</v>
      </c>
      <c r="F435" s="88"/>
      <c r="G435" s="88"/>
      <c r="H435" s="88"/>
      <c r="I435" s="88"/>
      <c r="J435" s="110">
        <v>10387000</v>
      </c>
      <c r="K435" s="106">
        <f t="shared" si="52"/>
        <v>10387000</v>
      </c>
      <c r="L435" s="96">
        <f t="shared" si="53"/>
        <v>10387000</v>
      </c>
      <c r="M435" s="96">
        <v>0</v>
      </c>
      <c r="N435" s="91"/>
      <c r="O435" s="92">
        <v>1</v>
      </c>
      <c r="P435" s="92">
        <v>1</v>
      </c>
      <c r="Q435" s="95">
        <f t="shared" si="49"/>
        <v>10387000</v>
      </c>
      <c r="R435" s="95">
        <f t="shared" si="50"/>
        <v>10387000</v>
      </c>
      <c r="S435" s="95">
        <f t="shared" si="51"/>
        <v>10387000</v>
      </c>
      <c r="T435" s="85"/>
      <c r="U435" s="26" t="s">
        <v>1911</v>
      </c>
    </row>
    <row r="436" spans="1:21" ht="15.75" x14ac:dyDescent="0.25">
      <c r="A436" s="13">
        <f t="shared" si="54"/>
        <v>427</v>
      </c>
      <c r="B436" s="14" t="s">
        <v>1774</v>
      </c>
      <c r="C436" s="15" t="s">
        <v>1775</v>
      </c>
      <c r="D436" s="15" t="s">
        <v>2280</v>
      </c>
      <c r="E436" s="78">
        <v>42975</v>
      </c>
      <c r="F436" s="88"/>
      <c r="G436" s="88"/>
      <c r="H436" s="88"/>
      <c r="I436" s="88"/>
      <c r="J436" s="106">
        <v>15000000</v>
      </c>
      <c r="K436" s="106">
        <f t="shared" si="52"/>
        <v>15000000</v>
      </c>
      <c r="L436" s="96">
        <f t="shared" si="53"/>
        <v>15000000</v>
      </c>
      <c r="M436" s="96">
        <v>0</v>
      </c>
      <c r="N436" s="91"/>
      <c r="O436" s="92">
        <v>1</v>
      </c>
      <c r="P436" s="92">
        <v>1</v>
      </c>
      <c r="Q436" s="95">
        <f t="shared" si="49"/>
        <v>15000000</v>
      </c>
      <c r="R436" s="95">
        <f t="shared" si="50"/>
        <v>15000000</v>
      </c>
      <c r="S436" s="95">
        <f t="shared" si="51"/>
        <v>15000000</v>
      </c>
      <c r="T436" s="85"/>
      <c r="U436" s="26" t="s">
        <v>1911</v>
      </c>
    </row>
    <row r="437" spans="1:21" ht="15.75" x14ac:dyDescent="0.25">
      <c r="A437" s="13">
        <f t="shared" si="54"/>
        <v>428</v>
      </c>
      <c r="B437" s="102" t="s">
        <v>2000</v>
      </c>
      <c r="C437" s="103" t="s">
        <v>2001</v>
      </c>
      <c r="D437" s="103"/>
      <c r="E437" s="103" t="s">
        <v>2002</v>
      </c>
      <c r="F437" s="88"/>
      <c r="G437" s="88"/>
      <c r="H437" s="88"/>
      <c r="I437" s="88"/>
      <c r="J437" s="106">
        <v>10000000</v>
      </c>
      <c r="K437" s="106">
        <f t="shared" si="52"/>
        <v>10000000</v>
      </c>
      <c r="L437" s="96">
        <f t="shared" si="53"/>
        <v>10000000</v>
      </c>
      <c r="M437" s="96">
        <v>0</v>
      </c>
      <c r="N437" s="91"/>
      <c r="O437" s="92">
        <v>1</v>
      </c>
      <c r="P437" s="92">
        <v>1</v>
      </c>
      <c r="Q437" s="95">
        <f t="shared" si="49"/>
        <v>10000000</v>
      </c>
      <c r="R437" s="95">
        <f t="shared" si="50"/>
        <v>10000000</v>
      </c>
      <c r="S437" s="95">
        <f t="shared" si="51"/>
        <v>10000000</v>
      </c>
      <c r="T437" s="85"/>
      <c r="U437" s="26" t="s">
        <v>1911</v>
      </c>
    </row>
    <row r="438" spans="1:21" ht="15.75" x14ac:dyDescent="0.25">
      <c r="A438" s="13">
        <f t="shared" si="54"/>
        <v>429</v>
      </c>
      <c r="B438" s="14" t="s">
        <v>2085</v>
      </c>
      <c r="C438" s="15" t="s">
        <v>2086</v>
      </c>
      <c r="D438" s="82" t="s">
        <v>2087</v>
      </c>
      <c r="E438" s="78">
        <v>42765</v>
      </c>
      <c r="F438" s="88"/>
      <c r="G438" s="88"/>
      <c r="H438" s="88"/>
      <c r="I438" s="88"/>
      <c r="J438" s="106">
        <v>7500000</v>
      </c>
      <c r="K438" s="106">
        <f t="shared" si="52"/>
        <v>7500000</v>
      </c>
      <c r="L438" s="96">
        <f t="shared" si="53"/>
        <v>7500000</v>
      </c>
      <c r="M438" s="96">
        <v>0</v>
      </c>
      <c r="N438" s="91"/>
      <c r="O438" s="92">
        <v>1</v>
      </c>
      <c r="P438" s="92">
        <v>1</v>
      </c>
      <c r="Q438" s="95">
        <f t="shared" si="49"/>
        <v>7500000</v>
      </c>
      <c r="R438" s="95">
        <f t="shared" si="50"/>
        <v>7500000</v>
      </c>
      <c r="S438" s="95">
        <f t="shared" si="51"/>
        <v>7500000</v>
      </c>
      <c r="T438" s="85"/>
      <c r="U438" s="26" t="s">
        <v>1911</v>
      </c>
    </row>
    <row r="439" spans="1:21" ht="15.75" x14ac:dyDescent="0.25">
      <c r="A439" s="13">
        <f t="shared" si="54"/>
        <v>430</v>
      </c>
      <c r="B439" s="14" t="s">
        <v>2085</v>
      </c>
      <c r="C439" s="15" t="s">
        <v>2086</v>
      </c>
      <c r="D439" s="82" t="s">
        <v>2087</v>
      </c>
      <c r="E439" s="78">
        <v>42765</v>
      </c>
      <c r="F439" s="88"/>
      <c r="G439" s="88"/>
      <c r="H439" s="88"/>
      <c r="I439" s="88"/>
      <c r="J439" s="106">
        <v>7500000</v>
      </c>
      <c r="K439" s="106">
        <f t="shared" si="52"/>
        <v>7500000</v>
      </c>
      <c r="L439" s="96">
        <f t="shared" si="53"/>
        <v>7500000</v>
      </c>
      <c r="M439" s="96">
        <v>0</v>
      </c>
      <c r="N439" s="91"/>
      <c r="O439" s="92">
        <v>1</v>
      </c>
      <c r="P439" s="92">
        <v>1</v>
      </c>
      <c r="Q439" s="95">
        <f t="shared" si="49"/>
        <v>7500000</v>
      </c>
      <c r="R439" s="95">
        <f t="shared" si="50"/>
        <v>7500000</v>
      </c>
      <c r="S439" s="95">
        <f t="shared" si="51"/>
        <v>7500000</v>
      </c>
      <c r="T439" s="85"/>
      <c r="U439" s="26" t="s">
        <v>1911</v>
      </c>
    </row>
    <row r="440" spans="1:21" ht="15.75" x14ac:dyDescent="0.25">
      <c r="A440" s="13"/>
      <c r="B440" s="79"/>
      <c r="C440" s="80"/>
      <c r="D440" s="82"/>
      <c r="E440" s="82"/>
      <c r="F440" s="88"/>
      <c r="G440" s="88"/>
      <c r="H440" s="88"/>
      <c r="I440" s="88"/>
      <c r="J440" s="106"/>
      <c r="K440" s="90"/>
      <c r="L440" s="88"/>
      <c r="M440" s="88"/>
      <c r="N440" s="88"/>
      <c r="O440" s="88"/>
      <c r="P440" s="88"/>
      <c r="Q440" s="88"/>
      <c r="R440" s="88"/>
      <c r="S440" s="88"/>
      <c r="T440" s="88"/>
      <c r="U440" s="88"/>
    </row>
    <row r="441" spans="1:21" x14ac:dyDescent="0.25">
      <c r="A441" s="88"/>
      <c r="B441" s="88" t="s">
        <v>10</v>
      </c>
      <c r="C441" s="88"/>
      <c r="D441" s="88"/>
      <c r="E441" s="88"/>
      <c r="F441" s="88"/>
      <c r="G441" s="88"/>
      <c r="H441" s="88"/>
      <c r="I441" s="88"/>
      <c r="J441" s="106">
        <f>SUM(J6:J440)</f>
        <v>5333274835</v>
      </c>
      <c r="K441" s="106">
        <f t="shared" ref="K441:L441" si="55">SUM(K6:K440)</f>
        <v>5333274835</v>
      </c>
      <c r="L441" s="106">
        <f t="shared" si="55"/>
        <v>5333274835</v>
      </c>
      <c r="M441" s="89">
        <f t="shared" ref="M441:S441" si="56">SUM(M6:M440)</f>
        <v>0</v>
      </c>
      <c r="N441" s="89">
        <f t="shared" si="56"/>
        <v>0</v>
      </c>
      <c r="O441" s="89">
        <f t="shared" si="56"/>
        <v>434</v>
      </c>
      <c r="P441" s="89">
        <f t="shared" si="56"/>
        <v>434</v>
      </c>
      <c r="Q441" s="89">
        <f t="shared" si="56"/>
        <v>5333274835</v>
      </c>
      <c r="R441" s="89">
        <f t="shared" si="56"/>
        <v>5333274835</v>
      </c>
      <c r="S441" s="89">
        <f t="shared" si="56"/>
        <v>5333274835</v>
      </c>
      <c r="T441" s="88"/>
      <c r="U441" s="88"/>
    </row>
    <row r="442" spans="1:21" x14ac:dyDescent="0.25">
      <c r="J442" s="111" t="e">
        <f>J441-#REF!</f>
        <v>#REF!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20"/>
  <sheetViews>
    <sheetView showGridLines="0" view="pageBreakPreview" zoomScaleSheetLayoutView="100" workbookViewId="0">
      <pane ySplit="5" topLeftCell="A6" activePane="bottomLeft" state="frozen"/>
      <selection pane="bottomLeft" activeCell="Q15" sqref="Q15"/>
    </sheetView>
  </sheetViews>
  <sheetFormatPr defaultRowHeight="15" x14ac:dyDescent="0.25"/>
  <cols>
    <col min="1" max="1" width="4.7109375" style="93" customWidth="1"/>
    <col min="2" max="2" width="27.140625" style="93" bestFit="1" customWidth="1"/>
    <col min="3" max="3" width="8.7109375" style="93" bestFit="1" customWidth="1"/>
    <col min="4" max="4" width="9.140625" style="93"/>
    <col min="5" max="5" width="13.28515625" style="93" bestFit="1" customWidth="1"/>
    <col min="6" max="9" width="9.140625" style="93"/>
    <col min="10" max="12" width="17.85546875" style="93" bestFit="1" customWidth="1"/>
    <col min="13" max="13" width="9.42578125" style="93" bestFit="1" customWidth="1"/>
    <col min="14" max="14" width="12.42578125" style="93" bestFit="1" customWidth="1"/>
    <col min="15" max="16" width="9.42578125" style="93" bestFit="1" customWidth="1"/>
    <col min="17" max="17" width="17.85546875" style="93" bestFit="1" customWidth="1"/>
    <col min="18" max="18" width="15.28515625" style="93" bestFit="1" customWidth="1"/>
    <col min="19" max="19" width="16.140625" style="93" bestFit="1" customWidth="1"/>
    <col min="20" max="20" width="22.42578125" style="93" bestFit="1" customWidth="1"/>
    <col min="21" max="21" width="25.85546875" style="93" bestFit="1" customWidth="1"/>
    <col min="22" max="16384" width="9.140625" style="93"/>
  </cols>
  <sheetData>
    <row r="1" spans="1:22" s="1" customFormat="1" ht="15.7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4"/>
      <c r="K1" s="4"/>
      <c r="L1" s="4"/>
      <c r="M1" s="2"/>
      <c r="N1" s="2"/>
      <c r="Q1" s="4"/>
      <c r="R1" s="4"/>
      <c r="S1" s="4"/>
      <c r="U1" s="6"/>
      <c r="V1" s="4"/>
    </row>
    <row r="2" spans="1:22" s="1" customFormat="1" ht="15.75" x14ac:dyDescent="0.25">
      <c r="A2" s="1" t="s">
        <v>2460</v>
      </c>
      <c r="C2" s="7"/>
      <c r="D2" s="2"/>
      <c r="E2" s="2"/>
      <c r="F2" s="2"/>
      <c r="G2" s="2"/>
      <c r="H2" s="2"/>
      <c r="I2" s="2"/>
      <c r="J2" s="4"/>
      <c r="K2" s="4"/>
      <c r="L2" s="4"/>
      <c r="M2" s="2"/>
      <c r="N2" s="2"/>
      <c r="Q2" s="4"/>
      <c r="R2" s="4"/>
      <c r="S2" s="4"/>
      <c r="U2" s="6"/>
      <c r="V2" s="4"/>
    </row>
    <row r="3" spans="1:22" s="6" customFormat="1" ht="12.75" x14ac:dyDescent="0.2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7</v>
      </c>
      <c r="G3" s="8" t="s">
        <v>8</v>
      </c>
      <c r="H3" s="8" t="s">
        <v>8</v>
      </c>
      <c r="I3" s="8" t="s">
        <v>8</v>
      </c>
      <c r="J3" s="9" t="s">
        <v>9</v>
      </c>
      <c r="K3" s="9" t="s">
        <v>10</v>
      </c>
      <c r="L3" s="9" t="s">
        <v>11</v>
      </c>
      <c r="M3" s="8" t="s">
        <v>12</v>
      </c>
      <c r="N3" s="8" t="s">
        <v>5</v>
      </c>
      <c r="O3" s="8" t="s">
        <v>16</v>
      </c>
      <c r="P3" s="8" t="s">
        <v>17</v>
      </c>
      <c r="Q3" s="9" t="s">
        <v>18</v>
      </c>
      <c r="R3" s="9" t="s">
        <v>19</v>
      </c>
      <c r="S3" s="9" t="s">
        <v>20</v>
      </c>
      <c r="T3" s="8" t="s">
        <v>21</v>
      </c>
      <c r="U3" s="8" t="s">
        <v>22</v>
      </c>
      <c r="V3" s="10"/>
    </row>
    <row r="4" spans="1:22" s="6" customFormat="1" ht="12.75" x14ac:dyDescent="0.2">
      <c r="A4" s="11"/>
      <c r="B4" s="11"/>
      <c r="C4" s="11"/>
      <c r="D4" s="11"/>
      <c r="E4" s="11"/>
      <c r="F4" s="11" t="s">
        <v>24</v>
      </c>
      <c r="G4" s="11" t="s">
        <v>25</v>
      </c>
      <c r="H4" s="11" t="s">
        <v>25</v>
      </c>
      <c r="I4" s="11" t="s">
        <v>14</v>
      </c>
      <c r="J4" s="12"/>
      <c r="K4" s="12" t="s">
        <v>9</v>
      </c>
      <c r="L4" s="12"/>
      <c r="M4" s="11"/>
      <c r="N4" s="11" t="s">
        <v>1897</v>
      </c>
      <c r="O4" s="11"/>
      <c r="P4" s="11" t="s">
        <v>28</v>
      </c>
      <c r="Q4" s="12" t="s">
        <v>29</v>
      </c>
      <c r="R4" s="12" t="s">
        <v>12</v>
      </c>
      <c r="S4" s="12"/>
      <c r="T4" s="11"/>
      <c r="U4" s="11"/>
      <c r="V4" s="10"/>
    </row>
    <row r="5" spans="1:22" s="6" customFormat="1" ht="12.75" x14ac:dyDescent="0.2">
      <c r="A5" s="11"/>
      <c r="B5" s="11"/>
      <c r="C5" s="11"/>
      <c r="D5" s="11"/>
      <c r="E5" s="11"/>
      <c r="F5" s="11"/>
      <c r="G5" s="11" t="s">
        <v>30</v>
      </c>
      <c r="H5" s="11"/>
      <c r="I5" s="11"/>
      <c r="J5" s="12"/>
      <c r="K5" s="12"/>
      <c r="L5" s="12"/>
      <c r="M5" s="11"/>
      <c r="N5" s="11"/>
      <c r="O5" s="11"/>
      <c r="P5" s="11"/>
      <c r="Q5" s="12"/>
      <c r="R5" s="12"/>
      <c r="S5" s="12"/>
      <c r="T5" s="11"/>
      <c r="U5" s="11"/>
      <c r="V5" s="10"/>
    </row>
    <row r="6" spans="1:22" ht="15.75" x14ac:dyDescent="0.25">
      <c r="A6" s="13">
        <v>1</v>
      </c>
      <c r="B6" s="24" t="s">
        <v>1917</v>
      </c>
      <c r="C6" s="97" t="s">
        <v>1918</v>
      </c>
      <c r="D6" s="13"/>
      <c r="E6" s="78">
        <v>42699</v>
      </c>
      <c r="F6" s="88"/>
      <c r="G6" s="88"/>
      <c r="H6" s="88"/>
      <c r="I6" s="88"/>
      <c r="J6" s="89">
        <v>6500000</v>
      </c>
      <c r="K6" s="95">
        <f t="shared" ref="K6:K18" si="0">+O6*Q6</f>
        <v>6500000</v>
      </c>
      <c r="L6" s="96">
        <f t="shared" ref="L6:L18" si="1">+J6/O6</f>
        <v>6500000</v>
      </c>
      <c r="M6" s="91">
        <v>0</v>
      </c>
      <c r="N6" s="91">
        <v>0</v>
      </c>
      <c r="O6" s="92">
        <v>1</v>
      </c>
      <c r="P6" s="92">
        <v>1</v>
      </c>
      <c r="Q6" s="95">
        <f t="shared" ref="Q6:Q18" si="2">+L6+M6</f>
        <v>6500000</v>
      </c>
      <c r="R6" s="95">
        <f t="shared" ref="R6:R18" si="3">+P6*Q6</f>
        <v>6500000</v>
      </c>
      <c r="S6" s="95">
        <f t="shared" ref="S6:S18" si="4">+P6*Q6</f>
        <v>6500000</v>
      </c>
      <c r="T6" s="86"/>
      <c r="U6" s="26" t="s">
        <v>1944</v>
      </c>
    </row>
    <row r="7" spans="1:22" ht="15.75" x14ac:dyDescent="0.25">
      <c r="A7" s="13">
        <f>+A6+1</f>
        <v>2</v>
      </c>
      <c r="B7" s="14" t="s">
        <v>1921</v>
      </c>
      <c r="C7" s="18" t="s">
        <v>1922</v>
      </c>
      <c r="D7" s="15" t="s">
        <v>1923</v>
      </c>
      <c r="E7" s="78">
        <v>42811</v>
      </c>
      <c r="F7" s="88"/>
      <c r="G7" s="88"/>
      <c r="H7" s="88"/>
      <c r="I7" s="88"/>
      <c r="J7" s="89">
        <v>5000000</v>
      </c>
      <c r="K7" s="95">
        <f t="shared" si="0"/>
        <v>5000000</v>
      </c>
      <c r="L7" s="96">
        <f t="shared" si="1"/>
        <v>5000000</v>
      </c>
      <c r="M7" s="91">
        <v>0</v>
      </c>
      <c r="N7" s="91">
        <v>0</v>
      </c>
      <c r="O7" s="92">
        <v>1</v>
      </c>
      <c r="P7" s="92">
        <v>1</v>
      </c>
      <c r="Q7" s="95">
        <f t="shared" si="2"/>
        <v>5000000</v>
      </c>
      <c r="R7" s="95">
        <f t="shared" si="3"/>
        <v>5000000</v>
      </c>
      <c r="S7" s="95">
        <f t="shared" si="4"/>
        <v>5000000</v>
      </c>
      <c r="T7" s="86"/>
      <c r="U7" s="26" t="s">
        <v>1944</v>
      </c>
    </row>
    <row r="8" spans="1:22" ht="15.75" x14ac:dyDescent="0.25">
      <c r="A8" s="13">
        <f t="shared" ref="A8:A18" si="5">+A7+1</f>
        <v>3</v>
      </c>
      <c r="B8" s="14" t="s">
        <v>1932</v>
      </c>
      <c r="C8" s="18" t="s">
        <v>1933</v>
      </c>
      <c r="D8" s="15" t="s">
        <v>1934</v>
      </c>
      <c r="E8" s="78">
        <v>43063</v>
      </c>
      <c r="F8" s="88"/>
      <c r="G8" s="88"/>
      <c r="H8" s="88"/>
      <c r="I8" s="88"/>
      <c r="J8" s="95">
        <v>2000000</v>
      </c>
      <c r="K8" s="95">
        <f t="shared" si="0"/>
        <v>2000000</v>
      </c>
      <c r="L8" s="96">
        <f t="shared" si="1"/>
        <v>2000000</v>
      </c>
      <c r="M8" s="91">
        <v>0</v>
      </c>
      <c r="N8" s="91">
        <v>0</v>
      </c>
      <c r="O8" s="92">
        <v>1</v>
      </c>
      <c r="P8" s="92">
        <v>1</v>
      </c>
      <c r="Q8" s="95">
        <f t="shared" si="2"/>
        <v>2000000</v>
      </c>
      <c r="R8" s="95">
        <f t="shared" si="3"/>
        <v>2000000</v>
      </c>
      <c r="S8" s="95">
        <f t="shared" si="4"/>
        <v>2000000</v>
      </c>
      <c r="T8" s="86"/>
      <c r="U8" s="26" t="s">
        <v>1944</v>
      </c>
    </row>
    <row r="9" spans="1:22" ht="15.75" x14ac:dyDescent="0.25">
      <c r="A9" s="13">
        <f t="shared" si="5"/>
        <v>4</v>
      </c>
      <c r="B9" s="24" t="s">
        <v>1913</v>
      </c>
      <c r="C9" s="97" t="s">
        <v>1914</v>
      </c>
      <c r="D9" s="97"/>
      <c r="E9" s="78">
        <v>42160</v>
      </c>
      <c r="F9" s="88"/>
      <c r="G9" s="88"/>
      <c r="H9" s="88"/>
      <c r="I9" s="88"/>
      <c r="J9" s="89">
        <v>6000000</v>
      </c>
      <c r="K9" s="95">
        <f t="shared" si="0"/>
        <v>6000000</v>
      </c>
      <c r="L9" s="96">
        <f t="shared" si="1"/>
        <v>6000000</v>
      </c>
      <c r="M9" s="91">
        <v>0</v>
      </c>
      <c r="N9" s="91">
        <v>0</v>
      </c>
      <c r="O9" s="92">
        <v>1</v>
      </c>
      <c r="P9" s="92">
        <v>1</v>
      </c>
      <c r="Q9" s="95">
        <f t="shared" si="2"/>
        <v>6000000</v>
      </c>
      <c r="R9" s="95">
        <f t="shared" si="3"/>
        <v>6000000</v>
      </c>
      <c r="S9" s="95">
        <f t="shared" si="4"/>
        <v>6000000</v>
      </c>
      <c r="T9" s="85"/>
      <c r="U9" s="26" t="s">
        <v>1944</v>
      </c>
    </row>
    <row r="10" spans="1:22" ht="15.75" x14ac:dyDescent="0.25">
      <c r="A10" s="13">
        <f t="shared" si="5"/>
        <v>5</v>
      </c>
      <c r="B10" s="24" t="s">
        <v>1919</v>
      </c>
      <c r="C10" s="97" t="s">
        <v>1920</v>
      </c>
      <c r="D10" s="13"/>
      <c r="E10" s="78">
        <v>42702</v>
      </c>
      <c r="F10" s="88"/>
      <c r="G10" s="88"/>
      <c r="H10" s="88"/>
      <c r="I10" s="88"/>
      <c r="J10" s="89">
        <v>5822000</v>
      </c>
      <c r="K10" s="95">
        <f t="shared" si="0"/>
        <v>5822000</v>
      </c>
      <c r="L10" s="96">
        <f t="shared" si="1"/>
        <v>5822000</v>
      </c>
      <c r="M10" s="91">
        <v>0</v>
      </c>
      <c r="N10" s="91">
        <v>0</v>
      </c>
      <c r="O10" s="92">
        <v>1</v>
      </c>
      <c r="P10" s="92">
        <v>1</v>
      </c>
      <c r="Q10" s="95">
        <f t="shared" si="2"/>
        <v>5822000</v>
      </c>
      <c r="R10" s="95">
        <f t="shared" si="3"/>
        <v>5822000</v>
      </c>
      <c r="S10" s="95">
        <f t="shared" si="4"/>
        <v>5822000</v>
      </c>
      <c r="T10" s="86"/>
      <c r="U10" s="26" t="s">
        <v>1944</v>
      </c>
    </row>
    <row r="11" spans="1:22" ht="15.75" x14ac:dyDescent="0.25">
      <c r="A11" s="13">
        <f t="shared" si="5"/>
        <v>6</v>
      </c>
      <c r="B11" s="14" t="s">
        <v>1265</v>
      </c>
      <c r="C11" s="18" t="s">
        <v>1266</v>
      </c>
      <c r="D11" s="15" t="s">
        <v>1928</v>
      </c>
      <c r="E11" s="78">
        <v>42930</v>
      </c>
      <c r="F11" s="88"/>
      <c r="G11" s="88"/>
      <c r="H11" s="88"/>
      <c r="I11" s="88"/>
      <c r="J11" s="95">
        <v>10000000</v>
      </c>
      <c r="K11" s="95">
        <f t="shared" si="0"/>
        <v>10000000</v>
      </c>
      <c r="L11" s="96">
        <f t="shared" si="1"/>
        <v>10000000</v>
      </c>
      <c r="M11" s="91">
        <v>0</v>
      </c>
      <c r="N11" s="91">
        <v>0</v>
      </c>
      <c r="O11" s="92">
        <v>1</v>
      </c>
      <c r="P11" s="92">
        <v>1</v>
      </c>
      <c r="Q11" s="95">
        <f t="shared" si="2"/>
        <v>10000000</v>
      </c>
      <c r="R11" s="95">
        <f t="shared" si="3"/>
        <v>10000000</v>
      </c>
      <c r="S11" s="95">
        <f t="shared" si="4"/>
        <v>10000000</v>
      </c>
      <c r="T11" s="86"/>
      <c r="U11" s="26" t="s">
        <v>1944</v>
      </c>
    </row>
    <row r="12" spans="1:22" ht="15.75" x14ac:dyDescent="0.25">
      <c r="A12" s="13">
        <f t="shared" si="5"/>
        <v>7</v>
      </c>
      <c r="B12" s="14" t="s">
        <v>1929</v>
      </c>
      <c r="C12" s="18" t="s">
        <v>1930</v>
      </c>
      <c r="D12" s="15" t="s">
        <v>1931</v>
      </c>
      <c r="E12" s="78">
        <v>42972</v>
      </c>
      <c r="F12" s="88"/>
      <c r="G12" s="88"/>
      <c r="H12" s="88"/>
      <c r="I12" s="88"/>
      <c r="J12" s="94">
        <v>7000000</v>
      </c>
      <c r="K12" s="95">
        <f t="shared" si="0"/>
        <v>7000000</v>
      </c>
      <c r="L12" s="96">
        <f t="shared" si="1"/>
        <v>7000000</v>
      </c>
      <c r="M12" s="91">
        <v>0</v>
      </c>
      <c r="N12" s="91">
        <v>0</v>
      </c>
      <c r="O12" s="92">
        <v>1</v>
      </c>
      <c r="P12" s="92">
        <v>1</v>
      </c>
      <c r="Q12" s="95">
        <f t="shared" si="2"/>
        <v>7000000</v>
      </c>
      <c r="R12" s="95">
        <f t="shared" si="3"/>
        <v>7000000</v>
      </c>
      <c r="S12" s="95">
        <f t="shared" si="4"/>
        <v>7000000</v>
      </c>
      <c r="T12" s="86"/>
      <c r="U12" s="26" t="s">
        <v>1944</v>
      </c>
    </row>
    <row r="13" spans="1:22" ht="15.75" x14ac:dyDescent="0.25">
      <c r="A13" s="13">
        <f t="shared" si="5"/>
        <v>8</v>
      </c>
      <c r="B13" s="24" t="s">
        <v>987</v>
      </c>
      <c r="C13" s="97" t="s">
        <v>988</v>
      </c>
      <c r="D13" s="15" t="s">
        <v>1927</v>
      </c>
      <c r="E13" s="78">
        <v>42881</v>
      </c>
      <c r="F13" s="88"/>
      <c r="G13" s="88"/>
      <c r="H13" s="88"/>
      <c r="I13" s="88"/>
      <c r="J13" s="95">
        <v>6000000</v>
      </c>
      <c r="K13" s="95">
        <f t="shared" si="0"/>
        <v>6000000</v>
      </c>
      <c r="L13" s="96">
        <f t="shared" si="1"/>
        <v>6000000</v>
      </c>
      <c r="M13" s="91">
        <v>0</v>
      </c>
      <c r="N13" s="91">
        <v>0</v>
      </c>
      <c r="O13" s="92">
        <v>1</v>
      </c>
      <c r="P13" s="92">
        <v>1</v>
      </c>
      <c r="Q13" s="95">
        <f t="shared" si="2"/>
        <v>6000000</v>
      </c>
      <c r="R13" s="95">
        <f t="shared" si="3"/>
        <v>6000000</v>
      </c>
      <c r="S13" s="95">
        <f t="shared" si="4"/>
        <v>6000000</v>
      </c>
      <c r="T13" s="86"/>
      <c r="U13" s="26" t="s">
        <v>1944</v>
      </c>
    </row>
    <row r="14" spans="1:22" ht="15.75" x14ac:dyDescent="0.25">
      <c r="A14" s="13">
        <f t="shared" si="5"/>
        <v>9</v>
      </c>
      <c r="B14" s="24" t="s">
        <v>1924</v>
      </c>
      <c r="C14" s="97" t="s">
        <v>1925</v>
      </c>
      <c r="D14" s="15" t="s">
        <v>1926</v>
      </c>
      <c r="E14" s="78">
        <v>42871</v>
      </c>
      <c r="F14" s="88"/>
      <c r="G14" s="88"/>
      <c r="H14" s="88"/>
      <c r="I14" s="88"/>
      <c r="J14" s="95">
        <v>5000000</v>
      </c>
      <c r="K14" s="95">
        <f t="shared" si="0"/>
        <v>5000000</v>
      </c>
      <c r="L14" s="96">
        <f t="shared" si="1"/>
        <v>5000000</v>
      </c>
      <c r="M14" s="91">
        <v>0</v>
      </c>
      <c r="N14" s="91">
        <v>0</v>
      </c>
      <c r="O14" s="92">
        <v>1</v>
      </c>
      <c r="P14" s="92">
        <v>1</v>
      </c>
      <c r="Q14" s="95">
        <f t="shared" si="2"/>
        <v>5000000</v>
      </c>
      <c r="R14" s="95">
        <f t="shared" si="3"/>
        <v>5000000</v>
      </c>
      <c r="S14" s="95">
        <f t="shared" si="4"/>
        <v>5000000</v>
      </c>
      <c r="T14" s="86"/>
      <c r="U14" s="26" t="s">
        <v>1944</v>
      </c>
    </row>
    <row r="15" spans="1:22" ht="15.75" x14ac:dyDescent="0.25">
      <c r="A15" s="13">
        <f t="shared" si="5"/>
        <v>10</v>
      </c>
      <c r="B15" s="79" t="s">
        <v>1941</v>
      </c>
      <c r="C15" s="80" t="s">
        <v>1942</v>
      </c>
      <c r="D15" s="82" t="s">
        <v>1943</v>
      </c>
      <c r="E15" s="82">
        <v>43185</v>
      </c>
      <c r="F15" s="88"/>
      <c r="G15" s="88"/>
      <c r="H15" s="88"/>
      <c r="I15" s="88"/>
      <c r="J15" s="95">
        <v>5000000</v>
      </c>
      <c r="K15" s="95">
        <f t="shared" si="0"/>
        <v>5000000</v>
      </c>
      <c r="L15" s="96">
        <f t="shared" si="1"/>
        <v>5000000</v>
      </c>
      <c r="M15" s="91">
        <v>0</v>
      </c>
      <c r="N15" s="91">
        <v>0</v>
      </c>
      <c r="O15" s="92">
        <v>1</v>
      </c>
      <c r="P15" s="92">
        <v>1</v>
      </c>
      <c r="Q15" s="95">
        <f t="shared" si="2"/>
        <v>5000000</v>
      </c>
      <c r="R15" s="95">
        <f t="shared" si="3"/>
        <v>5000000</v>
      </c>
      <c r="S15" s="95">
        <f t="shared" si="4"/>
        <v>5000000</v>
      </c>
      <c r="T15" s="88"/>
      <c r="U15" s="26" t="s">
        <v>1944</v>
      </c>
    </row>
    <row r="16" spans="1:22" ht="15.75" x14ac:dyDescent="0.25">
      <c r="A16" s="13">
        <f t="shared" si="5"/>
        <v>11</v>
      </c>
      <c r="B16" s="14" t="s">
        <v>1935</v>
      </c>
      <c r="C16" s="18" t="s">
        <v>1936</v>
      </c>
      <c r="D16" s="15" t="s">
        <v>1937</v>
      </c>
      <c r="E16" s="82">
        <v>43143</v>
      </c>
      <c r="F16" s="88"/>
      <c r="G16" s="88"/>
      <c r="H16" s="88"/>
      <c r="I16" s="88"/>
      <c r="J16" s="95">
        <v>5000000</v>
      </c>
      <c r="K16" s="95">
        <f t="shared" si="0"/>
        <v>5000000</v>
      </c>
      <c r="L16" s="96">
        <f t="shared" si="1"/>
        <v>5000000</v>
      </c>
      <c r="M16" s="91">
        <v>0</v>
      </c>
      <c r="N16" s="91">
        <v>0</v>
      </c>
      <c r="O16" s="92">
        <v>1</v>
      </c>
      <c r="P16" s="92">
        <v>1</v>
      </c>
      <c r="Q16" s="95">
        <f t="shared" si="2"/>
        <v>5000000</v>
      </c>
      <c r="R16" s="95">
        <f t="shared" si="3"/>
        <v>5000000</v>
      </c>
      <c r="S16" s="95">
        <f t="shared" si="4"/>
        <v>5000000</v>
      </c>
      <c r="T16" s="86"/>
      <c r="U16" s="26" t="s">
        <v>1944</v>
      </c>
    </row>
    <row r="17" spans="1:21" ht="15.75" x14ac:dyDescent="0.25">
      <c r="A17" s="13">
        <f t="shared" si="5"/>
        <v>12</v>
      </c>
      <c r="B17" s="79" t="s">
        <v>1938</v>
      </c>
      <c r="C17" s="80" t="s">
        <v>1939</v>
      </c>
      <c r="D17" s="82" t="s">
        <v>1940</v>
      </c>
      <c r="E17" s="82">
        <v>43154</v>
      </c>
      <c r="F17" s="88"/>
      <c r="G17" s="88"/>
      <c r="H17" s="88"/>
      <c r="I17" s="88"/>
      <c r="J17" s="95">
        <v>5000000</v>
      </c>
      <c r="K17" s="95">
        <f t="shared" si="0"/>
        <v>5000000</v>
      </c>
      <c r="L17" s="96">
        <f t="shared" si="1"/>
        <v>5000000</v>
      </c>
      <c r="M17" s="91">
        <v>0</v>
      </c>
      <c r="N17" s="91">
        <v>0</v>
      </c>
      <c r="O17" s="92">
        <v>1</v>
      </c>
      <c r="P17" s="92">
        <v>1</v>
      </c>
      <c r="Q17" s="95">
        <f t="shared" si="2"/>
        <v>5000000</v>
      </c>
      <c r="R17" s="95">
        <f t="shared" si="3"/>
        <v>5000000</v>
      </c>
      <c r="S17" s="95">
        <f t="shared" si="4"/>
        <v>5000000</v>
      </c>
      <c r="T17" s="86"/>
      <c r="U17" s="26" t="s">
        <v>1944</v>
      </c>
    </row>
    <row r="18" spans="1:21" ht="15.75" x14ac:dyDescent="0.25">
      <c r="A18" s="13">
        <f t="shared" si="5"/>
        <v>13</v>
      </c>
      <c r="B18" s="24" t="s">
        <v>1915</v>
      </c>
      <c r="C18" s="97" t="s">
        <v>1916</v>
      </c>
      <c r="D18" s="97"/>
      <c r="E18" s="78">
        <v>42639</v>
      </c>
      <c r="F18" s="88"/>
      <c r="G18" s="88"/>
      <c r="H18" s="88"/>
      <c r="I18" s="88"/>
      <c r="J18" s="89">
        <v>5000000</v>
      </c>
      <c r="K18" s="95">
        <f t="shared" si="0"/>
        <v>5000000</v>
      </c>
      <c r="L18" s="96">
        <f t="shared" si="1"/>
        <v>5000000</v>
      </c>
      <c r="M18" s="91">
        <v>0</v>
      </c>
      <c r="N18" s="91">
        <v>0</v>
      </c>
      <c r="O18" s="92">
        <v>1</v>
      </c>
      <c r="P18" s="92">
        <v>1</v>
      </c>
      <c r="Q18" s="95">
        <f t="shared" si="2"/>
        <v>5000000</v>
      </c>
      <c r="R18" s="95">
        <f t="shared" si="3"/>
        <v>5000000</v>
      </c>
      <c r="S18" s="95">
        <f t="shared" si="4"/>
        <v>5000000</v>
      </c>
      <c r="T18" s="86"/>
      <c r="U18" s="26" t="s">
        <v>1944</v>
      </c>
    </row>
    <row r="19" spans="1:21" ht="15.75" x14ac:dyDescent="0.25">
      <c r="A19" s="13"/>
      <c r="B19" s="79"/>
      <c r="C19" s="80"/>
      <c r="D19" s="82"/>
      <c r="E19" s="82"/>
      <c r="F19" s="88"/>
      <c r="G19" s="88"/>
      <c r="H19" s="88"/>
      <c r="I19" s="88"/>
      <c r="J19" s="88"/>
      <c r="K19" s="90"/>
      <c r="L19" s="88"/>
      <c r="M19" s="88"/>
      <c r="N19" s="88"/>
      <c r="O19" s="88"/>
      <c r="P19" s="88"/>
      <c r="Q19" s="88"/>
      <c r="R19" s="88"/>
      <c r="S19" s="88"/>
      <c r="T19" s="88"/>
      <c r="U19" s="88"/>
    </row>
    <row r="20" spans="1:21" x14ac:dyDescent="0.25">
      <c r="A20" s="88"/>
      <c r="B20" s="88" t="s">
        <v>10</v>
      </c>
      <c r="C20" s="88"/>
      <c r="D20" s="88"/>
      <c r="E20" s="88"/>
      <c r="F20" s="88"/>
      <c r="G20" s="88"/>
      <c r="H20" s="88"/>
      <c r="I20" s="88"/>
      <c r="J20" s="89">
        <f>SUM(J6:J19)</f>
        <v>73322000</v>
      </c>
      <c r="K20" s="89">
        <f t="shared" ref="K20:S20" si="6">SUM(K6:K19)</f>
        <v>73322000</v>
      </c>
      <c r="L20" s="89">
        <f t="shared" si="6"/>
        <v>73322000</v>
      </c>
      <c r="M20" s="89">
        <f t="shared" si="6"/>
        <v>0</v>
      </c>
      <c r="N20" s="89">
        <f t="shared" si="6"/>
        <v>0</v>
      </c>
      <c r="O20" s="89">
        <f t="shared" si="6"/>
        <v>13</v>
      </c>
      <c r="P20" s="89">
        <f t="shared" si="6"/>
        <v>13</v>
      </c>
      <c r="Q20" s="89">
        <f t="shared" si="6"/>
        <v>73322000</v>
      </c>
      <c r="R20" s="89">
        <f t="shared" si="6"/>
        <v>73322000</v>
      </c>
      <c r="S20" s="89">
        <f t="shared" si="6"/>
        <v>73322000</v>
      </c>
      <c r="T20" s="88"/>
      <c r="U20" s="88"/>
    </row>
  </sheetData>
  <sortState ref="B6:U18">
    <sortCondition ref="C6:C18"/>
  </sortState>
  <pageMargins left="0.11811023622047245" right="0.70866141732283472" top="0.74803149606299213" bottom="0.74803149606299213" header="0.11811023622047245" footer="0.31496062992125984"/>
  <pageSetup paperSize="5" scale="6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6"/>
  <sheetViews>
    <sheetView showGridLines="0" view="pageBreakPreview" zoomScaleSheetLayoutView="100" workbookViewId="0">
      <pane ySplit="5" topLeftCell="A6" activePane="bottomLeft" state="frozen"/>
      <selection pane="bottomLeft" activeCell="E14" sqref="E14"/>
    </sheetView>
  </sheetViews>
  <sheetFormatPr defaultRowHeight="15" x14ac:dyDescent="0.25"/>
  <cols>
    <col min="1" max="1" width="4.7109375" style="93" customWidth="1"/>
    <col min="2" max="2" width="27.140625" style="93" bestFit="1" customWidth="1"/>
    <col min="3" max="3" width="8.7109375" style="93" bestFit="1" customWidth="1"/>
    <col min="4" max="4" width="9.140625" style="93"/>
    <col min="5" max="5" width="13.28515625" style="93" bestFit="1" customWidth="1"/>
    <col min="6" max="9" width="9.140625" style="93"/>
    <col min="10" max="12" width="17.85546875" style="93" bestFit="1" customWidth="1"/>
    <col min="13" max="13" width="9.42578125" style="93" bestFit="1" customWidth="1"/>
    <col min="14" max="14" width="12.42578125" style="93" bestFit="1" customWidth="1"/>
    <col min="15" max="16" width="9.42578125" style="93" bestFit="1" customWidth="1"/>
    <col min="17" max="17" width="17.85546875" style="93" bestFit="1" customWidth="1"/>
    <col min="18" max="18" width="15.28515625" style="93" bestFit="1" customWidth="1"/>
    <col min="19" max="19" width="16.140625" style="93" bestFit="1" customWidth="1"/>
    <col min="20" max="20" width="18.42578125" style="93" customWidth="1"/>
    <col min="21" max="21" width="25.85546875" style="93" bestFit="1" customWidth="1"/>
    <col min="22" max="16384" width="9.140625" style="93"/>
  </cols>
  <sheetData>
    <row r="1" spans="1:22" s="1" customFormat="1" ht="15.7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4"/>
      <c r="K1" s="4"/>
      <c r="L1" s="4"/>
      <c r="M1" s="2"/>
      <c r="N1" s="2"/>
      <c r="Q1" s="4"/>
      <c r="R1" s="4"/>
      <c r="S1" s="4"/>
      <c r="U1" s="6"/>
      <c r="V1" s="4"/>
    </row>
    <row r="2" spans="1:22" s="1" customFormat="1" ht="15.75" x14ac:dyDescent="0.25">
      <c r="A2" s="1" t="s">
        <v>2459</v>
      </c>
      <c r="C2" s="7"/>
      <c r="D2" s="2"/>
      <c r="E2" s="2"/>
      <c r="F2" s="2"/>
      <c r="G2" s="2"/>
      <c r="H2" s="2"/>
      <c r="I2" s="2"/>
      <c r="J2" s="4"/>
      <c r="K2" s="4"/>
      <c r="L2" s="4"/>
      <c r="M2" s="2"/>
      <c r="N2" s="2"/>
      <c r="Q2" s="4"/>
      <c r="R2" s="4"/>
      <c r="S2" s="4"/>
      <c r="U2" s="6"/>
      <c r="V2" s="4"/>
    </row>
    <row r="3" spans="1:22" s="6" customFormat="1" ht="12.75" x14ac:dyDescent="0.2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7</v>
      </c>
      <c r="G3" s="8" t="s">
        <v>8</v>
      </c>
      <c r="H3" s="8" t="s">
        <v>8</v>
      </c>
      <c r="I3" s="8" t="s">
        <v>8</v>
      </c>
      <c r="J3" s="9" t="s">
        <v>9</v>
      </c>
      <c r="K3" s="9" t="s">
        <v>10</v>
      </c>
      <c r="L3" s="9" t="s">
        <v>11</v>
      </c>
      <c r="M3" s="8" t="s">
        <v>12</v>
      </c>
      <c r="N3" s="8" t="s">
        <v>5</v>
      </c>
      <c r="O3" s="8" t="s">
        <v>16</v>
      </c>
      <c r="P3" s="8" t="s">
        <v>17</v>
      </c>
      <c r="Q3" s="9" t="s">
        <v>18</v>
      </c>
      <c r="R3" s="9" t="s">
        <v>19</v>
      </c>
      <c r="S3" s="9" t="s">
        <v>20</v>
      </c>
      <c r="T3" s="8" t="s">
        <v>21</v>
      </c>
      <c r="U3" s="8" t="s">
        <v>22</v>
      </c>
      <c r="V3" s="10"/>
    </row>
    <row r="4" spans="1:22" s="6" customFormat="1" ht="12.75" x14ac:dyDescent="0.2">
      <c r="A4" s="11"/>
      <c r="B4" s="11"/>
      <c r="C4" s="11"/>
      <c r="D4" s="11"/>
      <c r="E4" s="11"/>
      <c r="F4" s="11" t="s">
        <v>24</v>
      </c>
      <c r="G4" s="11" t="s">
        <v>25</v>
      </c>
      <c r="H4" s="11" t="s">
        <v>25</v>
      </c>
      <c r="I4" s="11" t="s">
        <v>14</v>
      </c>
      <c r="J4" s="12"/>
      <c r="K4" s="12" t="s">
        <v>9</v>
      </c>
      <c r="L4" s="12"/>
      <c r="M4" s="11"/>
      <c r="N4" s="11" t="s">
        <v>1897</v>
      </c>
      <c r="O4" s="11"/>
      <c r="P4" s="11" t="s">
        <v>28</v>
      </c>
      <c r="Q4" s="12" t="s">
        <v>29</v>
      </c>
      <c r="R4" s="12" t="s">
        <v>12</v>
      </c>
      <c r="S4" s="12"/>
      <c r="T4" s="11"/>
      <c r="U4" s="11"/>
      <c r="V4" s="10"/>
    </row>
    <row r="5" spans="1:22" s="6" customFormat="1" ht="12.75" x14ac:dyDescent="0.2">
      <c r="A5" s="11"/>
      <c r="B5" s="11"/>
      <c r="C5" s="11"/>
      <c r="D5" s="11"/>
      <c r="E5" s="11"/>
      <c r="F5" s="11"/>
      <c r="G5" s="11" t="s">
        <v>30</v>
      </c>
      <c r="H5" s="11"/>
      <c r="I5" s="11"/>
      <c r="J5" s="12"/>
      <c r="K5" s="12"/>
      <c r="L5" s="12"/>
      <c r="M5" s="11"/>
      <c r="N5" s="11"/>
      <c r="O5" s="11"/>
      <c r="P5" s="11"/>
      <c r="Q5" s="12"/>
      <c r="R5" s="12"/>
      <c r="S5" s="12"/>
      <c r="T5" s="11"/>
      <c r="U5" s="11"/>
      <c r="V5" s="10"/>
    </row>
    <row r="6" spans="1:22" ht="15.75" x14ac:dyDescent="0.25">
      <c r="A6" s="13">
        <v>1</v>
      </c>
      <c r="B6" s="14" t="s">
        <v>1980</v>
      </c>
      <c r="C6" s="15" t="s">
        <v>1981</v>
      </c>
      <c r="D6" s="13"/>
      <c r="E6" s="78"/>
      <c r="F6" s="88"/>
      <c r="G6" s="88"/>
      <c r="H6" s="88"/>
      <c r="I6" s="88"/>
      <c r="J6" s="89">
        <v>7500000</v>
      </c>
      <c r="K6" s="95">
        <f t="shared" ref="K6:K14" si="0">+O6*Q6</f>
        <v>7500000</v>
      </c>
      <c r="L6" s="96">
        <f t="shared" ref="L6:L14" si="1">+J6/O6</f>
        <v>7500000</v>
      </c>
      <c r="M6" s="91">
        <v>0</v>
      </c>
      <c r="N6" s="91">
        <v>0</v>
      </c>
      <c r="O6" s="92">
        <v>1</v>
      </c>
      <c r="P6" s="92">
        <v>1</v>
      </c>
      <c r="Q6" s="95">
        <f t="shared" ref="Q6:Q14" si="2">+L6+M6</f>
        <v>7500000</v>
      </c>
      <c r="R6" s="95">
        <f t="shared" ref="R6:R14" si="3">+P6*Q6</f>
        <v>7500000</v>
      </c>
      <c r="S6" s="95">
        <f t="shared" ref="S6:S14" si="4">+P6*Q6</f>
        <v>7500000</v>
      </c>
      <c r="T6" s="86"/>
      <c r="U6" s="26" t="s">
        <v>2457</v>
      </c>
    </row>
    <row r="7" spans="1:22" ht="15.75" x14ac:dyDescent="0.25">
      <c r="A7" s="13">
        <f t="shared" ref="A7:A14" si="5">+A6+1</f>
        <v>2</v>
      </c>
      <c r="B7" s="14" t="s">
        <v>1690</v>
      </c>
      <c r="C7" s="15" t="s">
        <v>1691</v>
      </c>
      <c r="D7" s="15"/>
      <c r="E7" s="78"/>
      <c r="F7" s="88"/>
      <c r="G7" s="88"/>
      <c r="H7" s="88"/>
      <c r="I7" s="88"/>
      <c r="J7" s="89">
        <v>7500000</v>
      </c>
      <c r="K7" s="95">
        <f t="shared" si="0"/>
        <v>7500000</v>
      </c>
      <c r="L7" s="96">
        <f t="shared" si="1"/>
        <v>7500000</v>
      </c>
      <c r="M7" s="91">
        <v>0</v>
      </c>
      <c r="N7" s="91">
        <v>0</v>
      </c>
      <c r="O7" s="92">
        <v>1</v>
      </c>
      <c r="P7" s="92">
        <v>1</v>
      </c>
      <c r="Q7" s="95">
        <f t="shared" si="2"/>
        <v>7500000</v>
      </c>
      <c r="R7" s="95">
        <f t="shared" si="3"/>
        <v>7500000</v>
      </c>
      <c r="S7" s="95">
        <f t="shared" si="4"/>
        <v>7500000</v>
      </c>
      <c r="T7" s="86"/>
      <c r="U7" s="26" t="s">
        <v>2457</v>
      </c>
    </row>
    <row r="8" spans="1:22" ht="15.75" x14ac:dyDescent="0.25">
      <c r="A8" s="13">
        <f t="shared" si="5"/>
        <v>3</v>
      </c>
      <c r="B8" s="14" t="s">
        <v>74</v>
      </c>
      <c r="C8" s="15" t="s">
        <v>75</v>
      </c>
      <c r="D8" s="15"/>
      <c r="E8" s="78"/>
      <c r="F8" s="88"/>
      <c r="G8" s="88"/>
      <c r="H8" s="88"/>
      <c r="I8" s="88"/>
      <c r="J8" s="89">
        <v>1000000</v>
      </c>
      <c r="K8" s="95">
        <f t="shared" si="0"/>
        <v>1000000</v>
      </c>
      <c r="L8" s="96">
        <f t="shared" si="1"/>
        <v>1000000</v>
      </c>
      <c r="M8" s="91">
        <v>0</v>
      </c>
      <c r="N8" s="91">
        <v>0</v>
      </c>
      <c r="O8" s="92">
        <v>1</v>
      </c>
      <c r="P8" s="92">
        <v>1</v>
      </c>
      <c r="Q8" s="95">
        <f t="shared" si="2"/>
        <v>1000000</v>
      </c>
      <c r="R8" s="95">
        <f t="shared" si="3"/>
        <v>1000000</v>
      </c>
      <c r="S8" s="95">
        <f t="shared" si="4"/>
        <v>1000000</v>
      </c>
      <c r="T8" s="86"/>
      <c r="U8" s="26" t="s">
        <v>2457</v>
      </c>
    </row>
    <row r="9" spans="1:22" ht="15.75" x14ac:dyDescent="0.25">
      <c r="A9" s="13">
        <f t="shared" si="5"/>
        <v>4</v>
      </c>
      <c r="B9" s="14" t="s">
        <v>2456</v>
      </c>
      <c r="C9" s="15" t="s">
        <v>118</v>
      </c>
      <c r="D9" s="97"/>
      <c r="E9" s="78"/>
      <c r="F9" s="88"/>
      <c r="G9" s="88"/>
      <c r="H9" s="88"/>
      <c r="I9" s="88"/>
      <c r="J9" s="89">
        <v>1000000</v>
      </c>
      <c r="K9" s="95">
        <f t="shared" si="0"/>
        <v>1000000</v>
      </c>
      <c r="L9" s="96">
        <f t="shared" si="1"/>
        <v>1000000</v>
      </c>
      <c r="M9" s="91">
        <v>0</v>
      </c>
      <c r="N9" s="91">
        <v>0</v>
      </c>
      <c r="O9" s="92">
        <v>1</v>
      </c>
      <c r="P9" s="92">
        <v>1</v>
      </c>
      <c r="Q9" s="95">
        <f t="shared" si="2"/>
        <v>1000000</v>
      </c>
      <c r="R9" s="95">
        <f t="shared" si="3"/>
        <v>1000000</v>
      </c>
      <c r="S9" s="95">
        <f t="shared" si="4"/>
        <v>1000000</v>
      </c>
      <c r="T9" s="85"/>
      <c r="U9" s="26" t="s">
        <v>2457</v>
      </c>
    </row>
    <row r="10" spans="1:22" ht="15.75" x14ac:dyDescent="0.25">
      <c r="A10" s="13">
        <f t="shared" si="5"/>
        <v>5</v>
      </c>
      <c r="B10" s="14" t="s">
        <v>505</v>
      </c>
      <c r="C10" s="15" t="s">
        <v>506</v>
      </c>
      <c r="D10" s="13"/>
      <c r="E10" s="78"/>
      <c r="F10" s="88"/>
      <c r="G10" s="88"/>
      <c r="H10" s="88"/>
      <c r="I10" s="88"/>
      <c r="J10" s="89">
        <v>7000000</v>
      </c>
      <c r="K10" s="95">
        <f t="shared" si="0"/>
        <v>7000000</v>
      </c>
      <c r="L10" s="96">
        <f t="shared" si="1"/>
        <v>7000000</v>
      </c>
      <c r="M10" s="91">
        <v>0</v>
      </c>
      <c r="N10" s="91">
        <v>0</v>
      </c>
      <c r="O10" s="92">
        <v>1</v>
      </c>
      <c r="P10" s="92">
        <v>1</v>
      </c>
      <c r="Q10" s="95">
        <f t="shared" si="2"/>
        <v>7000000</v>
      </c>
      <c r="R10" s="95">
        <f t="shared" si="3"/>
        <v>7000000</v>
      </c>
      <c r="S10" s="95">
        <f t="shared" si="4"/>
        <v>7000000</v>
      </c>
      <c r="T10" s="86"/>
      <c r="U10" s="26" t="s">
        <v>2457</v>
      </c>
    </row>
    <row r="11" spans="1:22" ht="15.75" x14ac:dyDescent="0.25">
      <c r="A11" s="13">
        <f t="shared" si="5"/>
        <v>6</v>
      </c>
      <c r="B11" s="14" t="s">
        <v>314</v>
      </c>
      <c r="C11" s="15" t="s">
        <v>315</v>
      </c>
      <c r="D11" s="15"/>
      <c r="E11" s="78"/>
      <c r="F11" s="88"/>
      <c r="G11" s="88"/>
      <c r="H11" s="88"/>
      <c r="I11" s="88"/>
      <c r="J11" s="89">
        <v>2000000</v>
      </c>
      <c r="K11" s="95">
        <f t="shared" si="0"/>
        <v>2000000</v>
      </c>
      <c r="L11" s="96">
        <f t="shared" si="1"/>
        <v>2000000</v>
      </c>
      <c r="M11" s="91">
        <v>0</v>
      </c>
      <c r="N11" s="91">
        <v>0</v>
      </c>
      <c r="O11" s="92">
        <v>1</v>
      </c>
      <c r="P11" s="92">
        <v>1</v>
      </c>
      <c r="Q11" s="95">
        <f t="shared" si="2"/>
        <v>2000000</v>
      </c>
      <c r="R11" s="95">
        <f t="shared" si="3"/>
        <v>2000000</v>
      </c>
      <c r="S11" s="95">
        <f t="shared" si="4"/>
        <v>2000000</v>
      </c>
      <c r="T11" s="86"/>
      <c r="U11" s="26" t="s">
        <v>2457</v>
      </c>
    </row>
    <row r="12" spans="1:22" ht="15.75" x14ac:dyDescent="0.25">
      <c r="A12" s="13">
        <f t="shared" si="5"/>
        <v>7</v>
      </c>
      <c r="B12" s="14" t="s">
        <v>2178</v>
      </c>
      <c r="C12" s="15" t="s">
        <v>2179</v>
      </c>
      <c r="D12" s="15"/>
      <c r="E12" s="78"/>
      <c r="F12" s="88"/>
      <c r="G12" s="88"/>
      <c r="H12" s="88"/>
      <c r="I12" s="88"/>
      <c r="J12" s="89">
        <v>5000000</v>
      </c>
      <c r="K12" s="95">
        <f t="shared" si="0"/>
        <v>5000000</v>
      </c>
      <c r="L12" s="96">
        <f t="shared" si="1"/>
        <v>5000000</v>
      </c>
      <c r="M12" s="91">
        <v>0</v>
      </c>
      <c r="N12" s="91">
        <v>0</v>
      </c>
      <c r="O12" s="92">
        <v>1</v>
      </c>
      <c r="P12" s="92">
        <v>1</v>
      </c>
      <c r="Q12" s="95">
        <f t="shared" si="2"/>
        <v>5000000</v>
      </c>
      <c r="R12" s="95">
        <f t="shared" si="3"/>
        <v>5000000</v>
      </c>
      <c r="S12" s="95">
        <f t="shared" si="4"/>
        <v>5000000</v>
      </c>
      <c r="T12" s="86"/>
      <c r="U12" s="26" t="s">
        <v>2457</v>
      </c>
    </row>
    <row r="13" spans="1:22" ht="15.75" x14ac:dyDescent="0.25">
      <c r="A13" s="13">
        <f t="shared" si="5"/>
        <v>8</v>
      </c>
      <c r="B13" s="14" t="s">
        <v>314</v>
      </c>
      <c r="C13" s="15" t="s">
        <v>315</v>
      </c>
      <c r="D13" s="15"/>
      <c r="E13" s="78"/>
      <c r="F13" s="88"/>
      <c r="G13" s="88"/>
      <c r="H13" s="88"/>
      <c r="I13" s="88"/>
      <c r="J13" s="89">
        <v>3000000</v>
      </c>
      <c r="K13" s="95">
        <f t="shared" si="0"/>
        <v>3000000</v>
      </c>
      <c r="L13" s="96">
        <f t="shared" si="1"/>
        <v>3000000</v>
      </c>
      <c r="M13" s="91">
        <v>0</v>
      </c>
      <c r="N13" s="91">
        <v>0</v>
      </c>
      <c r="O13" s="92">
        <v>1</v>
      </c>
      <c r="P13" s="92">
        <v>1</v>
      </c>
      <c r="Q13" s="95">
        <f t="shared" si="2"/>
        <v>3000000</v>
      </c>
      <c r="R13" s="95">
        <f t="shared" si="3"/>
        <v>3000000</v>
      </c>
      <c r="S13" s="95">
        <f t="shared" si="4"/>
        <v>3000000</v>
      </c>
      <c r="T13" s="86"/>
      <c r="U13" s="26" t="s">
        <v>2457</v>
      </c>
    </row>
    <row r="14" spans="1:22" ht="15.75" x14ac:dyDescent="0.25">
      <c r="A14" s="13">
        <f t="shared" si="5"/>
        <v>9</v>
      </c>
      <c r="B14" s="14" t="s">
        <v>2016</v>
      </c>
      <c r="C14" s="15" t="s">
        <v>2017</v>
      </c>
      <c r="D14" s="15"/>
      <c r="E14" s="78"/>
      <c r="F14" s="88"/>
      <c r="G14" s="88"/>
      <c r="H14" s="88"/>
      <c r="I14" s="88"/>
      <c r="J14" s="89">
        <v>2500000</v>
      </c>
      <c r="K14" s="95">
        <f t="shared" si="0"/>
        <v>2500000</v>
      </c>
      <c r="L14" s="96">
        <f t="shared" si="1"/>
        <v>2500000</v>
      </c>
      <c r="M14" s="91">
        <v>0</v>
      </c>
      <c r="N14" s="91">
        <v>0</v>
      </c>
      <c r="O14" s="92">
        <v>1</v>
      </c>
      <c r="P14" s="92">
        <v>1</v>
      </c>
      <c r="Q14" s="95">
        <f t="shared" si="2"/>
        <v>2500000</v>
      </c>
      <c r="R14" s="95">
        <f t="shared" si="3"/>
        <v>2500000</v>
      </c>
      <c r="S14" s="95">
        <f t="shared" si="4"/>
        <v>2500000</v>
      </c>
      <c r="T14" s="86"/>
      <c r="U14" s="26" t="s">
        <v>2457</v>
      </c>
    </row>
    <row r="15" spans="1:22" ht="15.75" x14ac:dyDescent="0.25">
      <c r="A15" s="13"/>
      <c r="B15" s="79"/>
      <c r="C15" s="80"/>
      <c r="D15" s="82"/>
      <c r="E15" s="82"/>
      <c r="F15" s="88"/>
      <c r="G15" s="88"/>
      <c r="H15" s="88"/>
      <c r="I15" s="88"/>
      <c r="J15" s="88"/>
      <c r="K15" s="90"/>
      <c r="L15" s="88"/>
      <c r="M15" s="88"/>
      <c r="N15" s="88"/>
      <c r="O15" s="88"/>
      <c r="P15" s="88"/>
      <c r="Q15" s="88"/>
      <c r="R15" s="88"/>
      <c r="S15" s="88"/>
      <c r="T15" s="88"/>
      <c r="U15" s="88"/>
    </row>
    <row r="16" spans="1:22" x14ac:dyDescent="0.25">
      <c r="A16" s="88"/>
      <c r="B16" s="88" t="s">
        <v>10</v>
      </c>
      <c r="C16" s="88"/>
      <c r="D16" s="88"/>
      <c r="E16" s="88"/>
      <c r="F16" s="88"/>
      <c r="G16" s="88"/>
      <c r="H16" s="88"/>
      <c r="I16" s="88"/>
      <c r="J16" s="89">
        <f t="shared" ref="J16:S16" si="6">SUM(J6:J15)</f>
        <v>36500000</v>
      </c>
      <c r="K16" s="89">
        <f t="shared" si="6"/>
        <v>36500000</v>
      </c>
      <c r="L16" s="89">
        <f t="shared" si="6"/>
        <v>36500000</v>
      </c>
      <c r="M16" s="89">
        <f t="shared" si="6"/>
        <v>0</v>
      </c>
      <c r="N16" s="89">
        <f t="shared" si="6"/>
        <v>0</v>
      </c>
      <c r="O16" s="89">
        <f t="shared" si="6"/>
        <v>9</v>
      </c>
      <c r="P16" s="89">
        <f t="shared" si="6"/>
        <v>9</v>
      </c>
      <c r="Q16" s="89">
        <f t="shared" si="6"/>
        <v>36500000</v>
      </c>
      <c r="R16" s="89">
        <f t="shared" si="6"/>
        <v>36500000</v>
      </c>
      <c r="S16" s="89">
        <f t="shared" si="6"/>
        <v>36500000</v>
      </c>
      <c r="T16" s="88"/>
      <c r="U16" s="88"/>
    </row>
  </sheetData>
  <pageMargins left="0.11811023622047245" right="0.70866141732283472" top="0.74803149606299213" bottom="0.74803149606299213" header="0.23622047244094491" footer="0.31496062992125984"/>
  <pageSetup paperSize="5" scale="56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APRL2018</vt:lpstr>
      <vt:lpstr>PIJ KHS APRL2018</vt:lpstr>
      <vt:lpstr>pelunsn pij dn</vt:lpstr>
      <vt:lpstr>POT APRL2018 DN</vt:lpstr>
      <vt:lpstr>POT APRL2018 N</vt:lpstr>
      <vt:lpstr>POT TAT APRL2018</vt:lpstr>
      <vt:lpstr>'POT APRL2018 DN'!Print_Area</vt:lpstr>
      <vt:lpstr>'POT APRL2018 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2018-04-23T06:20:31Z</cp:lastPrinted>
  <dcterms:created xsi:type="dcterms:W3CDTF">2018-01-03T04:35:17Z</dcterms:created>
  <dcterms:modified xsi:type="dcterms:W3CDTF">2018-04-30T01:30:02Z</dcterms:modified>
</cp:coreProperties>
</file>