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0" windowWidth="21075" windowHeight="1005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K37" i="1" l="1"/>
  <c r="J37" i="1"/>
  <c r="F37" i="1"/>
  <c r="I35" i="1"/>
  <c r="H35" i="1"/>
  <c r="N35" i="1" s="1"/>
  <c r="Q35" i="1" s="1"/>
  <c r="I34" i="1"/>
  <c r="H34" i="1"/>
  <c r="N34" i="1" s="1"/>
  <c r="Q34" i="1" s="1"/>
  <c r="I33" i="1"/>
  <c r="I37" i="1" s="1"/>
  <c r="H33" i="1"/>
  <c r="H37" i="1" s="1"/>
  <c r="A33" i="1"/>
  <c r="A34" i="1" s="1"/>
  <c r="A35" i="1" s="1"/>
  <c r="A25" i="1"/>
  <c r="A26" i="1" s="1"/>
  <c r="A27" i="1" s="1"/>
  <c r="K22" i="1"/>
  <c r="J22" i="1"/>
  <c r="F20" i="1"/>
  <c r="F19" i="1"/>
  <c r="H18" i="1"/>
  <c r="L18" i="1" s="1"/>
  <c r="F18" i="1"/>
  <c r="I17" i="1"/>
  <c r="F17" i="1"/>
  <c r="H17" i="1" s="1"/>
  <c r="N16" i="1"/>
  <c r="F16" i="1"/>
  <c r="Q16" i="1" s="1"/>
  <c r="L15" i="1"/>
  <c r="M15" i="1" s="1"/>
  <c r="F15" i="1"/>
  <c r="I14" i="1"/>
  <c r="F14" i="1"/>
  <c r="H14" i="1" s="1"/>
  <c r="F13" i="1"/>
  <c r="I12" i="1"/>
  <c r="H12" i="1" s="1"/>
  <c r="L12" i="1" s="1"/>
  <c r="F12" i="1"/>
  <c r="F11" i="1"/>
  <c r="I10" i="1"/>
  <c r="H10" i="1" s="1"/>
  <c r="L10" i="1" s="1"/>
  <c r="M10" i="1" s="1"/>
  <c r="G10" i="1"/>
  <c r="F10" i="1"/>
  <c r="N10" i="1" s="1"/>
  <c r="Q10" i="1" s="1"/>
  <c r="A10" i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F9" i="1"/>
  <c r="F8" i="1"/>
  <c r="N8" i="1" s="1"/>
  <c r="I7" i="1"/>
  <c r="H7" i="1"/>
  <c r="L7" i="1" s="1"/>
  <c r="G7" i="1" s="1"/>
  <c r="F7" i="1"/>
  <c r="N7" i="1" s="1"/>
  <c r="Q7" i="1" s="1"/>
  <c r="A7" i="1"/>
  <c r="A8" i="1" s="1"/>
  <c r="A9" i="1" s="1"/>
  <c r="L6" i="1"/>
  <c r="F6" i="1"/>
  <c r="A6" i="1"/>
  <c r="I5" i="1"/>
  <c r="F5" i="1"/>
  <c r="F22" i="1" s="1"/>
  <c r="Q6" i="1" l="1"/>
  <c r="N6" i="1"/>
  <c r="M7" i="1"/>
  <c r="I9" i="1"/>
  <c r="H9" i="1" s="1"/>
  <c r="L9" i="1" s="1"/>
  <c r="G12" i="1"/>
  <c r="M12" i="1"/>
  <c r="N14" i="1"/>
  <c r="Q14" i="1" s="1"/>
  <c r="L14" i="1"/>
  <c r="Q15" i="1"/>
  <c r="Q19" i="1"/>
  <c r="M6" i="1"/>
  <c r="G6" i="1"/>
  <c r="I8" i="1"/>
  <c r="L8" i="1" s="1"/>
  <c r="Q8" i="1"/>
  <c r="N12" i="1"/>
  <c r="Q12" i="1" s="1"/>
  <c r="M18" i="1"/>
  <c r="G18" i="1"/>
  <c r="N17" i="1"/>
  <c r="Q17" i="1" s="1"/>
  <c r="L17" i="1"/>
  <c r="H11" i="1"/>
  <c r="N15" i="1"/>
  <c r="H5" i="1"/>
  <c r="I11" i="1"/>
  <c r="I13" i="1"/>
  <c r="H13" i="1" s="1"/>
  <c r="L13" i="1" s="1"/>
  <c r="G15" i="1"/>
  <c r="I16" i="1"/>
  <c r="L16" i="1" s="1"/>
  <c r="N18" i="1"/>
  <c r="Q18" i="1" s="1"/>
  <c r="N19" i="1"/>
  <c r="I20" i="1"/>
  <c r="H20" i="1" s="1"/>
  <c r="L20" i="1" s="1"/>
  <c r="L33" i="1"/>
  <c r="N33" i="1"/>
  <c r="L34" i="1"/>
  <c r="L35" i="1"/>
  <c r="I19" i="1"/>
  <c r="L19" i="1" s="1"/>
  <c r="M19" i="1" l="1"/>
  <c r="G19" i="1"/>
  <c r="M34" i="1"/>
  <c r="G34" i="1"/>
  <c r="M33" i="1"/>
  <c r="M37" i="1" s="1"/>
  <c r="G33" i="1"/>
  <c r="G37" i="1" s="1"/>
  <c r="L37" i="1"/>
  <c r="M20" i="1"/>
  <c r="G20" i="1"/>
  <c r="M13" i="1"/>
  <c r="G13" i="1"/>
  <c r="H22" i="1"/>
  <c r="N5" i="1"/>
  <c r="L5" i="1"/>
  <c r="L11" i="1"/>
  <c r="N11" i="1"/>
  <c r="Q11" i="1" s="1"/>
  <c r="N20" i="1"/>
  <c r="Q20" i="1" s="1"/>
  <c r="M9" i="1"/>
  <c r="G9" i="1"/>
  <c r="M35" i="1"/>
  <c r="G35" i="1"/>
  <c r="Q33" i="1"/>
  <c r="Q37" i="1" s="1"/>
  <c r="N37" i="1"/>
  <c r="M16" i="1"/>
  <c r="G16" i="1"/>
  <c r="G17" i="1"/>
  <c r="M17" i="1"/>
  <c r="I22" i="1"/>
  <c r="N13" i="1"/>
  <c r="Q13" i="1" s="1"/>
  <c r="N9" i="1"/>
  <c r="Q9" i="1" s="1"/>
  <c r="G8" i="1"/>
  <c r="M8" i="1"/>
  <c r="M14" i="1"/>
  <c r="G14" i="1"/>
  <c r="L22" i="1" l="1"/>
  <c r="M5" i="1"/>
  <c r="G5" i="1"/>
  <c r="M11" i="1"/>
  <c r="G11" i="1"/>
  <c r="N22" i="1"/>
  <c r="Q5" i="1"/>
  <c r="Q22" i="1" s="1"/>
  <c r="G22" i="1" l="1"/>
  <c r="M22" i="1"/>
</calcChain>
</file>

<file path=xl/sharedStrings.xml><?xml version="1.0" encoding="utf-8"?>
<sst xmlns="http://schemas.openxmlformats.org/spreadsheetml/2006/main" count="141" uniqueCount="92">
  <si>
    <t>KOPERASI KARYAWAN BCA " MITRA SEJAHTERA " SURABAYA</t>
  </si>
  <si>
    <t>DAFTAR PINJAMAN NORMATIF BARU TGL 01-24 MEI 2018 (UPLOAD)</t>
  </si>
  <si>
    <t>NO</t>
  </si>
  <si>
    <t>NAMA</t>
  </si>
  <si>
    <t>NIP</t>
  </si>
  <si>
    <t>TGL</t>
  </si>
  <si>
    <t>PINJAMAN</t>
  </si>
  <si>
    <t>TOTAL</t>
  </si>
  <si>
    <t>POKOK</t>
  </si>
  <si>
    <t>BUNGA</t>
  </si>
  <si>
    <t>ANGS</t>
  </si>
  <si>
    <t>SISA</t>
  </si>
  <si>
    <t>CICILAN</t>
  </si>
  <si>
    <t>PINJAMAN +</t>
  </si>
  <si>
    <t>SISA PINJAMAN</t>
  </si>
  <si>
    <t>CABANG</t>
  </si>
  <si>
    <t>KET</t>
  </si>
  <si>
    <t>FORMULIR</t>
  </si>
  <si>
    <t>PINJAM</t>
  </si>
  <si>
    <t>CICIL</t>
  </si>
  <si>
    <t>PER BULAN</t>
  </si>
  <si>
    <t>NANING PUDJANINGSIH</t>
  </si>
  <si>
    <t>912050</t>
  </si>
  <si>
    <t>010496</t>
  </si>
  <si>
    <t>BCA DARMO</t>
  </si>
  <si>
    <t>PINJ NORM</t>
  </si>
  <si>
    <t>EKO SUSANTO</t>
  </si>
  <si>
    <t>963180</t>
  </si>
  <si>
    <t>002709</t>
  </si>
  <si>
    <t>SLK KW 3 DARMO</t>
  </si>
  <si>
    <t>RESCEDULE PIJ NORM</t>
  </si>
  <si>
    <t>LIA RISQIANA</t>
  </si>
  <si>
    <t>058530</t>
  </si>
  <si>
    <t>009805</t>
  </si>
  <si>
    <t>BCA LAMONGAN</t>
  </si>
  <si>
    <t>RECOVERY PIJ NORM</t>
  </si>
  <si>
    <t>S.A. CHILMI</t>
  </si>
  <si>
    <t>912469</t>
  </si>
  <si>
    <t>002320</t>
  </si>
  <si>
    <t>STAF APK BCA JOMBANG</t>
  </si>
  <si>
    <t>WAHINTON S</t>
  </si>
  <si>
    <t>962925</t>
  </si>
  <si>
    <t>001571</t>
  </si>
  <si>
    <t>BCA NGORO</t>
  </si>
  <si>
    <t>SRI DIARTI</t>
  </si>
  <si>
    <t>971326</t>
  </si>
  <si>
    <t>010624</t>
  </si>
  <si>
    <t>BCA RGKT</t>
  </si>
  <si>
    <t>DODY ARIES F</t>
  </si>
  <si>
    <t>000854</t>
  </si>
  <si>
    <t>001959</t>
  </si>
  <si>
    <t>BCA SAMPANG</t>
  </si>
  <si>
    <t>CHAIRUL ANAM</t>
  </si>
  <si>
    <t>902859</t>
  </si>
  <si>
    <t>010492</t>
  </si>
  <si>
    <t>SIGIT M ALIM</t>
  </si>
  <si>
    <t>962920</t>
  </si>
  <si>
    <t>002429</t>
  </si>
  <si>
    <t>BCA MJK</t>
  </si>
  <si>
    <t>AYU FITRIANI</t>
  </si>
  <si>
    <t>061006</t>
  </si>
  <si>
    <t>010479</t>
  </si>
  <si>
    <t>BCA MAKRO</t>
  </si>
  <si>
    <t>SOEBANDI</t>
  </si>
  <si>
    <t>912025</t>
  </si>
  <si>
    <t>011018</t>
  </si>
  <si>
    <t>DRIVER VETERAN</t>
  </si>
  <si>
    <t>RECOVERY PINJ NORM</t>
  </si>
  <si>
    <t>RIZZA RAHMAWATI</t>
  </si>
  <si>
    <t>056306</t>
  </si>
  <si>
    <t>010636</t>
  </si>
  <si>
    <t>ANTONIUS GUNAWAN</t>
  </si>
  <si>
    <t>913616</t>
  </si>
  <si>
    <t>001537</t>
  </si>
  <si>
    <t>BCA PSR ATUM</t>
  </si>
  <si>
    <t>IMAM TAUFIK</t>
  </si>
  <si>
    <t>056142</t>
  </si>
  <si>
    <t>011144</t>
  </si>
  <si>
    <t>ATM KW3 DARMO</t>
  </si>
  <si>
    <t>TOMAS</t>
  </si>
  <si>
    <t>963175</t>
  </si>
  <si>
    <t>010478</t>
  </si>
  <si>
    <t>BAMBANG HARTONO</t>
  </si>
  <si>
    <t>931992</t>
  </si>
  <si>
    <t>010483</t>
  </si>
  <si>
    <t>PRAMUKARYA DRM</t>
  </si>
  <si>
    <t>POT BNS APRIL'19</t>
  </si>
  <si>
    <t>POT THR'18</t>
  </si>
  <si>
    <t>POT TAT'18</t>
  </si>
  <si>
    <t>1890128700</t>
  </si>
  <si>
    <t>DAFTAR PINJAMAN BARANG DAN SEPEDA MOTOR HONDA TGL 01-24 MEI 2018 (UPLOAD)</t>
  </si>
  <si>
    <t>NO FORM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</si>
</sst>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(* #,##0_);_(* \(#,##0\);_(* &quot;-&quot;_);_(@_)"/>
    <numFmt numFmtId="43" formatCode="_(* #,##0.00_);_(* \(#,##0.00\);_(* &quot;-&quot;??_);_(@_)"/>
    <numFmt numFmtId="164" formatCode="[$-409]d\-mmm\-yy;@"/>
    <numFmt numFmtId="165" formatCode="_(* #,##0.00_);_(* \(#,##0.00\);_(* &quot;-&quot;_);_(@_)"/>
  </numFmts>
  <fonts count="11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2"/>
      <name val="Times New Roman"/>
      <family val="1"/>
    </font>
    <font>
      <i/>
      <sz val="12"/>
      <name val="Times New Roman"/>
      <family val="1"/>
    </font>
    <font>
      <sz val="10"/>
      <name val="Times New Roman"/>
      <family val="1"/>
    </font>
    <font>
      <sz val="11"/>
      <name val="Times New Roman"/>
      <family val="1"/>
    </font>
    <font>
      <sz val="8"/>
      <name val="Times New Roman"/>
      <family val="1"/>
    </font>
    <font>
      <sz val="11"/>
      <name val="Calibri"/>
      <family val="2"/>
      <charset val="1"/>
      <scheme val="minor"/>
    </font>
    <font>
      <i/>
      <sz val="16"/>
      <name val="Times New Roman"/>
      <family val="1"/>
    </font>
    <font>
      <sz val="11"/>
      <color theme="1"/>
      <name val="Times New Roman"/>
      <family val="1"/>
    </font>
    <font>
      <sz val="8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80">
    <xf numFmtId="0" fontId="0" fillId="0" borderId="0" xfId="0"/>
    <xf numFmtId="0" fontId="2" fillId="0" borderId="0" xfId="0" applyFont="1" applyFill="1" applyBorder="1" applyAlignment="1">
      <alignment horizontal="left"/>
    </xf>
    <xf numFmtId="0" fontId="2" fillId="0" borderId="0" xfId="0" applyFont="1" applyFill="1" applyBorder="1"/>
    <xf numFmtId="0" fontId="2" fillId="0" borderId="0" xfId="0" applyFont="1" applyFill="1" applyBorder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43" fontId="2" fillId="0" borderId="0" xfId="1" applyFont="1" applyFill="1" applyBorder="1" applyAlignment="1">
      <alignment horizontal="right"/>
    </xf>
    <xf numFmtId="165" fontId="2" fillId="0" borderId="0" xfId="1" applyNumberFormat="1" applyFont="1" applyFill="1" applyBorder="1" applyAlignment="1"/>
    <xf numFmtId="43" fontId="2" fillId="0" borderId="0" xfId="1" applyFont="1" applyFill="1" applyBorder="1"/>
    <xf numFmtId="0" fontId="2" fillId="0" borderId="0" xfId="0" applyFont="1" applyFill="1" applyAlignment="1">
      <alignment horizontal="center"/>
    </xf>
    <xf numFmtId="39" fontId="2" fillId="0" borderId="0" xfId="0" applyNumberFormat="1" applyFont="1" applyFill="1" applyBorder="1" applyAlignment="1">
      <alignment horizontal="left"/>
    </xf>
    <xf numFmtId="0" fontId="3" fillId="0" borderId="0" xfId="0" applyFont="1" applyFill="1" applyBorder="1"/>
    <xf numFmtId="43" fontId="2" fillId="0" borderId="0" xfId="1" applyFont="1" applyFill="1" applyBorder="1" applyAlignment="1"/>
    <xf numFmtId="43" fontId="2" fillId="0" borderId="1" xfId="2" applyNumberFormat="1" applyFont="1" applyBorder="1"/>
    <xf numFmtId="0" fontId="4" fillId="0" borderId="2" xfId="0" applyFont="1" applyFill="1" applyBorder="1" applyAlignment="1">
      <alignment horizontal="center"/>
    </xf>
    <xf numFmtId="164" fontId="4" fillId="0" borderId="2" xfId="0" applyNumberFormat="1" applyFont="1" applyFill="1" applyBorder="1" applyAlignment="1">
      <alignment horizontal="center"/>
    </xf>
    <xf numFmtId="43" fontId="4" fillId="0" borderId="2" xfId="1" applyFont="1" applyFill="1" applyBorder="1" applyAlignment="1">
      <alignment horizontal="center"/>
    </xf>
    <xf numFmtId="39" fontId="4" fillId="0" borderId="2" xfId="0" applyNumberFormat="1" applyFont="1" applyFill="1" applyBorder="1" applyAlignment="1">
      <alignment horizontal="center"/>
    </xf>
    <xf numFmtId="0" fontId="2" fillId="0" borderId="2" xfId="0" applyFont="1" applyFill="1" applyBorder="1"/>
    <xf numFmtId="0" fontId="4" fillId="0" borderId="3" xfId="0" applyFont="1" applyFill="1" applyBorder="1" applyAlignment="1">
      <alignment horizontal="center"/>
    </xf>
    <xf numFmtId="164" fontId="4" fillId="0" borderId="3" xfId="0" applyNumberFormat="1" applyFont="1" applyFill="1" applyBorder="1" applyAlignment="1">
      <alignment horizontal="center"/>
    </xf>
    <xf numFmtId="43" fontId="4" fillId="0" borderId="3" xfId="1" quotePrefix="1" applyFont="1" applyFill="1" applyBorder="1" applyAlignment="1">
      <alignment horizontal="right"/>
    </xf>
    <xf numFmtId="43" fontId="4" fillId="0" borderId="3" xfId="1" applyFont="1" applyFill="1" applyBorder="1" applyAlignment="1">
      <alignment horizontal="center"/>
    </xf>
    <xf numFmtId="39" fontId="4" fillId="0" borderId="3" xfId="0" applyNumberFormat="1" applyFont="1" applyFill="1" applyBorder="1" applyAlignment="1">
      <alignment horizontal="left"/>
    </xf>
    <xf numFmtId="0" fontId="4" fillId="0" borderId="3" xfId="0" applyFont="1" applyFill="1" applyBorder="1" applyAlignment="1">
      <alignment horizontal="left"/>
    </xf>
    <xf numFmtId="0" fontId="2" fillId="0" borderId="4" xfId="0" applyFont="1" applyFill="1" applyBorder="1"/>
    <xf numFmtId="0" fontId="5" fillId="0" borderId="5" xfId="0" applyFont="1" applyBorder="1" applyAlignment="1">
      <alignment horizontal="center" vertical="center"/>
    </xf>
    <xf numFmtId="0" fontId="2" fillId="0" borderId="5" xfId="0" applyFont="1" applyBorder="1"/>
    <xf numFmtId="0" fontId="2" fillId="0" borderId="5" xfId="0" quotePrefix="1" applyFont="1" applyBorder="1"/>
    <xf numFmtId="164" fontId="2" fillId="0" borderId="5" xfId="1" quotePrefix="1" applyNumberFormat="1" applyFont="1" applyFill="1" applyBorder="1" applyAlignment="1">
      <alignment horizontal="center"/>
    </xf>
    <xf numFmtId="165" fontId="2" fillId="0" borderId="5" xfId="2" applyNumberFormat="1" applyFont="1" applyBorder="1"/>
    <xf numFmtId="165" fontId="2" fillId="0" borderId="5" xfId="2" applyNumberFormat="1" applyFont="1" applyBorder="1" applyAlignment="1">
      <alignment horizontal="right"/>
    </xf>
    <xf numFmtId="43" fontId="2" fillId="0" borderId="5" xfId="2" applyNumberFormat="1" applyFont="1" applyBorder="1"/>
    <xf numFmtId="0" fontId="2" fillId="0" borderId="5" xfId="0" applyFont="1" applyBorder="1" applyAlignment="1">
      <alignment horizontal="center"/>
    </xf>
    <xf numFmtId="165" fontId="2" fillId="0" borderId="5" xfId="2" applyNumberFormat="1" applyFont="1" applyFill="1" applyBorder="1" applyAlignment="1">
      <alignment horizontal="right"/>
    </xf>
    <xf numFmtId="0" fontId="6" fillId="0" borderId="5" xfId="0" applyFont="1" applyBorder="1"/>
    <xf numFmtId="0" fontId="2" fillId="0" borderId="0" xfId="0" applyFont="1"/>
    <xf numFmtId="0" fontId="2" fillId="0" borderId="5" xfId="0" applyFont="1" applyFill="1" applyBorder="1" applyAlignment="1">
      <alignment horizontal="center"/>
    </xf>
    <xf numFmtId="43" fontId="2" fillId="0" borderId="5" xfId="1" applyFont="1" applyBorder="1"/>
    <xf numFmtId="165" fontId="2" fillId="2" borderId="5" xfId="2" applyNumberFormat="1" applyFont="1" applyFill="1" applyBorder="1" applyAlignment="1">
      <alignment horizontal="right"/>
    </xf>
    <xf numFmtId="0" fontId="2" fillId="0" borderId="5" xfId="0" quotePrefix="1" applyFont="1" applyBorder="1" applyAlignment="1">
      <alignment horizontal="center"/>
    </xf>
    <xf numFmtId="43" fontId="2" fillId="0" borderId="5" xfId="1" quotePrefix="1" applyFont="1" applyBorder="1"/>
    <xf numFmtId="164" fontId="2" fillId="0" borderId="5" xfId="1" applyNumberFormat="1" applyFont="1" applyFill="1" applyBorder="1" applyAlignment="1">
      <alignment horizontal="center"/>
    </xf>
    <xf numFmtId="165" fontId="2" fillId="0" borderId="5" xfId="0" applyNumberFormat="1" applyFont="1" applyBorder="1"/>
    <xf numFmtId="43" fontId="2" fillId="0" borderId="5" xfId="0" applyNumberFormat="1" applyFont="1" applyBorder="1"/>
    <xf numFmtId="165" fontId="2" fillId="3" borderId="5" xfId="2" applyNumberFormat="1" applyFont="1" applyFill="1" applyBorder="1" applyAlignment="1">
      <alignment horizontal="right"/>
    </xf>
    <xf numFmtId="0" fontId="6" fillId="0" borderId="6" xfId="0" applyFont="1" applyBorder="1"/>
    <xf numFmtId="0" fontId="4" fillId="0" borderId="5" xfId="0" applyFont="1" applyBorder="1"/>
    <xf numFmtId="0" fontId="7" fillId="0" borderId="0" xfId="0" applyFont="1"/>
    <xf numFmtId="43" fontId="0" fillId="0" borderId="0" xfId="0" applyNumberFormat="1"/>
    <xf numFmtId="0" fontId="2" fillId="0" borderId="0" xfId="0" applyFont="1" applyFill="1"/>
    <xf numFmtId="0" fontId="2" fillId="0" borderId="0" xfId="0" applyFont="1" applyAlignment="1">
      <alignment horizontal="center"/>
    </xf>
    <xf numFmtId="41" fontId="2" fillId="0" borderId="5" xfId="2" quotePrefix="1" applyFont="1" applyBorder="1" applyAlignment="1">
      <alignment horizontal="center"/>
    </xf>
    <xf numFmtId="165" fontId="0" fillId="0" borderId="0" xfId="0" applyNumberFormat="1"/>
    <xf numFmtId="43" fontId="8" fillId="0" borderId="0" xfId="1" applyFont="1" applyFill="1" applyBorder="1"/>
    <xf numFmtId="43" fontId="2" fillId="0" borderId="0" xfId="1" applyFont="1" applyFill="1" applyBorder="1" applyAlignment="1">
      <alignment horizontal="center"/>
    </xf>
    <xf numFmtId="49" fontId="2" fillId="0" borderId="0" xfId="1" applyNumberFormat="1" applyFont="1" applyFill="1" applyAlignment="1">
      <alignment horizontal="center"/>
    </xf>
    <xf numFmtId="49" fontId="2" fillId="0" borderId="0" xfId="1" applyNumberFormat="1" applyFont="1" applyFill="1" applyBorder="1" applyAlignment="1">
      <alignment horizontal="center"/>
    </xf>
    <xf numFmtId="43" fontId="2" fillId="0" borderId="0" xfId="1" applyFont="1" applyFill="1" applyBorder="1" applyAlignment="1">
      <alignment horizontal="left"/>
    </xf>
    <xf numFmtId="49" fontId="4" fillId="0" borderId="2" xfId="1" applyNumberFormat="1" applyFont="1" applyFill="1" applyBorder="1" applyAlignment="1">
      <alignment horizontal="center"/>
    </xf>
    <xf numFmtId="43" fontId="4" fillId="0" borderId="2" xfId="1" applyFont="1" applyFill="1" applyBorder="1"/>
    <xf numFmtId="43" fontId="4" fillId="0" borderId="0" xfId="1" applyFont="1" applyFill="1" applyBorder="1"/>
    <xf numFmtId="49" fontId="4" fillId="0" borderId="3" xfId="1" applyNumberFormat="1" applyFont="1" applyFill="1" applyBorder="1" applyAlignment="1">
      <alignment horizontal="center"/>
    </xf>
    <xf numFmtId="43" fontId="4" fillId="0" borderId="3" xfId="1" applyFont="1" applyFill="1" applyBorder="1" applyAlignment="1">
      <alignment horizontal="left"/>
    </xf>
    <xf numFmtId="43" fontId="4" fillId="0" borderId="4" xfId="1" applyFont="1" applyFill="1" applyBorder="1"/>
    <xf numFmtId="0" fontId="9" fillId="0" borderId="5" xfId="0" applyFont="1" applyBorder="1" applyAlignment="1">
      <alignment horizontal="center"/>
    </xf>
    <xf numFmtId="0" fontId="5" fillId="0" borderId="5" xfId="0" applyFont="1" applyBorder="1"/>
    <xf numFmtId="0" fontId="5" fillId="0" borderId="5" xfId="0" quotePrefix="1" applyFont="1" applyBorder="1" applyAlignment="1">
      <alignment horizontal="center"/>
    </xf>
    <xf numFmtId="165" fontId="9" fillId="0" borderId="5" xfId="2" applyNumberFormat="1" applyFont="1" applyBorder="1"/>
    <xf numFmtId="165" fontId="4" fillId="0" borderId="5" xfId="2" applyNumberFormat="1" applyFont="1" applyFill="1" applyBorder="1" applyAlignment="1">
      <alignment horizontal="center"/>
    </xf>
    <xf numFmtId="0" fontId="10" fillId="0" borderId="5" xfId="0" applyFont="1" applyBorder="1"/>
    <xf numFmtId="43" fontId="0" fillId="0" borderId="5" xfId="0" applyNumberFormat="1" applyBorder="1"/>
    <xf numFmtId="0" fontId="9" fillId="0" borderId="5" xfId="0" applyFont="1" applyFill="1" applyBorder="1" applyAlignment="1">
      <alignment horizontal="center"/>
    </xf>
    <xf numFmtId="0" fontId="5" fillId="0" borderId="5" xfId="0" applyFont="1" applyFill="1" applyBorder="1"/>
    <xf numFmtId="0" fontId="5" fillId="0" borderId="5" xfId="0" quotePrefix="1" applyFont="1" applyFill="1" applyBorder="1" applyAlignment="1">
      <alignment horizontal="center"/>
    </xf>
    <xf numFmtId="0" fontId="0" fillId="0" borderId="0" xfId="0" quotePrefix="1" applyFill="1"/>
    <xf numFmtId="0" fontId="0" fillId="0" borderId="0" xfId="0" applyFill="1"/>
    <xf numFmtId="0" fontId="5" fillId="0" borderId="5" xfId="0" quotePrefix="1" applyFont="1" applyBorder="1"/>
    <xf numFmtId="0" fontId="9" fillId="0" borderId="5" xfId="0" applyFont="1" applyBorder="1"/>
    <xf numFmtId="0" fontId="0" fillId="0" borderId="5" xfId="0" applyBorder="1"/>
    <xf numFmtId="165" fontId="9" fillId="0" borderId="5" xfId="0" applyNumberFormat="1" applyFont="1" applyBorder="1"/>
  </cellXfs>
  <cellStyles count="3">
    <cellStyle name="Comma" xfId="1" builtinId="3"/>
    <cellStyle name="Comma [0]" xfId="2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7"/>
  <sheetViews>
    <sheetView showGridLines="0" tabSelected="1" view="pageBreakPreview" zoomScaleNormal="100" zoomScaleSheetLayoutView="100" workbookViewId="0">
      <pane ySplit="4" topLeftCell="A5" activePane="bottomLeft" state="frozen"/>
      <selection pane="bottomLeft" activeCell="E10" sqref="E10"/>
    </sheetView>
  </sheetViews>
  <sheetFormatPr defaultRowHeight="15" x14ac:dyDescent="0.25"/>
  <cols>
    <col min="1" max="1" width="9.5703125" bestFit="1" customWidth="1"/>
    <col min="2" max="2" width="28.7109375" style="47" bestFit="1" customWidth="1"/>
    <col min="3" max="3" width="7.85546875" style="47" bestFit="1" customWidth="1"/>
    <col min="4" max="4" width="10.28515625" style="47" bestFit="1" customWidth="1"/>
    <col min="5" max="5" width="11.5703125" bestFit="1" customWidth="1"/>
    <col min="6" max="6" width="21.5703125" bestFit="1" customWidth="1"/>
    <col min="7" max="7" width="16.85546875" bestFit="1" customWidth="1"/>
    <col min="8" max="8" width="15.7109375" bestFit="1" customWidth="1"/>
    <col min="9" max="9" width="14.5703125" bestFit="1" customWidth="1"/>
    <col min="10" max="11" width="8.7109375" bestFit="1" customWidth="1"/>
    <col min="12" max="12" width="15.7109375" bestFit="1" customWidth="1"/>
    <col min="13" max="14" width="16.85546875" bestFit="1" customWidth="1"/>
    <col min="15" max="15" width="20.7109375" bestFit="1" customWidth="1"/>
    <col min="16" max="16" width="27.85546875" bestFit="1" customWidth="1"/>
    <col min="17" max="17" width="15.7109375" bestFit="1" customWidth="1"/>
    <col min="18" max="18" width="12.42578125" bestFit="1" customWidth="1"/>
  </cols>
  <sheetData>
    <row r="1" spans="1:17" s="2" customFormat="1" ht="15.75" x14ac:dyDescent="0.25">
      <c r="A1" s="1" t="s">
        <v>0</v>
      </c>
      <c r="C1" s="3"/>
      <c r="D1" s="4"/>
      <c r="E1" s="4"/>
      <c r="F1" s="5"/>
      <c r="G1" s="6"/>
      <c r="H1" s="7"/>
      <c r="I1" s="5"/>
      <c r="J1" s="8"/>
      <c r="K1" s="3"/>
      <c r="L1" s="7"/>
      <c r="M1" s="7"/>
      <c r="N1" s="7"/>
      <c r="O1" s="9"/>
      <c r="P1" s="1"/>
    </row>
    <row r="2" spans="1:17" s="2" customFormat="1" ht="15.75" x14ac:dyDescent="0.25">
      <c r="A2" s="10" t="s">
        <v>1</v>
      </c>
      <c r="C2" s="3"/>
      <c r="D2" s="4"/>
      <c r="E2" s="4"/>
      <c r="F2" s="5"/>
      <c r="G2" s="11"/>
      <c r="H2" s="12"/>
      <c r="I2" s="12"/>
      <c r="J2" s="8"/>
      <c r="K2" s="3"/>
      <c r="L2" s="7"/>
      <c r="M2" s="7"/>
      <c r="N2" s="7"/>
      <c r="O2" s="9"/>
      <c r="P2" s="1"/>
    </row>
    <row r="3" spans="1:17" s="2" customFormat="1" ht="15.75" x14ac:dyDescent="0.25">
      <c r="A3" s="13" t="s">
        <v>2</v>
      </c>
      <c r="B3" s="13" t="s">
        <v>3</v>
      </c>
      <c r="C3" s="13" t="s">
        <v>4</v>
      </c>
      <c r="D3" s="14" t="s">
        <v>2</v>
      </c>
      <c r="E3" s="14" t="s">
        <v>5</v>
      </c>
      <c r="F3" s="15" t="s">
        <v>6</v>
      </c>
      <c r="G3" s="15" t="s">
        <v>7</v>
      </c>
      <c r="H3" s="15" t="s">
        <v>8</v>
      </c>
      <c r="I3" s="15" t="s">
        <v>9</v>
      </c>
      <c r="J3" s="13" t="s">
        <v>10</v>
      </c>
      <c r="K3" s="13" t="s">
        <v>11</v>
      </c>
      <c r="L3" s="15" t="s">
        <v>12</v>
      </c>
      <c r="M3" s="15" t="s">
        <v>13</v>
      </c>
      <c r="N3" s="15" t="s">
        <v>14</v>
      </c>
      <c r="O3" s="16" t="s">
        <v>15</v>
      </c>
      <c r="P3" s="13" t="s">
        <v>16</v>
      </c>
      <c r="Q3" s="17"/>
    </row>
    <row r="4" spans="1:17" s="2" customFormat="1" ht="15.75" x14ac:dyDescent="0.25">
      <c r="A4" s="18"/>
      <c r="B4" s="18"/>
      <c r="C4" s="18"/>
      <c r="D4" s="19" t="s">
        <v>17</v>
      </c>
      <c r="E4" s="19" t="s">
        <v>18</v>
      </c>
      <c r="F4" s="20"/>
      <c r="G4" s="21" t="s">
        <v>6</v>
      </c>
      <c r="H4" s="21"/>
      <c r="I4" s="21"/>
      <c r="J4" s="18"/>
      <c r="K4" s="18" t="s">
        <v>19</v>
      </c>
      <c r="L4" s="21" t="s">
        <v>20</v>
      </c>
      <c r="M4" s="21" t="s">
        <v>9</v>
      </c>
      <c r="N4" s="21"/>
      <c r="O4" s="22"/>
      <c r="P4" s="23"/>
      <c r="Q4" s="24"/>
    </row>
    <row r="5" spans="1:17" s="35" customFormat="1" ht="15.75" x14ac:dyDescent="0.25">
      <c r="A5" s="25">
        <v>1</v>
      </c>
      <c r="B5" s="26" t="s">
        <v>21</v>
      </c>
      <c r="C5" s="27" t="s">
        <v>22</v>
      </c>
      <c r="D5" s="28" t="s">
        <v>23</v>
      </c>
      <c r="E5" s="28">
        <v>43224</v>
      </c>
      <c r="F5" s="29">
        <f>30000000</f>
        <v>30000000</v>
      </c>
      <c r="G5" s="30">
        <f>+J5*L5</f>
        <v>38640000</v>
      </c>
      <c r="H5" s="31">
        <f t="shared" ref="H5:H11" si="0">+F5/J5</f>
        <v>1250000</v>
      </c>
      <c r="I5" s="31">
        <f t="shared" ref="I5:I20" si="1">+F5*1.2%</f>
        <v>360000</v>
      </c>
      <c r="J5" s="32">
        <v>24</v>
      </c>
      <c r="K5" s="32">
        <v>24</v>
      </c>
      <c r="L5" s="30">
        <f>+H5+I5</f>
        <v>1610000</v>
      </c>
      <c r="M5" s="30">
        <f>+K5*L5</f>
        <v>38640000</v>
      </c>
      <c r="N5" s="33">
        <f>+H5*K5</f>
        <v>30000000</v>
      </c>
      <c r="O5" s="34" t="s">
        <v>24</v>
      </c>
      <c r="P5" s="34" t="s">
        <v>25</v>
      </c>
      <c r="Q5" s="29">
        <f>+F5-N5</f>
        <v>0</v>
      </c>
    </row>
    <row r="6" spans="1:17" s="35" customFormat="1" ht="15.75" x14ac:dyDescent="0.25">
      <c r="A6" s="36">
        <f t="shared" ref="A6:A20" si="2">+A5+1</f>
        <v>2</v>
      </c>
      <c r="B6" s="26" t="s">
        <v>26</v>
      </c>
      <c r="C6" s="27" t="s">
        <v>27</v>
      </c>
      <c r="D6" s="28" t="s">
        <v>28</v>
      </c>
      <c r="E6" s="28">
        <v>43224</v>
      </c>
      <c r="F6" s="37">
        <f>23376814+584420+203378+0</f>
        <v>24164612</v>
      </c>
      <c r="G6" s="30">
        <f t="shared" ref="G6:G20" si="3">+J6*L6</f>
        <v>13680000</v>
      </c>
      <c r="H6" s="31">
        <v>850025</v>
      </c>
      <c r="I6" s="31">
        <v>289975</v>
      </c>
      <c r="J6" s="32">
        <v>12</v>
      </c>
      <c r="K6" s="32">
        <v>12</v>
      </c>
      <c r="L6" s="30">
        <f t="shared" ref="L6:L20" si="4">+H6+I6</f>
        <v>1140000</v>
      </c>
      <c r="M6" s="30">
        <f t="shared" ref="M6:M20" si="5">+K6*L6</f>
        <v>13680000</v>
      </c>
      <c r="N6" s="38">
        <f t="shared" ref="N6:N10" si="6">F6-(H6*0)</f>
        <v>24164612</v>
      </c>
      <c r="O6" s="34" t="s">
        <v>29</v>
      </c>
      <c r="P6" s="34" t="s">
        <v>30</v>
      </c>
      <c r="Q6" s="29">
        <f t="shared" ref="Q6:Q20" si="7">+F6-N6</f>
        <v>0</v>
      </c>
    </row>
    <row r="7" spans="1:17" s="35" customFormat="1" ht="15.75" x14ac:dyDescent="0.25">
      <c r="A7" s="36">
        <f t="shared" si="2"/>
        <v>3</v>
      </c>
      <c r="B7" s="26" t="s">
        <v>31</v>
      </c>
      <c r="C7" s="27" t="s">
        <v>32</v>
      </c>
      <c r="D7" s="28" t="s">
        <v>33</v>
      </c>
      <c r="E7" s="28">
        <v>43223</v>
      </c>
      <c r="F7" s="37">
        <f>6242500+156063+39613+3561824</f>
        <v>10000000</v>
      </c>
      <c r="G7" s="30">
        <f t="shared" si="3"/>
        <v>12880800</v>
      </c>
      <c r="H7" s="31">
        <f>416700</f>
        <v>416700</v>
      </c>
      <c r="I7" s="31">
        <f t="shared" si="1"/>
        <v>120000</v>
      </c>
      <c r="J7" s="32">
        <v>24</v>
      </c>
      <c r="K7" s="32">
        <v>24</v>
      </c>
      <c r="L7" s="30">
        <f t="shared" si="4"/>
        <v>536700</v>
      </c>
      <c r="M7" s="30">
        <f t="shared" si="5"/>
        <v>12880800</v>
      </c>
      <c r="N7" s="38">
        <f t="shared" si="6"/>
        <v>10000000</v>
      </c>
      <c r="O7" s="34" t="s">
        <v>34</v>
      </c>
      <c r="P7" s="34" t="s">
        <v>35</v>
      </c>
      <c r="Q7" s="29">
        <f t="shared" si="7"/>
        <v>0</v>
      </c>
    </row>
    <row r="8" spans="1:17" s="35" customFormat="1" ht="15.75" x14ac:dyDescent="0.25">
      <c r="A8" s="36">
        <f t="shared" si="2"/>
        <v>4</v>
      </c>
      <c r="B8" s="26" t="s">
        <v>36</v>
      </c>
      <c r="C8" s="27" t="s">
        <v>37</v>
      </c>
      <c r="D8" s="39" t="s">
        <v>38</v>
      </c>
      <c r="E8" s="28">
        <v>43222</v>
      </c>
      <c r="F8" s="40">
        <f>5000000</f>
        <v>5000000</v>
      </c>
      <c r="G8" s="30">
        <f t="shared" si="3"/>
        <v>5720400</v>
      </c>
      <c r="H8" s="31">
        <v>416700</v>
      </c>
      <c r="I8" s="31">
        <f t="shared" si="1"/>
        <v>60000</v>
      </c>
      <c r="J8" s="32">
        <v>12</v>
      </c>
      <c r="K8" s="32">
        <v>12</v>
      </c>
      <c r="L8" s="30">
        <f t="shared" si="4"/>
        <v>476700</v>
      </c>
      <c r="M8" s="30">
        <f t="shared" si="5"/>
        <v>5720400</v>
      </c>
      <c r="N8" s="38">
        <f t="shared" si="6"/>
        <v>5000000</v>
      </c>
      <c r="O8" s="34" t="s">
        <v>39</v>
      </c>
      <c r="P8" s="34" t="s">
        <v>25</v>
      </c>
      <c r="Q8" s="29">
        <f t="shared" si="7"/>
        <v>0</v>
      </c>
    </row>
    <row r="9" spans="1:17" s="35" customFormat="1" ht="15.75" x14ac:dyDescent="0.25">
      <c r="A9" s="36">
        <f t="shared" si="2"/>
        <v>5</v>
      </c>
      <c r="B9" s="26" t="s">
        <v>40</v>
      </c>
      <c r="C9" s="27" t="s">
        <v>41</v>
      </c>
      <c r="D9" s="39" t="s">
        <v>42</v>
      </c>
      <c r="E9" s="28">
        <v>43231</v>
      </c>
      <c r="F9" s="40">
        <f>20820500+520513+188516+8470471</f>
        <v>30000000</v>
      </c>
      <c r="G9" s="30">
        <f t="shared" si="3"/>
        <v>42962400</v>
      </c>
      <c r="H9" s="31">
        <f>1193400-I9</f>
        <v>833400</v>
      </c>
      <c r="I9" s="31">
        <f t="shared" si="1"/>
        <v>360000</v>
      </c>
      <c r="J9" s="32">
        <v>36</v>
      </c>
      <c r="K9" s="32">
        <v>36</v>
      </c>
      <c r="L9" s="30">
        <f t="shared" si="4"/>
        <v>1193400</v>
      </c>
      <c r="M9" s="30">
        <f t="shared" si="5"/>
        <v>42962400</v>
      </c>
      <c r="N9" s="38">
        <f t="shared" si="6"/>
        <v>30000000</v>
      </c>
      <c r="O9" s="34" t="s">
        <v>43</v>
      </c>
      <c r="P9" s="34" t="s">
        <v>35</v>
      </c>
      <c r="Q9" s="29">
        <f t="shared" si="7"/>
        <v>0</v>
      </c>
    </row>
    <row r="10" spans="1:17" s="35" customFormat="1" ht="15.75" x14ac:dyDescent="0.25">
      <c r="A10" s="36">
        <f t="shared" si="2"/>
        <v>6</v>
      </c>
      <c r="B10" s="26" t="s">
        <v>44</v>
      </c>
      <c r="C10" s="27" t="s">
        <v>45</v>
      </c>
      <c r="D10" s="39" t="s">
        <v>46</v>
      </c>
      <c r="E10" s="28">
        <v>43229</v>
      </c>
      <c r="F10" s="40">
        <f>14154000+353850+211742+15280408</f>
        <v>30000000</v>
      </c>
      <c r="G10" s="30">
        <f t="shared" si="3"/>
        <v>42962400</v>
      </c>
      <c r="H10" s="31">
        <f>1193400-I10</f>
        <v>833400</v>
      </c>
      <c r="I10" s="31">
        <f t="shared" si="1"/>
        <v>360000</v>
      </c>
      <c r="J10" s="32">
        <v>36</v>
      </c>
      <c r="K10" s="32">
        <v>36</v>
      </c>
      <c r="L10" s="30">
        <f t="shared" si="4"/>
        <v>1193400</v>
      </c>
      <c r="M10" s="30">
        <f t="shared" si="5"/>
        <v>42962400</v>
      </c>
      <c r="N10" s="38">
        <f t="shared" si="6"/>
        <v>30000000</v>
      </c>
      <c r="O10" s="34" t="s">
        <v>47</v>
      </c>
      <c r="P10" s="34" t="s">
        <v>35</v>
      </c>
      <c r="Q10" s="29">
        <f t="shared" si="7"/>
        <v>0</v>
      </c>
    </row>
    <row r="11" spans="1:17" s="35" customFormat="1" ht="15.75" x14ac:dyDescent="0.25">
      <c r="A11" s="36">
        <f t="shared" si="2"/>
        <v>7</v>
      </c>
      <c r="B11" s="26" t="s">
        <v>48</v>
      </c>
      <c r="C11" s="27" t="s">
        <v>49</v>
      </c>
      <c r="D11" s="39" t="s">
        <v>50</v>
      </c>
      <c r="E11" s="28">
        <v>43235</v>
      </c>
      <c r="F11" s="40">
        <f>15000000</f>
        <v>15000000</v>
      </c>
      <c r="G11" s="30">
        <f t="shared" si="3"/>
        <v>17160000</v>
      </c>
      <c r="H11" s="31">
        <f t="shared" si="0"/>
        <v>1250000</v>
      </c>
      <c r="I11" s="31">
        <f t="shared" si="1"/>
        <v>180000</v>
      </c>
      <c r="J11" s="32">
        <v>12</v>
      </c>
      <c r="K11" s="32">
        <v>12</v>
      </c>
      <c r="L11" s="30">
        <f t="shared" si="4"/>
        <v>1430000</v>
      </c>
      <c r="M11" s="30">
        <f t="shared" si="5"/>
        <v>17160000</v>
      </c>
      <c r="N11" s="33">
        <f>+H11*K11</f>
        <v>15000000</v>
      </c>
      <c r="O11" s="34" t="s">
        <v>51</v>
      </c>
      <c r="P11" s="34" t="s">
        <v>25</v>
      </c>
      <c r="Q11" s="29">
        <f t="shared" si="7"/>
        <v>0</v>
      </c>
    </row>
    <row r="12" spans="1:17" s="35" customFormat="1" ht="15.75" x14ac:dyDescent="0.25">
      <c r="A12" s="36">
        <f t="shared" si="2"/>
        <v>8</v>
      </c>
      <c r="B12" s="26" t="s">
        <v>52</v>
      </c>
      <c r="C12" s="27" t="s">
        <v>53</v>
      </c>
      <c r="D12" s="39" t="s">
        <v>54</v>
      </c>
      <c r="E12" s="28">
        <v>43236</v>
      </c>
      <c r="F12" s="40">
        <f>1075559+28924441</f>
        <v>30000000</v>
      </c>
      <c r="G12" s="30">
        <f t="shared" si="3"/>
        <v>19200000</v>
      </c>
      <c r="H12" s="31">
        <f>600000-I12</f>
        <v>240000</v>
      </c>
      <c r="I12" s="31">
        <f t="shared" si="1"/>
        <v>360000</v>
      </c>
      <c r="J12" s="32">
        <v>32</v>
      </c>
      <c r="K12" s="32">
        <v>32</v>
      </c>
      <c r="L12" s="30">
        <f t="shared" si="4"/>
        <v>600000</v>
      </c>
      <c r="M12" s="30">
        <f t="shared" si="5"/>
        <v>19200000</v>
      </c>
      <c r="N12" s="38">
        <f t="shared" ref="N12:N20" si="8">F12-(H12*0)</f>
        <v>30000000</v>
      </c>
      <c r="O12" s="34" t="s">
        <v>29</v>
      </c>
      <c r="P12" s="34" t="s">
        <v>25</v>
      </c>
      <c r="Q12" s="29">
        <f t="shared" si="7"/>
        <v>0</v>
      </c>
    </row>
    <row r="13" spans="1:17" s="35" customFormat="1" ht="15.75" x14ac:dyDescent="0.25">
      <c r="A13" s="36">
        <f t="shared" si="2"/>
        <v>9</v>
      </c>
      <c r="B13" s="26" t="s">
        <v>55</v>
      </c>
      <c r="C13" s="27" t="s">
        <v>56</v>
      </c>
      <c r="D13" s="39" t="s">
        <v>57</v>
      </c>
      <c r="E13" s="28">
        <v>43234</v>
      </c>
      <c r="F13" s="40">
        <f>21655000+541375+258194+7545431</f>
        <v>30000000</v>
      </c>
      <c r="G13" s="30">
        <f t="shared" si="3"/>
        <v>42962400</v>
      </c>
      <c r="H13" s="31">
        <f>1193400-I13</f>
        <v>833400</v>
      </c>
      <c r="I13" s="31">
        <f t="shared" si="1"/>
        <v>360000</v>
      </c>
      <c r="J13" s="32">
        <v>36</v>
      </c>
      <c r="K13" s="32">
        <v>36</v>
      </c>
      <c r="L13" s="30">
        <f t="shared" si="4"/>
        <v>1193400</v>
      </c>
      <c r="M13" s="30">
        <f t="shared" si="5"/>
        <v>42962400</v>
      </c>
      <c r="N13" s="38">
        <f t="shared" si="8"/>
        <v>30000000</v>
      </c>
      <c r="O13" s="34" t="s">
        <v>58</v>
      </c>
      <c r="P13" s="34" t="s">
        <v>35</v>
      </c>
      <c r="Q13" s="29">
        <f t="shared" si="7"/>
        <v>0</v>
      </c>
    </row>
    <row r="14" spans="1:17" s="35" customFormat="1" ht="15.75" x14ac:dyDescent="0.25">
      <c r="A14" s="36">
        <f t="shared" si="2"/>
        <v>10</v>
      </c>
      <c r="B14" s="26" t="s">
        <v>59</v>
      </c>
      <c r="C14" s="27" t="s">
        <v>60</v>
      </c>
      <c r="D14" s="39" t="s">
        <v>61</v>
      </c>
      <c r="E14" s="28">
        <v>43234</v>
      </c>
      <c r="F14" s="40">
        <f>7500000+187500+146516+7165984</f>
        <v>15000000</v>
      </c>
      <c r="G14" s="30">
        <f t="shared" si="3"/>
        <v>19320000</v>
      </c>
      <c r="H14" s="31">
        <f t="shared" ref="H14" si="9">+F14/J14</f>
        <v>625000</v>
      </c>
      <c r="I14" s="31">
        <f t="shared" si="1"/>
        <v>180000</v>
      </c>
      <c r="J14" s="32">
        <v>24</v>
      </c>
      <c r="K14" s="32">
        <v>24</v>
      </c>
      <c r="L14" s="30">
        <f t="shared" si="4"/>
        <v>805000</v>
      </c>
      <c r="M14" s="30">
        <f t="shared" si="5"/>
        <v>19320000</v>
      </c>
      <c r="N14" s="33">
        <f>+H14*K14</f>
        <v>15000000</v>
      </c>
      <c r="O14" s="34" t="s">
        <v>62</v>
      </c>
      <c r="P14" s="34" t="s">
        <v>35</v>
      </c>
      <c r="Q14" s="29">
        <f t="shared" si="7"/>
        <v>0</v>
      </c>
    </row>
    <row r="15" spans="1:17" s="35" customFormat="1" ht="15.75" x14ac:dyDescent="0.25">
      <c r="A15" s="36">
        <f t="shared" si="2"/>
        <v>11</v>
      </c>
      <c r="B15" s="26" t="s">
        <v>63</v>
      </c>
      <c r="C15" s="27" t="s">
        <v>64</v>
      </c>
      <c r="D15" s="27" t="s">
        <v>65</v>
      </c>
      <c r="E15" s="41">
        <v>43235</v>
      </c>
      <c r="F15" s="42">
        <f>15466375+386659+352406+1239998+6644788+2000000</f>
        <v>26090226</v>
      </c>
      <c r="G15" s="30">
        <f t="shared" si="3"/>
        <v>37364400</v>
      </c>
      <c r="H15" s="43">
        <v>724817</v>
      </c>
      <c r="I15" s="43">
        <v>313083</v>
      </c>
      <c r="J15" s="32">
        <v>36</v>
      </c>
      <c r="K15" s="32">
        <v>36</v>
      </c>
      <c r="L15" s="30">
        <f t="shared" si="4"/>
        <v>1037900</v>
      </c>
      <c r="M15" s="29">
        <f t="shared" si="5"/>
        <v>37364400</v>
      </c>
      <c r="N15" s="44">
        <f t="shared" ref="N15" si="10">F15-(H15*0)</f>
        <v>26090226</v>
      </c>
      <c r="O15" s="34" t="s">
        <v>66</v>
      </c>
      <c r="P15" s="45" t="s">
        <v>67</v>
      </c>
      <c r="Q15" s="43">
        <f t="shared" si="7"/>
        <v>0</v>
      </c>
    </row>
    <row r="16" spans="1:17" s="35" customFormat="1" ht="15.75" x14ac:dyDescent="0.25">
      <c r="A16" s="36">
        <f t="shared" si="2"/>
        <v>12</v>
      </c>
      <c r="B16" s="26" t="s">
        <v>68</v>
      </c>
      <c r="C16" s="27" t="s">
        <v>69</v>
      </c>
      <c r="D16" s="39" t="s">
        <v>70</v>
      </c>
      <c r="E16" s="41">
        <v>43228</v>
      </c>
      <c r="F16" s="40">
        <f>3328000+83200+62839+6525961</f>
        <v>10000000</v>
      </c>
      <c r="G16" s="30">
        <f t="shared" si="3"/>
        <v>12880800</v>
      </c>
      <c r="H16" s="31">
        <v>416700</v>
      </c>
      <c r="I16" s="31">
        <f t="shared" si="1"/>
        <v>120000</v>
      </c>
      <c r="J16" s="32">
        <v>24</v>
      </c>
      <c r="K16" s="32">
        <v>24</v>
      </c>
      <c r="L16" s="30">
        <f t="shared" si="4"/>
        <v>536700</v>
      </c>
      <c r="M16" s="30">
        <f t="shared" si="5"/>
        <v>12880800</v>
      </c>
      <c r="N16" s="38">
        <f t="shared" si="8"/>
        <v>10000000</v>
      </c>
      <c r="O16" s="34" t="s">
        <v>34</v>
      </c>
      <c r="P16" s="45" t="s">
        <v>67</v>
      </c>
      <c r="Q16" s="43">
        <f t="shared" si="7"/>
        <v>0</v>
      </c>
    </row>
    <row r="17" spans="1:17" s="35" customFormat="1" ht="15.75" x14ac:dyDescent="0.25">
      <c r="A17" s="36">
        <f t="shared" si="2"/>
        <v>13</v>
      </c>
      <c r="B17" s="26" t="s">
        <v>71</v>
      </c>
      <c r="C17" s="27" t="s">
        <v>72</v>
      </c>
      <c r="D17" s="39" t="s">
        <v>73</v>
      </c>
      <c r="E17" s="41">
        <v>43237</v>
      </c>
      <c r="F17" s="37">
        <f>12500000+312500+269806+16917694</f>
        <v>30000000</v>
      </c>
      <c r="G17" s="30">
        <f t="shared" si="3"/>
        <v>34320000</v>
      </c>
      <c r="H17" s="31">
        <f t="shared" ref="H17" si="11">+F17/J17</f>
        <v>2500000</v>
      </c>
      <c r="I17" s="31">
        <f t="shared" si="1"/>
        <v>360000</v>
      </c>
      <c r="J17" s="32">
        <v>12</v>
      </c>
      <c r="K17" s="32">
        <v>12</v>
      </c>
      <c r="L17" s="30">
        <f t="shared" si="4"/>
        <v>2860000</v>
      </c>
      <c r="M17" s="30">
        <f t="shared" si="5"/>
        <v>34320000</v>
      </c>
      <c r="N17" s="33">
        <f>+H17*K17</f>
        <v>30000000</v>
      </c>
      <c r="O17" s="26" t="s">
        <v>74</v>
      </c>
      <c r="P17" s="45" t="s">
        <v>67</v>
      </c>
      <c r="Q17" s="43">
        <f t="shared" si="7"/>
        <v>0</v>
      </c>
    </row>
    <row r="18" spans="1:17" s="35" customFormat="1" ht="15.75" x14ac:dyDescent="0.25">
      <c r="A18" s="36">
        <f t="shared" si="2"/>
        <v>14</v>
      </c>
      <c r="B18" s="26" t="s">
        <v>75</v>
      </c>
      <c r="C18" s="27" t="s">
        <v>76</v>
      </c>
      <c r="D18" s="39" t="s">
        <v>77</v>
      </c>
      <c r="E18" s="41">
        <v>43237</v>
      </c>
      <c r="F18" s="37">
        <f>12000000+300000+187613+0</f>
        <v>12487613</v>
      </c>
      <c r="G18" s="30">
        <f t="shared" si="3"/>
        <v>5390000</v>
      </c>
      <c r="H18" s="31">
        <f>385000-I18</f>
        <v>235149</v>
      </c>
      <c r="I18" s="31">
        <v>149851</v>
      </c>
      <c r="J18" s="32">
        <v>14</v>
      </c>
      <c r="K18" s="32">
        <v>14</v>
      </c>
      <c r="L18" s="30">
        <f t="shared" si="4"/>
        <v>385000</v>
      </c>
      <c r="M18" s="30">
        <f t="shared" si="5"/>
        <v>5390000</v>
      </c>
      <c r="N18" s="38">
        <f t="shared" si="8"/>
        <v>12487613</v>
      </c>
      <c r="O18" s="26" t="s">
        <v>78</v>
      </c>
      <c r="P18" s="46" t="s">
        <v>30</v>
      </c>
      <c r="Q18" s="43">
        <f t="shared" si="7"/>
        <v>0</v>
      </c>
    </row>
    <row r="19" spans="1:17" s="35" customFormat="1" ht="15.75" x14ac:dyDescent="0.25">
      <c r="A19" s="36">
        <f t="shared" si="2"/>
        <v>15</v>
      </c>
      <c r="B19" s="26" t="s">
        <v>79</v>
      </c>
      <c r="C19" s="27" t="s">
        <v>80</v>
      </c>
      <c r="D19" s="39" t="s">
        <v>81</v>
      </c>
      <c r="E19" s="41">
        <v>43228</v>
      </c>
      <c r="F19" s="37">
        <f>23328000+583200+176903+5911897</f>
        <v>30000000</v>
      </c>
      <c r="G19" s="30">
        <f t="shared" si="3"/>
        <v>42962400</v>
      </c>
      <c r="H19" s="31">
        <v>833400</v>
      </c>
      <c r="I19" s="31">
        <f t="shared" si="1"/>
        <v>360000</v>
      </c>
      <c r="J19" s="32">
        <v>36</v>
      </c>
      <c r="K19" s="32">
        <v>36</v>
      </c>
      <c r="L19" s="30">
        <f t="shared" si="4"/>
        <v>1193400</v>
      </c>
      <c r="M19" s="30">
        <f t="shared" si="5"/>
        <v>42962400</v>
      </c>
      <c r="N19" s="38">
        <f t="shared" si="8"/>
        <v>30000000</v>
      </c>
      <c r="O19" s="26" t="s">
        <v>29</v>
      </c>
      <c r="P19" s="45" t="s">
        <v>67</v>
      </c>
      <c r="Q19" s="43">
        <f t="shared" si="7"/>
        <v>0</v>
      </c>
    </row>
    <row r="20" spans="1:17" s="35" customFormat="1" ht="15.75" x14ac:dyDescent="0.25">
      <c r="A20" s="36">
        <f t="shared" si="2"/>
        <v>16</v>
      </c>
      <c r="B20" s="26" t="s">
        <v>82</v>
      </c>
      <c r="C20" s="27" t="s">
        <v>83</v>
      </c>
      <c r="D20" s="39" t="s">
        <v>84</v>
      </c>
      <c r="E20" s="41">
        <v>43228</v>
      </c>
      <c r="F20" s="37">
        <f>20000000</f>
        <v>20000000</v>
      </c>
      <c r="G20" s="30">
        <f t="shared" si="3"/>
        <v>25761600</v>
      </c>
      <c r="H20" s="31">
        <f>1073400-I20</f>
        <v>833400</v>
      </c>
      <c r="I20" s="31">
        <f t="shared" si="1"/>
        <v>240000</v>
      </c>
      <c r="J20" s="32">
        <v>24</v>
      </c>
      <c r="K20" s="32">
        <v>24</v>
      </c>
      <c r="L20" s="30">
        <f t="shared" si="4"/>
        <v>1073400</v>
      </c>
      <c r="M20" s="30">
        <f t="shared" si="5"/>
        <v>25761600</v>
      </c>
      <c r="N20" s="38">
        <f t="shared" si="8"/>
        <v>20000000</v>
      </c>
      <c r="O20" s="26" t="s">
        <v>85</v>
      </c>
      <c r="P20" s="34" t="s">
        <v>25</v>
      </c>
      <c r="Q20" s="43">
        <f t="shared" si="7"/>
        <v>0</v>
      </c>
    </row>
    <row r="21" spans="1:17" s="35" customFormat="1" ht="15.75" x14ac:dyDescent="0.25">
      <c r="A21" s="36"/>
      <c r="B21" s="26"/>
      <c r="C21" s="27"/>
      <c r="D21" s="39"/>
      <c r="E21" s="41"/>
      <c r="F21" s="37"/>
      <c r="G21" s="30"/>
      <c r="H21" s="37"/>
      <c r="I21" s="37"/>
      <c r="J21" s="32"/>
      <c r="K21" s="32"/>
      <c r="L21" s="30"/>
      <c r="M21" s="30"/>
      <c r="N21" s="33"/>
      <c r="O21" s="26"/>
      <c r="P21" s="46"/>
      <c r="Q21" s="43"/>
    </row>
    <row r="22" spans="1:17" s="35" customFormat="1" ht="15.75" x14ac:dyDescent="0.25">
      <c r="A22" s="36"/>
      <c r="B22" s="26" t="s">
        <v>7</v>
      </c>
      <c r="C22" s="27"/>
      <c r="D22" s="27"/>
      <c r="E22" s="41"/>
      <c r="F22" s="29">
        <f>SUM(F5:F21)</f>
        <v>347742451</v>
      </c>
      <c r="G22" s="29">
        <f t="shared" ref="G22:N22" si="12">SUM(G5:G21)</f>
        <v>414167600</v>
      </c>
      <c r="H22" s="29">
        <f t="shared" si="12"/>
        <v>13092091</v>
      </c>
      <c r="I22" s="29">
        <f t="shared" si="12"/>
        <v>4172909</v>
      </c>
      <c r="J22" s="29">
        <f t="shared" si="12"/>
        <v>394</v>
      </c>
      <c r="K22" s="29">
        <f t="shared" si="12"/>
        <v>394</v>
      </c>
      <c r="L22" s="29">
        <f t="shared" si="12"/>
        <v>17265000</v>
      </c>
      <c r="M22" s="29">
        <f t="shared" si="12"/>
        <v>414167600</v>
      </c>
      <c r="N22" s="29">
        <f t="shared" si="12"/>
        <v>347742451</v>
      </c>
      <c r="O22" s="26"/>
      <c r="P22" s="46"/>
      <c r="Q22" s="29">
        <f t="shared" ref="Q22" si="13">SUM(Q5:Q21)</f>
        <v>0</v>
      </c>
    </row>
    <row r="23" spans="1:17" x14ac:dyDescent="0.25">
      <c r="H23" s="48"/>
      <c r="I23" s="48"/>
    </row>
    <row r="24" spans="1:17" s="35" customFormat="1" ht="15.75" x14ac:dyDescent="0.25">
      <c r="A24" s="49"/>
      <c r="F24" s="50" t="s">
        <v>86</v>
      </c>
      <c r="G24" s="50" t="s">
        <v>87</v>
      </c>
      <c r="H24" s="50" t="s">
        <v>88</v>
      </c>
    </row>
    <row r="25" spans="1:17" s="35" customFormat="1" ht="15.75" x14ac:dyDescent="0.25">
      <c r="A25" s="36">
        <f t="shared" ref="A25:A27" si="14">+A24+1</f>
        <v>1</v>
      </c>
      <c r="B25" s="26" t="s">
        <v>26</v>
      </c>
      <c r="C25" s="27" t="s">
        <v>27</v>
      </c>
      <c r="D25" s="28" t="s">
        <v>28</v>
      </c>
      <c r="E25" s="28">
        <v>43224</v>
      </c>
      <c r="F25" s="30">
        <v>10000000</v>
      </c>
      <c r="G25" s="30">
        <v>2000000</v>
      </c>
      <c r="H25" s="30">
        <v>2000000</v>
      </c>
      <c r="I25" s="51" t="s">
        <v>89</v>
      </c>
    </row>
    <row r="26" spans="1:17" s="35" customFormat="1" ht="15.75" x14ac:dyDescent="0.25">
      <c r="A26" s="36">
        <f t="shared" si="14"/>
        <v>2</v>
      </c>
      <c r="B26" s="26" t="s">
        <v>52</v>
      </c>
      <c r="C26" s="27" t="s">
        <v>53</v>
      </c>
      <c r="D26" s="39" t="s">
        <v>54</v>
      </c>
      <c r="E26" s="28">
        <v>43236</v>
      </c>
      <c r="F26" s="30">
        <v>5000000</v>
      </c>
      <c r="G26" s="30">
        <v>0</v>
      </c>
      <c r="H26" s="30">
        <v>5000000</v>
      </c>
      <c r="I26" s="51"/>
    </row>
    <row r="27" spans="1:17" s="35" customFormat="1" ht="15.75" x14ac:dyDescent="0.25">
      <c r="A27" s="36">
        <f t="shared" si="14"/>
        <v>3</v>
      </c>
      <c r="B27" s="26" t="s">
        <v>75</v>
      </c>
      <c r="C27" s="27" t="s">
        <v>76</v>
      </c>
      <c r="D27" s="39" t="s">
        <v>77</v>
      </c>
      <c r="E27" s="41">
        <v>43237</v>
      </c>
      <c r="F27" s="30">
        <v>0</v>
      </c>
      <c r="G27" s="30">
        <v>5000000</v>
      </c>
      <c r="H27" s="30">
        <v>5000000</v>
      </c>
      <c r="I27" s="51"/>
    </row>
    <row r="28" spans="1:17" s="35" customFormat="1" ht="15.75" x14ac:dyDescent="0.25">
      <c r="A28" s="36"/>
      <c r="B28" s="26"/>
      <c r="C28" s="27"/>
      <c r="D28" s="28"/>
      <c r="E28" s="41"/>
      <c r="F28" s="30">
        <v>0</v>
      </c>
      <c r="G28" s="30">
        <v>0</v>
      </c>
      <c r="H28" s="30">
        <v>0</v>
      </c>
      <c r="I28" s="51"/>
    </row>
    <row r="29" spans="1:17" x14ac:dyDescent="0.25">
      <c r="H29" s="52"/>
    </row>
    <row r="30" spans="1:17" s="7" customFormat="1" ht="20.25" x14ac:dyDescent="0.3">
      <c r="A30" s="53" t="s">
        <v>90</v>
      </c>
      <c r="C30" s="54"/>
      <c r="D30" s="54"/>
      <c r="E30" s="54"/>
      <c r="F30" s="5"/>
      <c r="G30" s="11"/>
      <c r="I30" s="5"/>
      <c r="J30" s="55"/>
      <c r="K30" s="56"/>
      <c r="O30" s="57"/>
      <c r="P30" s="57"/>
    </row>
    <row r="31" spans="1:17" s="60" customFormat="1" ht="12.75" x14ac:dyDescent="0.2">
      <c r="A31" s="15" t="s">
        <v>2</v>
      </c>
      <c r="B31" s="15" t="s">
        <v>3</v>
      </c>
      <c r="C31" s="15" t="s">
        <v>4</v>
      </c>
      <c r="D31" s="15" t="s">
        <v>91</v>
      </c>
      <c r="E31" s="15" t="s">
        <v>5</v>
      </c>
      <c r="F31" s="15" t="s">
        <v>6</v>
      </c>
      <c r="G31" s="15" t="s">
        <v>7</v>
      </c>
      <c r="H31" s="15" t="s">
        <v>8</v>
      </c>
      <c r="I31" s="15" t="s">
        <v>9</v>
      </c>
      <c r="J31" s="58" t="s">
        <v>10</v>
      </c>
      <c r="K31" s="58" t="s">
        <v>11</v>
      </c>
      <c r="L31" s="15" t="s">
        <v>12</v>
      </c>
      <c r="M31" s="15" t="s">
        <v>13</v>
      </c>
      <c r="N31" s="15" t="s">
        <v>14</v>
      </c>
      <c r="O31" s="15" t="s">
        <v>15</v>
      </c>
      <c r="P31" s="15" t="s">
        <v>16</v>
      </c>
      <c r="Q31" s="59"/>
    </row>
    <row r="32" spans="1:17" s="60" customFormat="1" ht="12.75" x14ac:dyDescent="0.2">
      <c r="A32" s="21"/>
      <c r="B32" s="21"/>
      <c r="C32" s="21"/>
      <c r="D32" s="21"/>
      <c r="E32" s="21" t="s">
        <v>18</v>
      </c>
      <c r="F32" s="20"/>
      <c r="G32" s="21" t="s">
        <v>6</v>
      </c>
      <c r="H32" s="21"/>
      <c r="I32" s="21"/>
      <c r="J32" s="61"/>
      <c r="K32" s="61" t="s">
        <v>19</v>
      </c>
      <c r="L32" s="21" t="s">
        <v>20</v>
      </c>
      <c r="M32" s="21" t="s">
        <v>9</v>
      </c>
      <c r="N32" s="21"/>
      <c r="O32" s="62"/>
      <c r="P32" s="62"/>
      <c r="Q32" s="63"/>
    </row>
    <row r="33" spans="1:18" ht="15.75" x14ac:dyDescent="0.25">
      <c r="A33" s="64">
        <f t="shared" ref="A33:A35" si="15">+A32+1</f>
        <v>1</v>
      </c>
      <c r="B33" s="65"/>
      <c r="C33" s="66"/>
      <c r="D33" s="66"/>
      <c r="E33" s="41"/>
      <c r="F33" s="67"/>
      <c r="G33" s="67" t="e">
        <f t="shared" ref="G33:G35" si="16">+J33*L33</f>
        <v>#DIV/0!</v>
      </c>
      <c r="H33" s="31" t="e">
        <f>+F33/J33</f>
        <v>#DIV/0!</v>
      </c>
      <c r="I33" s="31">
        <f t="shared" ref="I33:I35" si="17">+F33*1.2%</f>
        <v>0</v>
      </c>
      <c r="J33" s="64"/>
      <c r="K33" s="64"/>
      <c r="L33" s="68" t="e">
        <f t="shared" ref="L33:L35" si="18">+H33+I33</f>
        <v>#DIV/0!</v>
      </c>
      <c r="M33" s="67" t="e">
        <f t="shared" ref="M33:M35" si="19">+K33*L33</f>
        <v>#DIV/0!</v>
      </c>
      <c r="N33" s="38" t="e">
        <f t="shared" ref="N33:N34" si="20">F33-(H33*0)</f>
        <v>#DIV/0!</v>
      </c>
      <c r="O33" s="69"/>
      <c r="P33" s="69"/>
      <c r="Q33" s="70" t="e">
        <f t="shared" ref="Q33:Q35" si="21">+F33-N33</f>
        <v>#DIV/0!</v>
      </c>
    </row>
    <row r="34" spans="1:18" s="75" customFormat="1" ht="15.75" x14ac:dyDescent="0.25">
      <c r="A34" s="71">
        <f t="shared" si="15"/>
        <v>2</v>
      </c>
      <c r="B34" s="72"/>
      <c r="C34" s="73"/>
      <c r="D34" s="73"/>
      <c r="E34" s="41"/>
      <c r="F34" s="67"/>
      <c r="G34" s="67" t="e">
        <f t="shared" si="16"/>
        <v>#DIV/0!</v>
      </c>
      <c r="H34" s="31" t="e">
        <f>+F34/J34</f>
        <v>#DIV/0!</v>
      </c>
      <c r="I34" s="31">
        <f t="shared" si="17"/>
        <v>0</v>
      </c>
      <c r="J34" s="64"/>
      <c r="K34" s="64"/>
      <c r="L34" s="68" t="e">
        <f t="shared" si="18"/>
        <v>#DIV/0!</v>
      </c>
      <c r="M34" s="67" t="e">
        <f t="shared" si="19"/>
        <v>#DIV/0!</v>
      </c>
      <c r="N34" s="38" t="e">
        <f t="shared" si="20"/>
        <v>#DIV/0!</v>
      </c>
      <c r="O34" s="69"/>
      <c r="P34" s="69"/>
      <c r="Q34" s="70" t="e">
        <f t="shared" si="21"/>
        <v>#DIV/0!</v>
      </c>
      <c r="R34" s="74"/>
    </row>
    <row r="35" spans="1:18" ht="15.75" x14ac:dyDescent="0.25">
      <c r="A35" s="71">
        <f t="shared" si="15"/>
        <v>3</v>
      </c>
      <c r="B35" s="65"/>
      <c r="C35" s="76"/>
      <c r="D35" s="66"/>
      <c r="E35" s="41"/>
      <c r="F35" s="67"/>
      <c r="G35" s="67" t="e">
        <f t="shared" si="16"/>
        <v>#DIV/0!</v>
      </c>
      <c r="H35" s="67" t="e">
        <f>+F35/J35</f>
        <v>#DIV/0!</v>
      </c>
      <c r="I35" s="31">
        <f t="shared" si="17"/>
        <v>0</v>
      </c>
      <c r="J35" s="64"/>
      <c r="K35" s="64"/>
      <c r="L35" s="68" t="e">
        <f t="shared" si="18"/>
        <v>#DIV/0!</v>
      </c>
      <c r="M35" s="67" t="e">
        <f t="shared" si="19"/>
        <v>#DIV/0!</v>
      </c>
      <c r="N35" s="67" t="e">
        <f>+H35*K35</f>
        <v>#DIV/0!</v>
      </c>
      <c r="O35" s="69"/>
      <c r="P35" s="69"/>
      <c r="Q35" s="70" t="e">
        <f t="shared" si="21"/>
        <v>#DIV/0!</v>
      </c>
    </row>
    <row r="36" spans="1:18" x14ac:dyDescent="0.25">
      <c r="A36" s="77"/>
      <c r="B36" s="65"/>
      <c r="C36" s="65"/>
      <c r="D36" s="65"/>
      <c r="E36" s="77"/>
      <c r="F36" s="77"/>
      <c r="G36" s="77"/>
      <c r="H36" s="77"/>
      <c r="I36" s="77"/>
      <c r="J36" s="77"/>
      <c r="K36" s="77"/>
      <c r="L36" s="77"/>
      <c r="M36" s="77"/>
      <c r="N36" s="77"/>
      <c r="O36" s="77"/>
      <c r="P36" s="69"/>
      <c r="Q36" s="78"/>
    </row>
    <row r="37" spans="1:18" x14ac:dyDescent="0.25">
      <c r="A37" s="77"/>
      <c r="B37" s="65" t="s">
        <v>7</v>
      </c>
      <c r="C37" s="65"/>
      <c r="D37" s="65"/>
      <c r="E37" s="77"/>
      <c r="F37" s="79">
        <f>SUM(F33:F36)</f>
        <v>0</v>
      </c>
      <c r="G37" s="79" t="e">
        <f t="shared" ref="G37:N37" si="22">SUM(G33:G36)</f>
        <v>#DIV/0!</v>
      </c>
      <c r="H37" s="79" t="e">
        <f t="shared" si="22"/>
        <v>#DIV/0!</v>
      </c>
      <c r="I37" s="79">
        <f t="shared" si="22"/>
        <v>0</v>
      </c>
      <c r="J37" s="79">
        <f t="shared" si="22"/>
        <v>0</v>
      </c>
      <c r="K37" s="79">
        <f t="shared" si="22"/>
        <v>0</v>
      </c>
      <c r="L37" s="79" t="e">
        <f t="shared" si="22"/>
        <v>#DIV/0!</v>
      </c>
      <c r="M37" s="79" t="e">
        <f t="shared" si="22"/>
        <v>#DIV/0!</v>
      </c>
      <c r="N37" s="79" t="e">
        <f t="shared" si="22"/>
        <v>#DIV/0!</v>
      </c>
      <c r="O37" s="77"/>
      <c r="P37" s="77"/>
      <c r="Q37" s="79" t="e">
        <f t="shared" ref="Q37" si="23">SUM(Q33:Q35)</f>
        <v>#DIV/0!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2018-05-24T08:15:02Z</dcterms:created>
  <dcterms:modified xsi:type="dcterms:W3CDTF">2018-05-24T08:15:38Z</dcterms:modified>
</cp:coreProperties>
</file>