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L18" i="1"/>
  <c r="M18" i="1" s="1"/>
  <c r="F18" i="1"/>
  <c r="N18" i="1" s="1"/>
  <c r="K16" i="1"/>
  <c r="J16" i="1"/>
  <c r="F14" i="1"/>
  <c r="L13" i="1"/>
  <c r="M13" i="1" s="1"/>
  <c r="G13" i="1"/>
  <c r="F13" i="1"/>
  <c r="F12" i="1"/>
  <c r="F11" i="1"/>
  <c r="M10" i="1"/>
  <c r="L10" i="1"/>
  <c r="G10" i="1"/>
  <c r="F10" i="1"/>
  <c r="N10" i="1" s="1"/>
  <c r="Q10" i="1" s="1"/>
  <c r="F9" i="1"/>
  <c r="N9" i="1" s="1"/>
  <c r="N8" i="1"/>
  <c r="F8" i="1"/>
  <c r="Q8" i="1" s="1"/>
  <c r="L7" i="1"/>
  <c r="M7" i="1" s="1"/>
  <c r="F7" i="1"/>
  <c r="N7" i="1" s="1"/>
  <c r="Q6" i="1"/>
  <c r="N6" i="1"/>
  <c r="M6" i="1"/>
  <c r="L6" i="1"/>
  <c r="G6" i="1"/>
  <c r="A6" i="1"/>
  <c r="A7" i="1" s="1"/>
  <c r="A8" i="1" s="1"/>
  <c r="A9" i="1" s="1"/>
  <c r="A10" i="1" s="1"/>
  <c r="A11" i="1" s="1"/>
  <c r="A12" i="1" s="1"/>
  <c r="A13" i="1" s="1"/>
  <c r="A14" i="1" s="1"/>
  <c r="M5" i="1"/>
  <c r="L5" i="1"/>
  <c r="G5" i="1"/>
  <c r="F5" i="1"/>
  <c r="F16" i="1" s="1"/>
  <c r="Q11" i="1" l="1"/>
  <c r="Q14" i="1"/>
  <c r="N5" i="1"/>
  <c r="G7" i="1"/>
  <c r="Q7" i="1"/>
  <c r="I8" i="1"/>
  <c r="I9" i="1"/>
  <c r="L9" i="1" s="1"/>
  <c r="Q9" i="1"/>
  <c r="N11" i="1"/>
  <c r="I12" i="1"/>
  <c r="H12" i="1" s="1"/>
  <c r="N13" i="1"/>
  <c r="Q13" i="1" s="1"/>
  <c r="N14" i="1"/>
  <c r="I11" i="1"/>
  <c r="L11" i="1" s="1"/>
  <c r="I14" i="1"/>
  <c r="L14" i="1" s="1"/>
  <c r="G18" i="1"/>
  <c r="M11" i="1" l="1"/>
  <c r="G11" i="1"/>
  <c r="L12" i="1"/>
  <c r="H16" i="1"/>
  <c r="I16" i="1"/>
  <c r="L8" i="1"/>
  <c r="M14" i="1"/>
  <c r="G14" i="1"/>
  <c r="G9" i="1"/>
  <c r="M9" i="1"/>
  <c r="Q5" i="1"/>
  <c r="N16" i="1"/>
  <c r="N12" i="1"/>
  <c r="Q12" i="1" s="1"/>
  <c r="Q16" i="1" l="1"/>
  <c r="M12" i="1"/>
  <c r="G12" i="1"/>
  <c r="G8" i="1"/>
  <c r="G16" i="1" s="1"/>
  <c r="M8" i="1"/>
  <c r="L16" i="1"/>
  <c r="M16" i="1" l="1"/>
</calcChain>
</file>

<file path=xl/sharedStrings.xml><?xml version="1.0" encoding="utf-8"?>
<sst xmlns="http://schemas.openxmlformats.org/spreadsheetml/2006/main" count="117" uniqueCount="69">
  <si>
    <t>KOPERASI KARYAWAN BCA " MITRA SEJAHTERA " SURABAYA</t>
  </si>
  <si>
    <t>DAFTAR PINJAMAN DILUAR NORMATIF BARU TGL 25-30 APRIL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</si>
  <si>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</si>
  <si>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</si>
  <si>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</si>
  <si>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</si>
  <si>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</si>
  <si>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</si>
  <si>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</si>
  <si>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</si>
  <si>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</si>
  <si>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</si>
  <si>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</si>
  <si>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</si>
  <si>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</si>
  <si>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</si>
  <si>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</si>
  <si>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</si>
  <si>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</si>
  <si>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</si>
  <si>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</si>
  <si>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OEKIK DHIAN D</t>
  </si>
  <si>
    <t>898830</t>
  </si>
  <si>
    <t>002598</t>
  </si>
  <si>
    <t>PIKW KW3 DARMO</t>
  </si>
  <si>
    <t>RECOVERY DILUAR NORM</t>
  </si>
  <si>
    <t>INDIASWARI PRATIWI</t>
  </si>
  <si>
    <t>896948</t>
  </si>
  <si>
    <t>002729</t>
  </si>
  <si>
    <t>KABAG CSO JAGALAN</t>
  </si>
  <si>
    <t>RESCEDULE DILUAR NORM</t>
  </si>
  <si>
    <t>ATING RUKIYATI</t>
  </si>
  <si>
    <t>899458</t>
  </si>
  <si>
    <t>002492</t>
  </si>
  <si>
    <t>BO KLIRING MANYAR</t>
  </si>
  <si>
    <t>ENDARTO</t>
  </si>
  <si>
    <t>896621</t>
  </si>
  <si>
    <t>002679</t>
  </si>
  <si>
    <t>FRANSISCA M</t>
  </si>
  <si>
    <t>971751</t>
  </si>
  <si>
    <t>002706</t>
  </si>
  <si>
    <t>CSO GALAXY</t>
  </si>
  <si>
    <t>MULYONO</t>
  </si>
  <si>
    <t>901148</t>
  </si>
  <si>
    <t>002728</t>
  </si>
  <si>
    <t>STAF APK INDRAPURA</t>
  </si>
  <si>
    <t>SUHARTONO</t>
  </si>
  <si>
    <t>890031</t>
  </si>
  <si>
    <t>010603</t>
  </si>
  <si>
    <t>UPPA KW 3 DARMO</t>
  </si>
  <si>
    <t>JUNITA REBIKA</t>
  </si>
  <si>
    <t>970654</t>
  </si>
  <si>
    <t>002600</t>
  </si>
  <si>
    <t>CSO BCA DARMO</t>
  </si>
  <si>
    <t>RAGA TAUFANI</t>
  </si>
  <si>
    <t>050958</t>
  </si>
  <si>
    <t>002135</t>
  </si>
  <si>
    <t>TELLER BCA VETERAN</t>
  </si>
  <si>
    <t>POT BNS APRIL'18</t>
  </si>
  <si>
    <t>POT THR'18</t>
  </si>
  <si>
    <t>POT TAT'18</t>
  </si>
  <si>
    <t>0101710644</t>
  </si>
  <si>
    <t>0101384135</t>
  </si>
  <si>
    <t>INDIASWARI P</t>
  </si>
  <si>
    <t>0881123354</t>
  </si>
  <si>
    <t>7880064244</t>
  </si>
  <si>
    <t>0881079240</t>
  </si>
  <si>
    <t>0880818619</t>
  </si>
  <si>
    <t>2150227766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</si>
</sst>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165" fontId="2" fillId="0" borderId="0" xfId="1" applyNumberFormat="1" applyFont="1" applyFill="1" applyBorder="1"/>
    <xf numFmtId="0" fontId="2" fillId="0" borderId="0" xfId="0" applyFont="1" applyFill="1" applyAlignment="1">
      <alignment horizontal="center"/>
    </xf>
    <xf numFmtId="43" fontId="2" fillId="0" borderId="0" xfId="1" applyFont="1" applyFill="1" applyBorder="1"/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0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43" fontId="4" fillId="0" borderId="4" xfId="1" quotePrefix="1" applyFont="1" applyFill="1" applyBorder="1" applyAlignment="1">
      <alignment horizontal="right"/>
    </xf>
    <xf numFmtId="43" fontId="4" fillId="0" borderId="4" xfId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Border="1"/>
    <xf numFmtId="0" fontId="2" fillId="0" borderId="7" xfId="0" quotePrefix="1" applyFont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5" fontId="2" fillId="0" borderId="7" xfId="0" applyNumberFormat="1" applyFont="1" applyBorder="1"/>
    <xf numFmtId="165" fontId="2" fillId="0" borderId="7" xfId="2" applyNumberFormat="1" applyFont="1" applyBorder="1" applyAlignment="1">
      <alignment horizontal="right"/>
    </xf>
    <xf numFmtId="43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165" fontId="2" fillId="0" borderId="7" xfId="2" applyNumberFormat="1" applyFont="1" applyBorder="1"/>
    <xf numFmtId="165" fontId="2" fillId="2" borderId="7" xfId="2" applyNumberFormat="1" applyFont="1" applyFill="1" applyBorder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/>
    <xf numFmtId="0" fontId="2" fillId="0" borderId="7" xfId="0" quotePrefix="1" applyFont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0" xfId="0" applyFont="1" applyFill="1"/>
    <xf numFmtId="165" fontId="2" fillId="0" borderId="0" xfId="0" applyNumberFormat="1" applyFont="1"/>
    <xf numFmtId="43" fontId="2" fillId="0" borderId="0" xfId="0" applyNumberFormat="1" applyFont="1"/>
    <xf numFmtId="0" fontId="2" fillId="0" borderId="7" xfId="0" quotePrefix="1" applyFont="1" applyFill="1" applyBorder="1"/>
    <xf numFmtId="165" fontId="2" fillId="0" borderId="7" xfId="0" applyNumberFormat="1" applyFont="1" applyFill="1" applyBorder="1"/>
    <xf numFmtId="165" fontId="2" fillId="0" borderId="7" xfId="2" applyNumberFormat="1" applyFont="1" applyFill="1" applyBorder="1" applyAlignment="1">
      <alignment horizontal="right"/>
    </xf>
    <xf numFmtId="43" fontId="2" fillId="0" borderId="7" xfId="0" applyNumberFormat="1" applyFont="1" applyFill="1" applyBorder="1"/>
    <xf numFmtId="165" fontId="2" fillId="0" borderId="7" xfId="2" applyNumberFormat="1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43" fontId="2" fillId="0" borderId="7" xfId="2" applyNumberFormat="1" applyFont="1" applyFill="1" applyBorder="1"/>
    <xf numFmtId="0" fontId="4" fillId="0" borderId="7" xfId="0" applyFont="1" applyFill="1" applyBorder="1"/>
    <xf numFmtId="0" fontId="2" fillId="0" borderId="7" xfId="0" quotePrefix="1" applyFont="1" applyFill="1" applyBorder="1" applyAlignment="1">
      <alignment horizontal="center"/>
    </xf>
    <xf numFmtId="43" fontId="2" fillId="0" borderId="7" xfId="1" applyFont="1" applyFill="1" applyBorder="1"/>
    <xf numFmtId="0" fontId="6" fillId="0" borderId="8" xfId="0" applyFont="1" applyFill="1" applyBorder="1"/>
    <xf numFmtId="0" fontId="2" fillId="3" borderId="0" xfId="0" applyFont="1" applyFill="1" applyAlignment="1">
      <alignment horizontal="center"/>
    </xf>
    <xf numFmtId="41" fontId="2" fillId="0" borderId="7" xfId="2" quotePrefix="1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F7" sqref="F7"/>
    </sheetView>
  </sheetViews>
  <sheetFormatPr defaultRowHeight="15.75" x14ac:dyDescent="0.25"/>
  <cols>
    <col min="1" max="1" width="6.85546875" style="44" customWidth="1"/>
    <col min="2" max="2" width="19.85546875" style="40" customWidth="1"/>
    <col min="3" max="3" width="7.85546875" style="40" bestFit="1" customWidth="1"/>
    <col min="4" max="4" width="10.140625" style="40" bestFit="1" customWidth="1"/>
    <col min="5" max="5" width="11.5703125" style="40" bestFit="1" customWidth="1"/>
    <col min="6" max="6" width="20.28515625" style="40" bestFit="1" customWidth="1"/>
    <col min="7" max="7" width="18.85546875" style="40" bestFit="1" customWidth="1"/>
    <col min="8" max="9" width="17" style="40" bestFit="1" customWidth="1"/>
    <col min="10" max="11" width="9.7109375" style="40" bestFit="1" customWidth="1"/>
    <col min="12" max="12" width="17" style="40" bestFit="1" customWidth="1"/>
    <col min="13" max="14" width="18.28515625" style="40" bestFit="1" customWidth="1"/>
    <col min="15" max="15" width="18.140625" style="40" bestFit="1" customWidth="1"/>
    <col min="16" max="16" width="27.7109375" style="40" bestFit="1" customWidth="1"/>
    <col min="17" max="17" width="14.28515625" style="40" bestFit="1" customWidth="1"/>
    <col min="18" max="16384" width="9.140625" style="40"/>
  </cols>
  <sheetData>
    <row r="1" spans="1:17" s="2" customFormat="1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9"/>
      <c r="M1" s="9"/>
      <c r="N1" s="9"/>
      <c r="O1" s="10"/>
      <c r="P1" s="1"/>
    </row>
    <row r="2" spans="1:17" s="2" customFormat="1" x14ac:dyDescent="0.25">
      <c r="A2" s="11" t="s">
        <v>1</v>
      </c>
      <c r="C2" s="3"/>
      <c r="D2" s="4"/>
      <c r="E2" s="4"/>
      <c r="F2" s="5"/>
      <c r="G2" s="12"/>
      <c r="H2" s="13"/>
      <c r="I2" s="13"/>
      <c r="J2" s="8"/>
      <c r="K2" s="3"/>
      <c r="L2" s="7"/>
      <c r="M2" s="9"/>
      <c r="N2" s="9"/>
      <c r="O2" s="10"/>
      <c r="P2" s="1"/>
    </row>
    <row r="3" spans="1:17" s="20" customFormat="1" ht="12" x14ac:dyDescent="0.2">
      <c r="A3" s="14" t="s">
        <v>2</v>
      </c>
      <c r="B3" s="14" t="s">
        <v>3</v>
      </c>
      <c r="C3" s="14" t="s">
        <v>4</v>
      </c>
      <c r="D3" s="15" t="s">
        <v>2</v>
      </c>
      <c r="E3" s="15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4" t="s">
        <v>10</v>
      </c>
      <c r="K3" s="14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8" t="s">
        <v>16</v>
      </c>
      <c r="Q3" s="19"/>
    </row>
    <row r="4" spans="1:17" s="20" customFormat="1" ht="12" x14ac:dyDescent="0.2">
      <c r="A4" s="21"/>
      <c r="B4" s="21"/>
      <c r="C4" s="21"/>
      <c r="D4" s="22" t="s">
        <v>17</v>
      </c>
      <c r="E4" s="22" t="s">
        <v>18</v>
      </c>
      <c r="F4" s="23"/>
      <c r="G4" s="24" t="s">
        <v>6</v>
      </c>
      <c r="H4" s="24"/>
      <c r="I4" s="24"/>
      <c r="J4" s="21"/>
      <c r="K4" s="21" t="s">
        <v>19</v>
      </c>
      <c r="L4" s="24" t="s">
        <v>20</v>
      </c>
      <c r="M4" s="24" t="s">
        <v>9</v>
      </c>
      <c r="N4" s="24"/>
      <c r="O4" s="25"/>
      <c r="P4" s="26"/>
      <c r="Q4" s="27"/>
    </row>
    <row r="5" spans="1:17" x14ac:dyDescent="0.25">
      <c r="A5" s="28">
        <v>1</v>
      </c>
      <c r="B5" s="29" t="s">
        <v>21</v>
      </c>
      <c r="C5" s="30" t="s">
        <v>22</v>
      </c>
      <c r="D5" s="30" t="s">
        <v>23</v>
      </c>
      <c r="E5" s="31">
        <v>43220</v>
      </c>
      <c r="F5" s="32">
        <f>176877496+4421937+500000+200000+50000000-115999717</f>
        <v>115999716</v>
      </c>
      <c r="G5" s="33">
        <f t="shared" ref="G5:G14" si="0">+J5*L5</f>
        <v>119999952</v>
      </c>
      <c r="H5" s="34">
        <v>1108033</v>
      </c>
      <c r="I5" s="34">
        <v>1391966</v>
      </c>
      <c r="J5" s="35">
        <v>48</v>
      </c>
      <c r="K5" s="35">
        <v>48</v>
      </c>
      <c r="L5" s="33">
        <f t="shared" ref="L5:L14" si="1">+H5+I5</f>
        <v>2499999</v>
      </c>
      <c r="M5" s="36">
        <f t="shared" ref="M5:M14" si="2">+K5*L5</f>
        <v>119999952</v>
      </c>
      <c r="N5" s="37">
        <f t="shared" ref="N5:N14" si="3">F5-(H5*0)</f>
        <v>115999716</v>
      </c>
      <c r="O5" s="38" t="s">
        <v>24</v>
      </c>
      <c r="P5" s="39" t="s">
        <v>25</v>
      </c>
      <c r="Q5" s="34">
        <f t="shared" ref="Q5:Q14" si="4">+F5-N5</f>
        <v>0</v>
      </c>
    </row>
    <row r="6" spans="1:17" x14ac:dyDescent="0.25">
      <c r="A6" s="28">
        <f t="shared" ref="A6:A14" si="5">+A5+1</f>
        <v>2</v>
      </c>
      <c r="B6" s="29" t="s">
        <v>21</v>
      </c>
      <c r="C6" s="30" t="s">
        <v>22</v>
      </c>
      <c r="D6" s="30" t="s">
        <v>23</v>
      </c>
      <c r="E6" s="31">
        <v>43220</v>
      </c>
      <c r="F6" s="32">
        <v>115999717</v>
      </c>
      <c r="G6" s="33">
        <f t="shared" si="0"/>
        <v>120000048</v>
      </c>
      <c r="H6" s="34">
        <v>1108034</v>
      </c>
      <c r="I6" s="34">
        <v>1391967</v>
      </c>
      <c r="J6" s="35">
        <v>48</v>
      </c>
      <c r="K6" s="35">
        <v>48</v>
      </c>
      <c r="L6" s="33">
        <f t="shared" si="1"/>
        <v>2500001</v>
      </c>
      <c r="M6" s="36">
        <f t="shared" si="2"/>
        <v>120000048</v>
      </c>
      <c r="N6" s="37">
        <f t="shared" si="3"/>
        <v>115999717</v>
      </c>
      <c r="O6" s="38" t="s">
        <v>24</v>
      </c>
      <c r="P6" s="39" t="s">
        <v>25</v>
      </c>
      <c r="Q6" s="34">
        <f t="shared" si="4"/>
        <v>0</v>
      </c>
    </row>
    <row r="7" spans="1:17" x14ac:dyDescent="0.25">
      <c r="A7" s="28">
        <f t="shared" si="5"/>
        <v>3</v>
      </c>
      <c r="B7" s="29" t="s">
        <v>26</v>
      </c>
      <c r="C7" s="41" t="s">
        <v>27</v>
      </c>
      <c r="D7" s="41" t="s">
        <v>28</v>
      </c>
      <c r="E7" s="31">
        <v>43215</v>
      </c>
      <c r="F7" s="32">
        <f>47218000+1180450+200000+0</f>
        <v>48598450</v>
      </c>
      <c r="G7" s="33">
        <f t="shared" si="0"/>
        <v>44200000</v>
      </c>
      <c r="H7" s="34">
        <v>1116819</v>
      </c>
      <c r="I7" s="34">
        <v>583181</v>
      </c>
      <c r="J7" s="35">
        <v>26</v>
      </c>
      <c r="K7" s="35">
        <v>26</v>
      </c>
      <c r="L7" s="33">
        <f t="shared" si="1"/>
        <v>1700000</v>
      </c>
      <c r="M7" s="36">
        <f t="shared" si="2"/>
        <v>44200000</v>
      </c>
      <c r="N7" s="37">
        <f t="shared" si="3"/>
        <v>48598450</v>
      </c>
      <c r="O7" s="38" t="s">
        <v>29</v>
      </c>
      <c r="P7" s="39" t="s">
        <v>30</v>
      </c>
      <c r="Q7" s="34">
        <f t="shared" si="4"/>
        <v>0</v>
      </c>
    </row>
    <row r="8" spans="1:17" x14ac:dyDescent="0.25">
      <c r="A8" s="28">
        <f t="shared" si="5"/>
        <v>4</v>
      </c>
      <c r="B8" s="29" t="s">
        <v>31</v>
      </c>
      <c r="C8" s="41" t="s">
        <v>32</v>
      </c>
      <c r="D8" s="41" t="s">
        <v>33</v>
      </c>
      <c r="E8" s="31">
        <v>43215</v>
      </c>
      <c r="F8" s="32">
        <f>91700000+2292500+200000+0</f>
        <v>94192500</v>
      </c>
      <c r="G8" s="33">
        <f t="shared" si="0"/>
        <v>41328000</v>
      </c>
      <c r="H8" s="34">
        <v>591690</v>
      </c>
      <c r="I8" s="34">
        <f t="shared" ref="I8:I14" si="6">+F8*1.2%</f>
        <v>1130310</v>
      </c>
      <c r="J8" s="35">
        <v>24</v>
      </c>
      <c r="K8" s="35">
        <v>24</v>
      </c>
      <c r="L8" s="33">
        <f t="shared" si="1"/>
        <v>1722000</v>
      </c>
      <c r="M8" s="36">
        <f t="shared" si="2"/>
        <v>41328000</v>
      </c>
      <c r="N8" s="37">
        <f t="shared" si="3"/>
        <v>94192500</v>
      </c>
      <c r="O8" s="38" t="s">
        <v>34</v>
      </c>
      <c r="P8" s="39" t="s">
        <v>30</v>
      </c>
      <c r="Q8" s="34">
        <f t="shared" si="4"/>
        <v>0</v>
      </c>
    </row>
    <row r="9" spans="1:17" x14ac:dyDescent="0.25">
      <c r="A9" s="28">
        <f t="shared" si="5"/>
        <v>5</v>
      </c>
      <c r="B9" s="29" t="s">
        <v>35</v>
      </c>
      <c r="C9" s="41" t="s">
        <v>36</v>
      </c>
      <c r="D9" s="41" t="s">
        <v>37</v>
      </c>
      <c r="E9" s="31">
        <v>43215</v>
      </c>
      <c r="F9" s="32">
        <f>197250000+4931250+200000+0</f>
        <v>202381250</v>
      </c>
      <c r="G9" s="33">
        <f t="shared" si="0"/>
        <v>144000000</v>
      </c>
      <c r="H9" s="34">
        <v>571425</v>
      </c>
      <c r="I9" s="34">
        <f t="shared" si="6"/>
        <v>2428575</v>
      </c>
      <c r="J9" s="35">
        <v>48</v>
      </c>
      <c r="K9" s="35">
        <v>48</v>
      </c>
      <c r="L9" s="33">
        <f t="shared" si="1"/>
        <v>3000000</v>
      </c>
      <c r="M9" s="36">
        <f t="shared" si="2"/>
        <v>144000000</v>
      </c>
      <c r="N9" s="37">
        <f t="shared" si="3"/>
        <v>202381250</v>
      </c>
      <c r="O9" s="38" t="s">
        <v>24</v>
      </c>
      <c r="P9" s="39" t="s">
        <v>30</v>
      </c>
      <c r="Q9" s="34">
        <f t="shared" si="4"/>
        <v>0</v>
      </c>
    </row>
    <row r="10" spans="1:17" x14ac:dyDescent="0.25">
      <c r="A10" s="28">
        <f t="shared" si="5"/>
        <v>6</v>
      </c>
      <c r="B10" s="29" t="s">
        <v>38</v>
      </c>
      <c r="C10" s="41" t="s">
        <v>39</v>
      </c>
      <c r="D10" s="41" t="s">
        <v>40</v>
      </c>
      <c r="E10" s="31">
        <v>43215</v>
      </c>
      <c r="F10" s="32">
        <f>24996000+624900+449960+200000+50000000</f>
        <v>76270860</v>
      </c>
      <c r="G10" s="33">
        <f t="shared" si="0"/>
        <v>50400000</v>
      </c>
      <c r="H10" s="34">
        <v>484750</v>
      </c>
      <c r="I10" s="34">
        <v>915250</v>
      </c>
      <c r="J10" s="35">
        <v>36</v>
      </c>
      <c r="K10" s="35">
        <v>36</v>
      </c>
      <c r="L10" s="33">
        <f t="shared" si="1"/>
        <v>1400000</v>
      </c>
      <c r="M10" s="36">
        <f t="shared" si="2"/>
        <v>50400000</v>
      </c>
      <c r="N10" s="37">
        <f t="shared" si="3"/>
        <v>76270860</v>
      </c>
      <c r="O10" s="38" t="s">
        <v>41</v>
      </c>
      <c r="P10" s="39" t="s">
        <v>25</v>
      </c>
      <c r="Q10" s="34">
        <f t="shared" si="4"/>
        <v>0</v>
      </c>
    </row>
    <row r="11" spans="1:17" x14ac:dyDescent="0.25">
      <c r="A11" s="28">
        <f t="shared" si="5"/>
        <v>7</v>
      </c>
      <c r="B11" s="29" t="s">
        <v>42</v>
      </c>
      <c r="C11" s="41" t="s">
        <v>43</v>
      </c>
      <c r="D11" s="41" t="s">
        <v>44</v>
      </c>
      <c r="E11" s="31">
        <v>43215</v>
      </c>
      <c r="F11" s="32">
        <f>31666000+791650+183340+200000+17159010</f>
        <v>50000000</v>
      </c>
      <c r="G11" s="33">
        <f t="shared" si="0"/>
        <v>46620000</v>
      </c>
      <c r="H11" s="34">
        <v>695000</v>
      </c>
      <c r="I11" s="34">
        <f t="shared" si="6"/>
        <v>600000</v>
      </c>
      <c r="J11" s="35">
        <v>36</v>
      </c>
      <c r="K11" s="35">
        <v>36</v>
      </c>
      <c r="L11" s="33">
        <f t="shared" si="1"/>
        <v>1295000</v>
      </c>
      <c r="M11" s="36">
        <f t="shared" si="2"/>
        <v>46620000</v>
      </c>
      <c r="N11" s="37">
        <f t="shared" si="3"/>
        <v>50000000</v>
      </c>
      <c r="O11" s="38" t="s">
        <v>45</v>
      </c>
      <c r="P11" s="39" t="s">
        <v>25</v>
      </c>
      <c r="Q11" s="34">
        <f t="shared" si="4"/>
        <v>0</v>
      </c>
    </row>
    <row r="12" spans="1:17" x14ac:dyDescent="0.25">
      <c r="A12" s="28">
        <f t="shared" si="5"/>
        <v>8</v>
      </c>
      <c r="B12" s="29" t="s">
        <v>46</v>
      </c>
      <c r="C12" s="41" t="s">
        <v>47</v>
      </c>
      <c r="D12" s="41" t="s">
        <v>48</v>
      </c>
      <c r="E12" s="31">
        <v>43215</v>
      </c>
      <c r="F12" s="32">
        <f>30554000+763850+194460+200000+18287690</f>
        <v>50000000</v>
      </c>
      <c r="G12" s="33">
        <f t="shared" si="0"/>
        <v>71600400</v>
      </c>
      <c r="H12" s="34">
        <f>1988900-I12</f>
        <v>1388900</v>
      </c>
      <c r="I12" s="34">
        <f t="shared" si="6"/>
        <v>600000</v>
      </c>
      <c r="J12" s="35">
        <v>36</v>
      </c>
      <c r="K12" s="35">
        <v>36</v>
      </c>
      <c r="L12" s="33">
        <f t="shared" si="1"/>
        <v>1988900</v>
      </c>
      <c r="M12" s="36">
        <f t="shared" si="2"/>
        <v>71600400</v>
      </c>
      <c r="N12" s="37">
        <f t="shared" si="3"/>
        <v>50000000</v>
      </c>
      <c r="O12" s="38" t="s">
        <v>49</v>
      </c>
      <c r="P12" s="39" t="s">
        <v>25</v>
      </c>
      <c r="Q12" s="34">
        <f t="shared" si="4"/>
        <v>0</v>
      </c>
    </row>
    <row r="13" spans="1:17" x14ac:dyDescent="0.25">
      <c r="A13" s="28">
        <f t="shared" si="5"/>
        <v>9</v>
      </c>
      <c r="B13" s="29" t="s">
        <v>50</v>
      </c>
      <c r="C13" s="41" t="s">
        <v>51</v>
      </c>
      <c r="D13" s="41" t="s">
        <v>52</v>
      </c>
      <c r="E13" s="31">
        <v>43215</v>
      </c>
      <c r="F13" s="32">
        <f>15520340+31663407+1179594+300000+200000+30000000</f>
        <v>78863341</v>
      </c>
      <c r="G13" s="33">
        <f t="shared" si="0"/>
        <v>54000000</v>
      </c>
      <c r="H13" s="34">
        <v>553640</v>
      </c>
      <c r="I13" s="34">
        <v>946360</v>
      </c>
      <c r="J13" s="35">
        <v>36</v>
      </c>
      <c r="K13" s="35">
        <v>36</v>
      </c>
      <c r="L13" s="33">
        <f t="shared" si="1"/>
        <v>1500000</v>
      </c>
      <c r="M13" s="36">
        <f t="shared" si="2"/>
        <v>54000000</v>
      </c>
      <c r="N13" s="37">
        <f t="shared" si="3"/>
        <v>78863341</v>
      </c>
      <c r="O13" s="38" t="s">
        <v>53</v>
      </c>
      <c r="P13" s="39" t="s">
        <v>25</v>
      </c>
      <c r="Q13" s="34">
        <f t="shared" si="4"/>
        <v>0</v>
      </c>
    </row>
    <row r="14" spans="1:17" x14ac:dyDescent="0.25">
      <c r="A14" s="28">
        <f t="shared" si="5"/>
        <v>10</v>
      </c>
      <c r="B14" s="29" t="s">
        <v>54</v>
      </c>
      <c r="C14" s="41" t="s">
        <v>55</v>
      </c>
      <c r="D14" s="41" t="s">
        <v>56</v>
      </c>
      <c r="E14" s="31">
        <v>43215</v>
      </c>
      <c r="F14" s="32">
        <f>16656000+416400+700000+200000+82027600</f>
        <v>100000000</v>
      </c>
      <c r="G14" s="33">
        <f t="shared" si="0"/>
        <v>85437000</v>
      </c>
      <c r="H14" s="34">
        <v>1389000</v>
      </c>
      <c r="I14" s="34">
        <f t="shared" si="6"/>
        <v>1200000</v>
      </c>
      <c r="J14" s="35">
        <v>33</v>
      </c>
      <c r="K14" s="35">
        <v>33</v>
      </c>
      <c r="L14" s="33">
        <f t="shared" si="1"/>
        <v>2589000</v>
      </c>
      <c r="M14" s="36">
        <f t="shared" si="2"/>
        <v>85437000</v>
      </c>
      <c r="N14" s="37">
        <f t="shared" si="3"/>
        <v>100000000</v>
      </c>
      <c r="O14" s="38" t="s">
        <v>57</v>
      </c>
      <c r="P14" s="39" t="s">
        <v>25</v>
      </c>
      <c r="Q14" s="34">
        <f t="shared" si="4"/>
        <v>0</v>
      </c>
    </row>
    <row r="15" spans="1:17" x14ac:dyDescent="0.25">
      <c r="A15" s="42"/>
      <c r="B15" s="29"/>
      <c r="C15" s="29"/>
      <c r="D15" s="29"/>
      <c r="E15" s="29"/>
      <c r="F15" s="32"/>
      <c r="G15" s="29"/>
      <c r="H15" s="34"/>
      <c r="I15" s="34"/>
      <c r="J15" s="29"/>
      <c r="K15" s="29"/>
      <c r="L15" s="29"/>
      <c r="M15" s="29"/>
      <c r="N15" s="29"/>
      <c r="O15" s="29"/>
      <c r="P15" s="43"/>
      <c r="Q15" s="29"/>
    </row>
    <row r="16" spans="1:17" x14ac:dyDescent="0.25">
      <c r="A16" s="42"/>
      <c r="B16" s="29" t="s">
        <v>7</v>
      </c>
      <c r="C16" s="29"/>
      <c r="D16" s="29"/>
      <c r="E16" s="29"/>
      <c r="F16" s="32">
        <f>SUM(F5:F15)</f>
        <v>932305834</v>
      </c>
      <c r="G16" s="32">
        <f t="shared" ref="G16:N16" si="7">SUM(G5:G15)</f>
        <v>777585400</v>
      </c>
      <c r="H16" s="32">
        <f t="shared" si="7"/>
        <v>9007291</v>
      </c>
      <c r="I16" s="32">
        <f t="shared" si="7"/>
        <v>11187609</v>
      </c>
      <c r="J16" s="32">
        <f t="shared" si="7"/>
        <v>371</v>
      </c>
      <c r="K16" s="32">
        <f t="shared" si="7"/>
        <v>371</v>
      </c>
      <c r="L16" s="32">
        <f t="shared" si="7"/>
        <v>20194900</v>
      </c>
      <c r="M16" s="32">
        <f t="shared" si="7"/>
        <v>777585400</v>
      </c>
      <c r="N16" s="32">
        <f t="shared" si="7"/>
        <v>932305834</v>
      </c>
      <c r="O16" s="29"/>
      <c r="P16" s="43"/>
      <c r="Q16" s="32">
        <f t="shared" ref="Q16" si="8">SUM(Q5:Q15)</f>
        <v>0</v>
      </c>
    </row>
    <row r="17" spans="1:17" x14ac:dyDescent="0.25">
      <c r="F17" s="45"/>
      <c r="H17" s="46"/>
      <c r="I17" s="46"/>
      <c r="Q17" s="29"/>
    </row>
    <row r="18" spans="1:17" s="44" customFormat="1" x14ac:dyDescent="0.25">
      <c r="A18" s="28">
        <v>1</v>
      </c>
      <c r="B18" s="29" t="s">
        <v>21</v>
      </c>
      <c r="C18" s="30" t="s">
        <v>22</v>
      </c>
      <c r="D18" s="30" t="s">
        <v>23</v>
      </c>
      <c r="E18" s="31">
        <v>43220</v>
      </c>
      <c r="F18" s="32">
        <f>176877496+4421937+500000+200000+50000000</f>
        <v>231999433</v>
      </c>
      <c r="G18" s="33">
        <f t="shared" ref="G18" si="9">+J18*L18</f>
        <v>240000000</v>
      </c>
      <c r="H18" s="34">
        <v>2216067</v>
      </c>
      <c r="I18" s="34">
        <v>2783933</v>
      </c>
      <c r="J18" s="35">
        <v>48</v>
      </c>
      <c r="K18" s="35">
        <v>48</v>
      </c>
      <c r="L18" s="33">
        <f t="shared" ref="L18" si="10">+H18+I18</f>
        <v>5000000</v>
      </c>
      <c r="M18" s="36">
        <f t="shared" ref="M18" si="11">+K18*L18</f>
        <v>240000000</v>
      </c>
      <c r="N18" s="37">
        <f t="shared" ref="N18" si="12">F18-(H18*0)</f>
        <v>231999433</v>
      </c>
      <c r="O18" s="38" t="s">
        <v>24</v>
      </c>
      <c r="P18" s="39" t="s">
        <v>25</v>
      </c>
      <c r="Q18" s="34"/>
    </row>
    <row r="19" spans="1:17" s="44" customFormat="1" x14ac:dyDescent="0.25">
      <c r="A19" s="28"/>
      <c r="B19" s="42"/>
      <c r="C19" s="47"/>
      <c r="D19" s="47"/>
      <c r="E19" s="31"/>
      <c r="F19" s="48"/>
      <c r="G19" s="49"/>
      <c r="H19" s="50"/>
      <c r="I19" s="50"/>
      <c r="J19" s="28"/>
      <c r="K19" s="28"/>
      <c r="L19" s="49"/>
      <c r="M19" s="51"/>
      <c r="N19" s="49"/>
      <c r="O19" s="52"/>
      <c r="P19" s="53"/>
      <c r="Q19" s="50"/>
    </row>
    <row r="20" spans="1:17" s="44" customFormat="1" x14ac:dyDescent="0.25">
      <c r="A20" s="28"/>
      <c r="B20" s="42"/>
      <c r="C20" s="47"/>
      <c r="D20" s="47"/>
      <c r="E20" s="31"/>
      <c r="F20" s="48"/>
      <c r="G20" s="49"/>
      <c r="H20" s="50"/>
      <c r="I20" s="50"/>
      <c r="J20" s="28"/>
      <c r="K20" s="28"/>
      <c r="L20" s="49"/>
      <c r="M20" s="51"/>
      <c r="N20" s="49"/>
      <c r="O20" s="52"/>
      <c r="P20" s="53"/>
      <c r="Q20" s="50"/>
    </row>
    <row r="21" spans="1:17" s="44" customFormat="1" x14ac:dyDescent="0.25">
      <c r="A21" s="28"/>
      <c r="B21" s="42"/>
      <c r="C21" s="47"/>
      <c r="D21" s="47"/>
      <c r="E21" s="31"/>
      <c r="F21" s="50"/>
      <c r="G21" s="49"/>
      <c r="H21" s="50"/>
      <c r="I21" s="50"/>
      <c r="J21" s="28"/>
      <c r="K21" s="28"/>
      <c r="L21" s="49"/>
      <c r="M21" s="51"/>
      <c r="N21" s="49"/>
      <c r="O21" s="52"/>
      <c r="P21" s="53"/>
      <c r="Q21" s="50"/>
    </row>
    <row r="22" spans="1:17" s="44" customFormat="1" x14ac:dyDescent="0.25">
      <c r="A22" s="28"/>
      <c r="B22" s="42"/>
      <c r="C22" s="47"/>
      <c r="D22" s="47"/>
      <c r="E22" s="31"/>
      <c r="F22" s="48"/>
      <c r="G22" s="49"/>
      <c r="H22" s="50"/>
      <c r="I22" s="50"/>
      <c r="J22" s="28"/>
      <c r="K22" s="28"/>
      <c r="L22" s="49"/>
      <c r="M22" s="51"/>
      <c r="N22" s="49"/>
      <c r="O22" s="52"/>
      <c r="P22" s="53"/>
      <c r="Q22" s="50"/>
    </row>
    <row r="23" spans="1:17" s="44" customFormat="1" x14ac:dyDescent="0.25">
      <c r="A23" s="28"/>
      <c r="B23" s="42"/>
      <c r="C23" s="47"/>
      <c r="D23" s="47"/>
      <c r="E23" s="31"/>
      <c r="F23" s="48"/>
      <c r="G23" s="49"/>
      <c r="H23" s="50"/>
      <c r="I23" s="50"/>
      <c r="J23" s="28"/>
      <c r="K23" s="28"/>
      <c r="L23" s="49"/>
      <c r="M23" s="51"/>
      <c r="N23" s="49"/>
      <c r="O23" s="52"/>
      <c r="P23" s="53"/>
      <c r="Q23" s="50"/>
    </row>
    <row r="24" spans="1:17" s="44" customFormat="1" x14ac:dyDescent="0.25">
      <c r="A24" s="28"/>
      <c r="B24" s="42"/>
      <c r="C24" s="47"/>
      <c r="D24" s="47"/>
      <c r="E24" s="31"/>
      <c r="F24" s="48"/>
      <c r="G24" s="49"/>
      <c r="H24" s="50"/>
      <c r="I24" s="54"/>
      <c r="J24" s="28"/>
      <c r="K24" s="28"/>
      <c r="L24" s="49"/>
      <c r="M24" s="49"/>
      <c r="N24" s="49"/>
      <c r="O24" s="55"/>
      <c r="P24" s="53"/>
      <c r="Q24" s="50"/>
    </row>
    <row r="25" spans="1:17" s="44" customFormat="1" x14ac:dyDescent="0.25">
      <c r="A25" s="28"/>
      <c r="B25" s="42"/>
      <c r="C25" s="47"/>
      <c r="D25" s="47"/>
      <c r="E25" s="31"/>
      <c r="F25" s="48"/>
      <c r="G25" s="49"/>
      <c r="H25" s="50"/>
      <c r="I25" s="50"/>
      <c r="J25" s="28"/>
      <c r="K25" s="28"/>
      <c r="L25" s="49"/>
      <c r="M25" s="51"/>
      <c r="N25" s="49"/>
      <c r="O25" s="52"/>
      <c r="P25" s="53"/>
      <c r="Q25" s="50"/>
    </row>
    <row r="26" spans="1:17" s="44" customFormat="1" x14ac:dyDescent="0.25">
      <c r="A26" s="28"/>
      <c r="B26" s="42"/>
      <c r="C26" s="47"/>
      <c r="D26" s="47"/>
      <c r="E26" s="31"/>
      <c r="F26" s="48"/>
      <c r="G26" s="49"/>
      <c r="H26" s="50"/>
      <c r="I26" s="50"/>
      <c r="J26" s="28"/>
      <c r="K26" s="28"/>
      <c r="L26" s="49"/>
      <c r="M26" s="51"/>
      <c r="N26" s="49"/>
      <c r="O26" s="52"/>
      <c r="P26" s="53"/>
      <c r="Q26" s="50"/>
    </row>
    <row r="27" spans="1:17" s="44" customFormat="1" x14ac:dyDescent="0.25">
      <c r="A27" s="28"/>
      <c r="B27" s="42"/>
      <c r="C27" s="47"/>
      <c r="D27" s="56"/>
      <c r="E27" s="31"/>
      <c r="F27" s="57"/>
      <c r="G27" s="49"/>
      <c r="H27" s="51"/>
      <c r="I27" s="57"/>
      <c r="J27" s="28"/>
      <c r="K27" s="28"/>
      <c r="L27" s="49"/>
      <c r="M27" s="51"/>
      <c r="N27" s="49"/>
      <c r="O27" s="52"/>
      <c r="P27" s="58"/>
      <c r="Q27" s="50"/>
    </row>
    <row r="29" spans="1:17" x14ac:dyDescent="0.25">
      <c r="F29" s="59" t="s">
        <v>58</v>
      </c>
      <c r="G29" s="59" t="s">
        <v>59</v>
      </c>
      <c r="H29" s="59" t="s">
        <v>60</v>
      </c>
    </row>
    <row r="30" spans="1:17" x14ac:dyDescent="0.25">
      <c r="A30" s="28">
        <v>1</v>
      </c>
      <c r="B30" s="29" t="s">
        <v>21</v>
      </c>
      <c r="C30" s="30" t="s">
        <v>22</v>
      </c>
      <c r="D30" s="30" t="s">
        <v>23</v>
      </c>
      <c r="E30" s="31">
        <v>43220</v>
      </c>
      <c r="F30" s="36">
        <v>20000000</v>
      </c>
      <c r="G30" s="36">
        <v>0</v>
      </c>
      <c r="H30" s="36">
        <v>0</v>
      </c>
      <c r="I30" s="60" t="s">
        <v>61</v>
      </c>
    </row>
    <row r="31" spans="1:17" x14ac:dyDescent="0.25">
      <c r="A31" s="28">
        <f t="shared" ref="A31:A39" si="13">+A30+1</f>
        <v>2</v>
      </c>
      <c r="B31" s="29" t="s">
        <v>21</v>
      </c>
      <c r="C31" s="30" t="s">
        <v>22</v>
      </c>
      <c r="D31" s="30" t="s">
        <v>23</v>
      </c>
      <c r="E31" s="31">
        <v>43220</v>
      </c>
      <c r="F31" s="36">
        <v>20000000</v>
      </c>
      <c r="G31" s="36">
        <v>0</v>
      </c>
      <c r="H31" s="36">
        <v>0</v>
      </c>
      <c r="I31" s="60" t="s">
        <v>62</v>
      </c>
    </row>
    <row r="32" spans="1:17" x14ac:dyDescent="0.25">
      <c r="A32" s="28">
        <f t="shared" si="13"/>
        <v>3</v>
      </c>
      <c r="B32" s="29" t="s">
        <v>63</v>
      </c>
      <c r="C32" s="41" t="s">
        <v>27</v>
      </c>
      <c r="D32" s="41" t="s">
        <v>28</v>
      </c>
      <c r="E32" s="31">
        <v>43215</v>
      </c>
      <c r="F32" s="36">
        <v>10000000</v>
      </c>
      <c r="G32" s="36">
        <v>0</v>
      </c>
      <c r="H32" s="36">
        <v>0</v>
      </c>
      <c r="I32" s="60"/>
    </row>
    <row r="33" spans="1:9" x14ac:dyDescent="0.25">
      <c r="A33" s="28">
        <f t="shared" si="13"/>
        <v>4</v>
      </c>
      <c r="B33" s="29" t="s">
        <v>31</v>
      </c>
      <c r="C33" s="41" t="s">
        <v>32</v>
      </c>
      <c r="D33" s="41" t="s">
        <v>33</v>
      </c>
      <c r="E33" s="31">
        <v>43215</v>
      </c>
      <c r="F33" s="36">
        <v>40000000</v>
      </c>
      <c r="G33" s="36">
        <v>0</v>
      </c>
      <c r="H33" s="36">
        <v>0</v>
      </c>
      <c r="I33" s="60" t="s">
        <v>64</v>
      </c>
    </row>
    <row r="34" spans="1:9" x14ac:dyDescent="0.25">
      <c r="A34" s="28">
        <f t="shared" si="13"/>
        <v>5</v>
      </c>
      <c r="B34" s="29" t="s">
        <v>35</v>
      </c>
      <c r="C34" s="41" t="s">
        <v>36</v>
      </c>
      <c r="D34" s="41" t="s">
        <v>37</v>
      </c>
      <c r="E34" s="31">
        <v>43215</v>
      </c>
      <c r="F34" s="36">
        <v>35000000</v>
      </c>
      <c r="G34" s="36">
        <v>7500000</v>
      </c>
      <c r="H34" s="36">
        <v>7500000</v>
      </c>
      <c r="I34" s="60"/>
    </row>
    <row r="35" spans="1:9" x14ac:dyDescent="0.25">
      <c r="A35" s="28">
        <f t="shared" si="13"/>
        <v>6</v>
      </c>
      <c r="B35" s="29" t="s">
        <v>38</v>
      </c>
      <c r="C35" s="41" t="s">
        <v>39</v>
      </c>
      <c r="D35" s="41" t="s">
        <v>40</v>
      </c>
      <c r="E35" s="31">
        <v>43215</v>
      </c>
      <c r="F35" s="36">
        <v>20000000</v>
      </c>
      <c r="G35" s="36">
        <v>0</v>
      </c>
      <c r="H35" s="36">
        <v>0</v>
      </c>
      <c r="I35" s="60" t="s">
        <v>65</v>
      </c>
    </row>
    <row r="36" spans="1:9" x14ac:dyDescent="0.25">
      <c r="A36" s="28">
        <f t="shared" si="13"/>
        <v>7</v>
      </c>
      <c r="B36" s="29" t="s">
        <v>42</v>
      </c>
      <c r="C36" s="41" t="s">
        <v>43</v>
      </c>
      <c r="D36" s="41" t="s">
        <v>44</v>
      </c>
      <c r="E36" s="31">
        <v>43215</v>
      </c>
      <c r="F36" s="36">
        <v>10000000</v>
      </c>
      <c r="G36" s="36">
        <v>0</v>
      </c>
      <c r="H36" s="36">
        <v>0</v>
      </c>
      <c r="I36" s="60" t="s">
        <v>66</v>
      </c>
    </row>
    <row r="37" spans="1:9" x14ac:dyDescent="0.25">
      <c r="A37" s="28">
        <f t="shared" si="13"/>
        <v>8</v>
      </c>
      <c r="B37" s="29" t="s">
        <v>50</v>
      </c>
      <c r="C37" s="41" t="s">
        <v>51</v>
      </c>
      <c r="D37" s="41" t="s">
        <v>52</v>
      </c>
      <c r="E37" s="31">
        <v>43215</v>
      </c>
      <c r="F37" s="36">
        <v>19700000</v>
      </c>
      <c r="G37" s="36">
        <v>0</v>
      </c>
      <c r="H37" s="36">
        <v>0</v>
      </c>
      <c r="I37" s="60" t="s">
        <v>67</v>
      </c>
    </row>
    <row r="38" spans="1:9" x14ac:dyDescent="0.25">
      <c r="A38" s="28">
        <f t="shared" si="13"/>
        <v>9</v>
      </c>
      <c r="B38" s="29" t="s">
        <v>54</v>
      </c>
      <c r="C38" s="41" t="s">
        <v>55</v>
      </c>
      <c r="D38" s="41" t="s">
        <v>56</v>
      </c>
      <c r="E38" s="31">
        <v>43215</v>
      </c>
      <c r="F38" s="36">
        <v>20000000</v>
      </c>
      <c r="G38" s="36">
        <v>2500000</v>
      </c>
      <c r="H38" s="36">
        <v>2500000</v>
      </c>
      <c r="I38" s="60" t="s">
        <v>68</v>
      </c>
    </row>
    <row r="39" spans="1:9" x14ac:dyDescent="0.25">
      <c r="A39" s="28">
        <f t="shared" si="13"/>
        <v>10</v>
      </c>
      <c r="B39" s="29"/>
      <c r="C39" s="41"/>
      <c r="D39" s="41"/>
      <c r="E39" s="31"/>
      <c r="F39" s="36">
        <v>0</v>
      </c>
      <c r="G39" s="36">
        <v>0</v>
      </c>
      <c r="H39" s="36">
        <v>0</v>
      </c>
      <c r="I39" s="6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2018-05-24T05:42:00Z</dcterms:created>
  <dcterms:modified xsi:type="dcterms:W3CDTF">2018-05-24T05:42:48Z</dcterms:modified>
</cp:coreProperties>
</file>