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0" windowWidth="21075" windowHeight="10050"/>
  </bookViews>
  <sheets>
    <sheet name="MARET2018" sheetId="1" r:id="rId1"/>
  </sheets>
  <externalReferences>
    <externalReference r:id="rId2"/>
  </externalReferences>
  <calcPr calcId="144525"/>
</workbook>
</file>

<file path=xl/calcChain.xml><?xml version="1.0" encoding="utf-8"?>
<calcChain xmlns="http://schemas.openxmlformats.org/spreadsheetml/2006/main">
  <c r="F31" i="1" l="1"/>
  <c r="A31" i="1"/>
  <c r="A33" i="1" s="1"/>
  <c r="O25" i="1"/>
  <c r="AC24" i="1"/>
  <c r="AB24" i="1"/>
  <c r="AA24" i="1"/>
  <c r="U24" i="1"/>
  <c r="T24" i="1"/>
  <c r="R24" i="1"/>
  <c r="Q24" i="1"/>
  <c r="P24" i="1"/>
  <c r="O24" i="1"/>
  <c r="O26" i="1" s="1"/>
  <c r="N24" i="1"/>
  <c r="AB22" i="1"/>
  <c r="AA22" i="1"/>
  <c r="S22" i="1"/>
  <c r="M22" i="1"/>
  <c r="X22" i="1" s="1"/>
  <c r="AC21" i="1"/>
  <c r="AB21" i="1"/>
  <c r="AA21" i="1"/>
  <c r="S21" i="1"/>
  <c r="K21" i="1"/>
  <c r="M21" i="1" s="1"/>
  <c r="S20" i="1"/>
  <c r="M20" i="1"/>
  <c r="X20" i="1" s="1"/>
  <c r="S19" i="1"/>
  <c r="M19" i="1"/>
  <c r="X19" i="1" s="1"/>
  <c r="S18" i="1"/>
  <c r="M18" i="1"/>
  <c r="X18" i="1" s="1"/>
  <c r="S17" i="1"/>
  <c r="M17" i="1"/>
  <c r="X17" i="1" s="1"/>
  <c r="S16" i="1"/>
  <c r="M16" i="1"/>
  <c r="X16" i="1" s="1"/>
  <c r="S15" i="1"/>
  <c r="M15" i="1"/>
  <c r="X15" i="1" s="1"/>
  <c r="S14" i="1"/>
  <c r="K14" i="1"/>
  <c r="M14" i="1" s="1"/>
  <c r="S13" i="1"/>
  <c r="M13" i="1"/>
  <c r="X13" i="1" s="1"/>
  <c r="S12" i="1"/>
  <c r="M12" i="1"/>
  <c r="X12" i="1" s="1"/>
  <c r="S11" i="1"/>
  <c r="M11" i="1"/>
  <c r="X11" i="1" s="1"/>
  <c r="S10" i="1"/>
  <c r="M10" i="1"/>
  <c r="X10" i="1" s="1"/>
  <c r="S9" i="1"/>
  <c r="K9" i="1"/>
  <c r="M9" i="1" s="1"/>
  <c r="S8" i="1"/>
  <c r="K8" i="1"/>
  <c r="M8" i="1" s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S7" i="1"/>
  <c r="S24" i="1" s="1"/>
  <c r="K7" i="1"/>
  <c r="M7" i="1" s="1"/>
  <c r="S5" i="1"/>
  <c r="M5" i="1"/>
  <c r="X5" i="1" s="1"/>
  <c r="X7" i="1" l="1"/>
  <c r="X24" i="1" s="1"/>
  <c r="V7" i="1"/>
  <c r="M24" i="1"/>
  <c r="X8" i="1"/>
  <c r="V8" i="1"/>
  <c r="X9" i="1"/>
  <c r="V9" i="1"/>
  <c r="X14" i="1"/>
  <c r="V14" i="1"/>
  <c r="X21" i="1"/>
  <c r="V21" i="1"/>
  <c r="V5" i="1"/>
  <c r="V10" i="1"/>
  <c r="V12" i="1"/>
  <c r="V15" i="1"/>
  <c r="V17" i="1"/>
  <c r="V19" i="1"/>
  <c r="K24" i="1"/>
  <c r="V11" i="1"/>
  <c r="V13" i="1"/>
  <c r="V16" i="1"/>
  <c r="V18" i="1"/>
  <c r="V20" i="1"/>
  <c r="V22" i="1"/>
  <c r="W20" i="1" l="1"/>
  <c r="L20" i="1"/>
  <c r="W16" i="1"/>
  <c r="L16" i="1"/>
  <c r="W11" i="1"/>
  <c r="L11" i="1"/>
  <c r="W19" i="1"/>
  <c r="L19" i="1"/>
  <c r="W15" i="1"/>
  <c r="L15" i="1"/>
  <c r="W10" i="1"/>
  <c r="L10" i="1"/>
  <c r="W21" i="1"/>
  <c r="L21" i="1"/>
  <c r="W14" i="1"/>
  <c r="L14" i="1"/>
  <c r="W9" i="1"/>
  <c r="L9" i="1"/>
  <c r="W8" i="1"/>
  <c r="L8" i="1"/>
  <c r="W22" i="1"/>
  <c r="L22" i="1"/>
  <c r="W18" i="1"/>
  <c r="L18" i="1"/>
  <c r="W13" i="1"/>
  <c r="L13" i="1"/>
  <c r="W17" i="1"/>
  <c r="L17" i="1"/>
  <c r="W12" i="1"/>
  <c r="L12" i="1"/>
  <c r="W5" i="1"/>
  <c r="L5" i="1"/>
  <c r="V24" i="1"/>
  <c r="W7" i="1"/>
  <c r="L7" i="1"/>
  <c r="L24" i="1" s="1"/>
  <c r="W24" i="1" l="1"/>
</calcChain>
</file>

<file path=xl/sharedStrings.xml><?xml version="1.0" encoding="utf-8"?>
<sst xmlns="http://schemas.openxmlformats.org/spreadsheetml/2006/main" count="143" uniqueCount="113">
  <si>
    <t>KOPERASI KARYAWAN BCA " MITRA SEJAHTERA " SURABAYA</t>
  </si>
  <si>
    <t>PINJAMAN KHUSUS ANGGOTA BULAN MARET 2018 (UPLOUD)</t>
  </si>
  <si>
    <t>NO</t>
  </si>
  <si>
    <t>NAMA</t>
  </si>
  <si>
    <t>NIP</t>
  </si>
  <si>
    <t>NO FORM</t>
  </si>
  <si>
    <t>TGL</t>
  </si>
  <si>
    <t>TMPT</t>
  </si>
  <si>
    <t>PINJAMAN</t>
  </si>
  <si>
    <t>TOTAL</t>
  </si>
  <si>
    <t>POKOK</t>
  </si>
  <si>
    <t>BUNGA</t>
  </si>
  <si>
    <t>SALDO</t>
  </si>
  <si>
    <t>LUNAS</t>
  </si>
  <si>
    <t>RETUR</t>
  </si>
  <si>
    <t>PELUNASAN</t>
  </si>
  <si>
    <t>ANGS</t>
  </si>
  <si>
    <t>SISA</t>
  </si>
  <si>
    <t>CICILAN</t>
  </si>
  <si>
    <t>PINJAMAN +</t>
  </si>
  <si>
    <t>SISA PINJAMAN</t>
  </si>
  <si>
    <t>CABANG</t>
  </si>
  <si>
    <t>KET</t>
  </si>
  <si>
    <t>PROVISI + ADM</t>
  </si>
  <si>
    <t>PINJAM</t>
  </si>
  <si>
    <t>UPLOUD</t>
  </si>
  <si>
    <t>LAHIR</t>
  </si>
  <si>
    <t>AWAL</t>
  </si>
  <si>
    <t>KELUAR</t>
  </si>
  <si>
    <t>AKHIR</t>
  </si>
  <si>
    <t>CICIL</t>
  </si>
  <si>
    <t>PER BULAN</t>
  </si>
  <si>
    <t>UANG</t>
  </si>
  <si>
    <t>BUNGA PIJ KHS</t>
  </si>
  <si>
    <t>ERWINA MARY SOEPENO</t>
  </si>
  <si>
    <t>902264</t>
  </si>
  <si>
    <t>KBG OPS DELTA PLZ</t>
  </si>
  <si>
    <t>PINJ KHUSUS POT BUNGA SETIAP BULAN,POT APRL,THR,TAT</t>
  </si>
  <si>
    <t>TRI HARYONO</t>
  </si>
  <si>
    <t>KEU KW3 DARMO</t>
  </si>
  <si>
    <t>HERMIATI</t>
  </si>
  <si>
    <t>902860</t>
  </si>
  <si>
    <t>SEKRETARIAT KW3 DRM</t>
  </si>
  <si>
    <t>PIJ KHUSUS/DEBET TGL 28 MARET 2013</t>
  </si>
  <si>
    <t>BAMBANG TRIONO</t>
  </si>
  <si>
    <t>SOY KW3 DARMO</t>
  </si>
  <si>
    <t>PINJ KHS POTONG BUNGA SETIAP BULAN</t>
  </si>
  <si>
    <t>M. YOSI FIDAL</t>
  </si>
  <si>
    <t>960690</t>
  </si>
  <si>
    <t>KCU DARMO</t>
  </si>
  <si>
    <t>PHAN NGIT HO</t>
  </si>
  <si>
    <t>973922</t>
  </si>
  <si>
    <t>009376</t>
  </si>
  <si>
    <t>BCA DARMO</t>
  </si>
  <si>
    <t>PIJ KHS LUNAS 3 BULAN JTH TEMPO 17-7-2017 DIPERPANJANG</t>
  </si>
  <si>
    <t>MARIA CARLA WIJAYA</t>
  </si>
  <si>
    <t>963678</t>
  </si>
  <si>
    <t>010207</t>
  </si>
  <si>
    <t>BCA GALAXY</t>
  </si>
  <si>
    <t>PIJ KHS LUNAS 21 BULAN KEDEPAN</t>
  </si>
  <si>
    <t>OEI ANDREAS WIKANANTA</t>
  </si>
  <si>
    <t>896614</t>
  </si>
  <si>
    <t>001403</t>
  </si>
  <si>
    <t>SOW KW 3 DARMO</t>
  </si>
  <si>
    <t>PIJ KHS LUNAS 6 BULAN</t>
  </si>
  <si>
    <t>NUR LAILA D.A</t>
  </si>
  <si>
    <t>090512</t>
  </si>
  <si>
    <t>001398</t>
  </si>
  <si>
    <t>KARY KOPERASI</t>
  </si>
  <si>
    <t>PIJ KHS BUNGA DIDEBET SETIAP BULAN</t>
  </si>
  <si>
    <t>EKO BUDIONO</t>
  </si>
  <si>
    <t>903074</t>
  </si>
  <si>
    <t>001673</t>
  </si>
  <si>
    <t>DBKK K3S SBY</t>
  </si>
  <si>
    <t>POT TAT 2017 DAN POT BNS APRL 2018 (REK DEBET 7880003989)</t>
  </si>
  <si>
    <t>WICHA AZISTY MONNA</t>
  </si>
  <si>
    <t>054663</t>
  </si>
  <si>
    <t>001706</t>
  </si>
  <si>
    <t>KEF BCA GALAXY</t>
  </si>
  <si>
    <t>PEL POT TAT2017 &amp; POT BNS APRIL2018</t>
  </si>
  <si>
    <t>LULUK MARIANA</t>
  </si>
  <si>
    <t>914065</t>
  </si>
  <si>
    <t>001633</t>
  </si>
  <si>
    <t>BCA MULYOSARI</t>
  </si>
  <si>
    <t>PIJ KHUSUS POT BONUS APRIL 2018</t>
  </si>
  <si>
    <t>913713</t>
  </si>
  <si>
    <t>PENSIUNAN KARY BCA</t>
  </si>
  <si>
    <t>TAMBAHAN BIAYA HAJI PLUS</t>
  </si>
  <si>
    <t xml:space="preserve">ETY MURDHANIATI </t>
  </si>
  <si>
    <t>898848</t>
  </si>
  <si>
    <t>KABAG OPS BCA PCG ANOM</t>
  </si>
  <si>
    <t>ADE WIJAYA HALIM</t>
  </si>
  <si>
    <t>961864</t>
  </si>
  <si>
    <t>002127</t>
  </si>
  <si>
    <t>BCA PDK CHANDRA</t>
  </si>
  <si>
    <t>POT BNS APRIL 2018 DAN THR 2018</t>
  </si>
  <si>
    <t>AGUSTINA SUSANTI</t>
  </si>
  <si>
    <t>976579</t>
  </si>
  <si>
    <t>002255</t>
  </si>
  <si>
    <t>EX. KARY BCA</t>
  </si>
  <si>
    <t>PIJ KHS LUNAS DARI DANA PESANGON BCA</t>
  </si>
  <si>
    <t>YENI RAHMAWATI</t>
  </si>
  <si>
    <t>976160</t>
  </si>
  <si>
    <t>006050</t>
  </si>
  <si>
    <t>BO BCA RUNGKUT</t>
  </si>
  <si>
    <t>PIJ KHS POT DANA PESANGON RESIGN</t>
  </si>
  <si>
    <t>POT APRIL</t>
  </si>
  <si>
    <t>THR</t>
  </si>
  <si>
    <t>POT THR</t>
  </si>
  <si>
    <t>POT TAT</t>
  </si>
  <si>
    <t>2019</t>
  </si>
  <si>
    <t>2018</t>
  </si>
  <si>
    <t>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</si>
</sst>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(* #,##0_);_(* \(#,##0\);_(* &quot;-&quot;_);_(@_)"/>
    <numFmt numFmtId="43" formatCode="_(* #,##0.00_);_(* \(#,##0.00\);_(* &quot;-&quot;??_);_(@_)"/>
    <numFmt numFmtId="164" formatCode="[$-409]d\-mmm\-yy;@"/>
    <numFmt numFmtId="165" formatCode="_(* #,##0.00_);_(* \(#,##0.00\);_(* &quot;-&quot;_);_(@_)"/>
  </numFmts>
  <fonts count="9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2"/>
      <name val="Times New Roman"/>
      <family val="1"/>
    </font>
    <font>
      <i/>
      <sz val="12"/>
      <name val="Times New Roman"/>
      <family val="1"/>
    </font>
    <font>
      <sz val="10"/>
      <name val="Times New Roman"/>
      <family val="1"/>
    </font>
    <font>
      <sz val="8"/>
      <name val="Times New Roman"/>
      <family val="1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7" fillId="0" borderId="0"/>
  </cellStyleXfs>
  <cellXfs count="83">
    <xf numFmtId="0" fontId="0" fillId="0" borderId="0" xfId="0"/>
    <xf numFmtId="0" fontId="2" fillId="0" borderId="0" xfId="0" applyFont="1" applyFill="1" applyBorder="1" applyAlignment="1">
      <alignment horizontal="left"/>
    </xf>
    <xf numFmtId="0" fontId="2" fillId="0" borderId="0" xfId="0" applyFont="1" applyFill="1" applyBorder="1"/>
    <xf numFmtId="0" fontId="2" fillId="0" borderId="0" xfId="0" applyFont="1" applyFill="1" applyBorder="1" applyAlignment="1">
      <alignment horizontal="center"/>
    </xf>
    <xf numFmtId="164" fontId="2" fillId="0" borderId="0" xfId="0" applyNumberFormat="1" applyFont="1" applyFill="1" applyBorder="1"/>
    <xf numFmtId="39" fontId="2" fillId="0" borderId="0" xfId="0" applyNumberFormat="1" applyFont="1" applyFill="1" applyBorder="1" applyAlignment="1">
      <alignment horizontal="right"/>
    </xf>
    <xf numFmtId="39" fontId="2" fillId="0" borderId="0" xfId="0" applyNumberFormat="1" applyFont="1" applyFill="1" applyBorder="1" applyAlignment="1"/>
    <xf numFmtId="39" fontId="2" fillId="0" borderId="0" xfId="0" applyNumberFormat="1" applyFont="1" applyFill="1" applyBorder="1"/>
    <xf numFmtId="0" fontId="2" fillId="0" borderId="0" xfId="0" applyFont="1" applyFill="1" applyAlignment="1">
      <alignment horizontal="center"/>
    </xf>
    <xf numFmtId="39" fontId="2" fillId="0" borderId="0" xfId="0" applyNumberFormat="1" applyFont="1" applyFill="1" applyBorder="1" applyAlignment="1">
      <alignment horizontal="left"/>
    </xf>
    <xf numFmtId="43" fontId="2" fillId="0" borderId="0" xfId="1" applyFont="1" applyFill="1" applyBorder="1" applyAlignment="1">
      <alignment horizontal="left"/>
    </xf>
    <xf numFmtId="0" fontId="2" fillId="0" borderId="0" xfId="0" applyFont="1" applyFill="1"/>
    <xf numFmtId="0" fontId="3" fillId="0" borderId="0" xfId="0" applyFont="1" applyFill="1" applyBorder="1"/>
    <xf numFmtId="164" fontId="2" fillId="0" borderId="0" xfId="0" applyNumberFormat="1" applyFont="1" applyFill="1"/>
    <xf numFmtId="39" fontId="2" fillId="0" borderId="0" xfId="0" applyNumberFormat="1" applyFont="1" applyFill="1" applyAlignment="1">
      <alignment horizontal="right"/>
    </xf>
    <xf numFmtId="39" fontId="2" fillId="0" borderId="0" xfId="0" applyNumberFormat="1" applyFont="1" applyFill="1" applyAlignment="1"/>
    <xf numFmtId="39" fontId="2" fillId="0" borderId="0" xfId="0" applyNumberFormat="1" applyFont="1" applyFill="1"/>
    <xf numFmtId="39" fontId="2" fillId="0" borderId="0" xfId="0" applyNumberFormat="1" applyFont="1" applyFill="1" applyAlignment="1">
      <alignment horizontal="left"/>
    </xf>
    <xf numFmtId="0" fontId="2" fillId="0" borderId="0" xfId="0" applyFont="1" applyFill="1" applyAlignment="1">
      <alignment horizontal="left"/>
    </xf>
    <xf numFmtId="43" fontId="2" fillId="0" borderId="0" xfId="1" applyFont="1" applyFill="1" applyAlignment="1">
      <alignment horizontal="left"/>
    </xf>
    <xf numFmtId="0" fontId="4" fillId="0" borderId="1" xfId="0" applyFont="1" applyFill="1" applyBorder="1" applyAlignment="1">
      <alignment horizontal="center"/>
    </xf>
    <xf numFmtId="164" fontId="4" fillId="0" borderId="1" xfId="0" applyNumberFormat="1" applyFont="1" applyFill="1" applyBorder="1" applyAlignment="1">
      <alignment horizontal="center"/>
    </xf>
    <xf numFmtId="39" fontId="4" fillId="0" borderId="1" xfId="0" applyNumberFormat="1" applyFont="1" applyFill="1" applyBorder="1" applyAlignment="1">
      <alignment horizontal="center"/>
    </xf>
    <xf numFmtId="39" fontId="4" fillId="0" borderId="1" xfId="2" applyNumberFormat="1" applyFont="1" applyFill="1" applyBorder="1" applyAlignment="1">
      <alignment horizontal="center"/>
    </xf>
    <xf numFmtId="43" fontId="4" fillId="0" borderId="1" xfId="1" applyFont="1" applyFill="1" applyBorder="1" applyAlignment="1">
      <alignment horizontal="center"/>
    </xf>
    <xf numFmtId="0" fontId="4" fillId="0" borderId="0" xfId="0" applyFont="1" applyFill="1"/>
    <xf numFmtId="0" fontId="4" fillId="0" borderId="2" xfId="0" applyFont="1" applyFill="1" applyBorder="1" applyAlignment="1">
      <alignment horizontal="center"/>
    </xf>
    <xf numFmtId="164" fontId="4" fillId="0" borderId="2" xfId="0" applyNumberFormat="1" applyFont="1" applyFill="1" applyBorder="1" applyAlignment="1">
      <alignment horizontal="center"/>
    </xf>
    <xf numFmtId="39" fontId="4" fillId="0" borderId="2" xfId="0" applyNumberFormat="1" applyFont="1" applyFill="1" applyBorder="1" applyAlignment="1">
      <alignment horizontal="center"/>
    </xf>
    <xf numFmtId="39" fontId="4" fillId="0" borderId="2" xfId="0" quotePrefix="1" applyNumberFormat="1" applyFont="1" applyFill="1" applyBorder="1" applyAlignment="1">
      <alignment horizontal="center"/>
    </xf>
    <xf numFmtId="39" fontId="4" fillId="0" borderId="2" xfId="2" applyNumberFormat="1" applyFont="1" applyFill="1" applyBorder="1" applyAlignment="1">
      <alignment horizontal="center"/>
    </xf>
    <xf numFmtId="39" fontId="4" fillId="0" borderId="2" xfId="0" applyNumberFormat="1" applyFont="1" applyFill="1" applyBorder="1" applyAlignment="1">
      <alignment horizontal="left"/>
    </xf>
    <xf numFmtId="0" fontId="4" fillId="0" borderId="2" xfId="0" applyFont="1" applyFill="1" applyBorder="1" applyAlignment="1">
      <alignment horizontal="left"/>
    </xf>
    <xf numFmtId="43" fontId="4" fillId="0" borderId="3" xfId="1" applyFont="1" applyFill="1" applyBorder="1" applyAlignment="1">
      <alignment horizontal="left"/>
    </xf>
    <xf numFmtId="0" fontId="4" fillId="0" borderId="3" xfId="0" applyFont="1" applyFill="1" applyBorder="1"/>
    <xf numFmtId="0" fontId="4" fillId="0" borderId="3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2" fillId="2" borderId="4" xfId="0" applyFont="1" applyFill="1" applyBorder="1"/>
    <xf numFmtId="0" fontId="2" fillId="2" borderId="4" xfId="0" quotePrefix="1" applyFont="1" applyFill="1" applyBorder="1" applyAlignment="1">
      <alignment horizontal="center"/>
    </xf>
    <xf numFmtId="164" fontId="2" fillId="2" borderId="4" xfId="1" applyNumberFormat="1" applyFont="1" applyFill="1" applyBorder="1" applyAlignment="1">
      <alignment horizontal="center"/>
    </xf>
    <xf numFmtId="164" fontId="2" fillId="0" borderId="4" xfId="0" applyNumberFormat="1" applyFont="1" applyFill="1" applyBorder="1" applyAlignment="1">
      <alignment horizontal="center"/>
    </xf>
    <xf numFmtId="164" fontId="2" fillId="0" borderId="4" xfId="0" applyNumberFormat="1" applyFont="1" applyFill="1" applyBorder="1"/>
    <xf numFmtId="164" fontId="2" fillId="0" borderId="4" xfId="1" applyNumberFormat="1" applyFont="1" applyFill="1" applyBorder="1" applyAlignment="1">
      <alignment horizontal="center"/>
    </xf>
    <xf numFmtId="39" fontId="2" fillId="0" borderId="4" xfId="0" applyNumberFormat="1" applyFont="1" applyFill="1" applyBorder="1" applyAlignment="1">
      <alignment horizontal="right"/>
    </xf>
    <xf numFmtId="43" fontId="2" fillId="0" borderId="4" xfId="1" applyFont="1" applyFill="1" applyBorder="1"/>
    <xf numFmtId="41" fontId="2" fillId="0" borderId="4" xfId="2" applyFont="1" applyFill="1" applyBorder="1" applyAlignment="1">
      <alignment horizontal="right"/>
    </xf>
    <xf numFmtId="41" fontId="2" fillId="0" borderId="4" xfId="2" quotePrefix="1" applyFont="1" applyFill="1" applyBorder="1" applyAlignment="1">
      <alignment horizontal="right"/>
    </xf>
    <xf numFmtId="43" fontId="2" fillId="0" borderId="4" xfId="1" applyFont="1" applyFill="1" applyBorder="1" applyAlignment="1">
      <alignment horizontal="right"/>
    </xf>
    <xf numFmtId="43" fontId="2" fillId="0" borderId="4" xfId="0" applyNumberFormat="1" applyFont="1" applyFill="1" applyBorder="1" applyAlignment="1">
      <alignment horizontal="right"/>
    </xf>
    <xf numFmtId="39" fontId="2" fillId="0" borderId="4" xfId="1" applyNumberFormat="1" applyFont="1" applyFill="1" applyBorder="1" applyAlignment="1">
      <alignment horizontal="right"/>
    </xf>
    <xf numFmtId="0" fontId="2" fillId="0" borderId="4" xfId="0" applyNumberFormat="1" applyFont="1" applyFill="1" applyBorder="1" applyAlignment="1">
      <alignment horizontal="center"/>
    </xf>
    <xf numFmtId="43" fontId="5" fillId="0" borderId="4" xfId="1" applyFont="1" applyFill="1" applyBorder="1" applyAlignment="1">
      <alignment horizontal="left"/>
    </xf>
    <xf numFmtId="0" fontId="5" fillId="2" borderId="4" xfId="0" applyFont="1" applyFill="1" applyBorder="1"/>
    <xf numFmtId="43" fontId="2" fillId="0" borderId="4" xfId="0" applyNumberFormat="1" applyFont="1" applyFill="1" applyBorder="1"/>
    <xf numFmtId="0" fontId="2" fillId="0" borderId="4" xfId="0" applyFont="1" applyFill="1" applyBorder="1"/>
    <xf numFmtId="0" fontId="2" fillId="0" borderId="4" xfId="0" quotePrefix="1" applyFont="1" applyFill="1" applyBorder="1" applyAlignment="1">
      <alignment horizontal="center"/>
    </xf>
    <xf numFmtId="39" fontId="2" fillId="0" borderId="4" xfId="0" quotePrefix="1" applyNumberFormat="1" applyFont="1" applyFill="1" applyBorder="1" applyAlignment="1">
      <alignment horizontal="right"/>
    </xf>
    <xf numFmtId="39" fontId="5" fillId="0" borderId="4" xfId="0" applyNumberFormat="1" applyFont="1" applyFill="1" applyBorder="1" applyAlignment="1">
      <alignment horizontal="left"/>
    </xf>
    <xf numFmtId="0" fontId="5" fillId="0" borderId="4" xfId="0" applyFont="1" applyFill="1" applyBorder="1" applyAlignment="1">
      <alignment horizontal="left"/>
    </xf>
    <xf numFmtId="43" fontId="2" fillId="0" borderId="4" xfId="1" applyFont="1" applyFill="1" applyBorder="1" applyAlignment="1">
      <alignment horizontal="left"/>
    </xf>
    <xf numFmtId="0" fontId="6" fillId="2" borderId="4" xfId="0" applyFont="1" applyFill="1" applyBorder="1"/>
    <xf numFmtId="0" fontId="2" fillId="0" borderId="4" xfId="3" applyFont="1" applyFill="1" applyBorder="1" applyAlignment="1">
      <alignment horizontal="left"/>
    </xf>
    <xf numFmtId="49" fontId="2" fillId="0" borderId="4" xfId="3" applyNumberFormat="1" applyFont="1" applyFill="1" applyBorder="1" applyAlignment="1">
      <alignment horizontal="center"/>
    </xf>
    <xf numFmtId="15" fontId="2" fillId="0" borderId="4" xfId="0" applyNumberFormat="1" applyFont="1" applyFill="1" applyBorder="1" applyAlignment="1">
      <alignment horizontal="center"/>
    </xf>
    <xf numFmtId="0" fontId="5" fillId="0" borderId="4" xfId="0" applyFont="1" applyFill="1" applyBorder="1"/>
    <xf numFmtId="15" fontId="2" fillId="2" borderId="4" xfId="0" applyNumberFormat="1" applyFont="1" applyFill="1" applyBorder="1" applyAlignment="1">
      <alignment horizontal="center"/>
    </xf>
    <xf numFmtId="164" fontId="2" fillId="2" borderId="4" xfId="0" applyNumberFormat="1" applyFont="1" applyFill="1" applyBorder="1"/>
    <xf numFmtId="0" fontId="5" fillId="2" borderId="4" xfId="0" applyFont="1" applyFill="1" applyBorder="1" applyAlignment="1">
      <alignment horizontal="left"/>
    </xf>
    <xf numFmtId="39" fontId="2" fillId="0" borderId="4" xfId="0" applyNumberFormat="1" applyFont="1" applyFill="1" applyBorder="1" applyAlignment="1"/>
    <xf numFmtId="39" fontId="2" fillId="0" borderId="4" xfId="0" applyNumberFormat="1" applyFont="1" applyFill="1" applyBorder="1"/>
    <xf numFmtId="39" fontId="2" fillId="0" borderId="4" xfId="0" applyNumberFormat="1" applyFont="1" applyFill="1" applyBorder="1" applyAlignment="1">
      <alignment horizontal="left"/>
    </xf>
    <xf numFmtId="0" fontId="2" fillId="0" borderId="4" xfId="0" applyFont="1" applyFill="1" applyBorder="1" applyAlignment="1">
      <alignment horizontal="left"/>
    </xf>
    <xf numFmtId="43" fontId="2" fillId="0" borderId="0" xfId="1" applyFont="1" applyFill="1" applyAlignment="1">
      <alignment horizontal="right"/>
    </xf>
    <xf numFmtId="43" fontId="8" fillId="0" borderId="4" xfId="1" applyFont="1" applyFill="1" applyBorder="1" applyAlignment="1">
      <alignment horizontal="center"/>
    </xf>
    <xf numFmtId="39" fontId="8" fillId="0" borderId="4" xfId="1" applyNumberFormat="1" applyFont="1" applyFill="1" applyBorder="1" applyAlignment="1">
      <alignment horizontal="center"/>
    </xf>
    <xf numFmtId="39" fontId="8" fillId="0" borderId="4" xfId="0" applyNumberFormat="1" applyFont="1" applyFill="1" applyBorder="1" applyAlignment="1">
      <alignment horizontal="center"/>
    </xf>
    <xf numFmtId="43" fontId="2" fillId="0" borderId="4" xfId="1" applyFont="1" applyFill="1" applyBorder="1" applyAlignment="1"/>
    <xf numFmtId="165" fontId="2" fillId="0" borderId="4" xfId="2" quotePrefix="1" applyNumberFormat="1" applyFont="1" applyFill="1" applyBorder="1" applyAlignment="1">
      <alignment horizontal="center"/>
    </xf>
    <xf numFmtId="39" fontId="2" fillId="0" borderId="4" xfId="1" quotePrefix="1" applyNumberFormat="1" applyFont="1" applyFill="1" applyBorder="1" applyAlignment="1">
      <alignment horizontal="center"/>
    </xf>
    <xf numFmtId="165" fontId="2" fillId="0" borderId="4" xfId="2" applyNumberFormat="1" applyFont="1" applyFill="1" applyBorder="1"/>
    <xf numFmtId="39" fontId="2" fillId="0" borderId="4" xfId="1" applyNumberFormat="1" applyFont="1" applyFill="1" applyBorder="1" applyAlignment="1"/>
    <xf numFmtId="41" fontId="2" fillId="0" borderId="4" xfId="2" applyFont="1" applyFill="1" applyBorder="1" applyAlignment="1"/>
    <xf numFmtId="165" fontId="2" fillId="0" borderId="4" xfId="2" applyNumberFormat="1" applyFont="1" applyFill="1" applyBorder="1" applyAlignment="1"/>
  </cellXfs>
  <cellStyles count="4">
    <cellStyle name="Comma" xfId="1" builtinId="3"/>
    <cellStyle name="Comma [0]" xfId="2" builtinId="6"/>
    <cellStyle name="Normal" xfId="0" builtinId="0"/>
    <cellStyle name="Normal_Sheet1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KOMITSE2018\POTONG%20APRIL%20THR%20TAT%202018\PIJ%20KHS%20JAN2018%2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2018"/>
      <sheetName val="PEB2018"/>
      <sheetName val="MRT2018"/>
    </sheetNames>
    <sheetDataSet>
      <sheetData sheetId="0"/>
      <sheetData sheetId="1">
        <row r="25">
          <cell r="X25">
            <v>961620174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3"/>
  <sheetViews>
    <sheetView showGridLines="0" tabSelected="1" view="pageBreakPreview" zoomScaleNormal="100" zoomScaleSheetLayoutView="100" workbookViewId="0">
      <pane ySplit="4" topLeftCell="A5" activePane="bottomLeft" state="frozen"/>
      <selection pane="bottomLeft" activeCell="I29" sqref="I29"/>
    </sheetView>
  </sheetViews>
  <sheetFormatPr defaultRowHeight="15.75" x14ac:dyDescent="0.25"/>
  <cols>
    <col min="1" max="1" width="8.28515625" style="11" customWidth="1"/>
    <col min="2" max="2" width="31.42578125" style="11" bestFit="1" customWidth="1"/>
    <col min="3" max="3" width="10.42578125" style="8" bestFit="1" customWidth="1"/>
    <col min="4" max="4" width="10.28515625" style="8" customWidth="1"/>
    <col min="5" max="5" width="14" style="13" customWidth="1"/>
    <col min="6" max="6" width="17.28515625" style="13" customWidth="1"/>
    <col min="7" max="7" width="14.5703125" style="13" hidden="1" customWidth="1"/>
    <col min="8" max="8" width="15" style="13" hidden="1" customWidth="1"/>
    <col min="9" max="9" width="15.85546875" style="14" bestFit="1" customWidth="1"/>
    <col min="10" max="10" width="6.7109375" style="14" hidden="1" customWidth="1"/>
    <col min="11" max="11" width="20.85546875" style="14" bestFit="1" customWidth="1"/>
    <col min="12" max="12" width="20.140625" style="15" bestFit="1" customWidth="1"/>
    <col min="13" max="13" width="20.28515625" style="16" bestFit="1" customWidth="1"/>
    <col min="14" max="14" width="8.85546875" style="14" customWidth="1"/>
    <col min="15" max="15" width="18.42578125" style="14" customWidth="1"/>
    <col min="16" max="16" width="15.7109375" style="14" bestFit="1" customWidth="1"/>
    <col min="17" max="17" width="14.7109375" style="14" bestFit="1" customWidth="1"/>
    <col min="18" max="18" width="16.85546875" style="14" bestFit="1" customWidth="1"/>
    <col min="19" max="19" width="19.140625" style="14" bestFit="1" customWidth="1"/>
    <col min="20" max="20" width="7.5703125" style="8" bestFit="1" customWidth="1"/>
    <col min="21" max="21" width="7.42578125" style="8" bestFit="1" customWidth="1"/>
    <col min="22" max="24" width="19.140625" style="16" bestFit="1" customWidth="1"/>
    <col min="25" max="25" width="20.42578125" style="17" bestFit="1" customWidth="1"/>
    <col min="26" max="26" width="49.85546875" style="18" bestFit="1" customWidth="1"/>
    <col min="27" max="27" width="15.85546875" style="19" bestFit="1" customWidth="1"/>
    <col min="28" max="28" width="14.7109375" style="11" bestFit="1" customWidth="1"/>
    <col min="29" max="29" width="15.28515625" style="11" bestFit="1" customWidth="1"/>
    <col min="30" max="16384" width="9.140625" style="11"/>
  </cols>
  <sheetData>
    <row r="1" spans="1:29" x14ac:dyDescent="0.25">
      <c r="A1" s="1" t="s">
        <v>0</v>
      </c>
      <c r="B1" s="2"/>
      <c r="C1" s="3"/>
      <c r="D1" s="3"/>
      <c r="E1" s="4"/>
      <c r="F1" s="4"/>
      <c r="G1" s="4"/>
      <c r="H1" s="4"/>
      <c r="I1" s="5"/>
      <c r="J1" s="5"/>
      <c r="K1" s="5"/>
      <c r="L1" s="6"/>
      <c r="M1" s="7"/>
      <c r="N1" s="5"/>
      <c r="O1" s="5"/>
      <c r="P1" s="5"/>
      <c r="Q1" s="5"/>
      <c r="R1" s="5"/>
      <c r="S1" s="5"/>
      <c r="U1" s="3"/>
      <c r="V1" s="7"/>
      <c r="W1" s="7"/>
      <c r="X1" s="7"/>
      <c r="Y1" s="9"/>
      <c r="Z1" s="1"/>
      <c r="AA1" s="10"/>
    </row>
    <row r="2" spans="1:29" x14ac:dyDescent="0.25">
      <c r="A2" s="12" t="s">
        <v>1</v>
      </c>
    </row>
    <row r="3" spans="1:29" s="25" customFormat="1" ht="12.75" x14ac:dyDescent="0.2">
      <c r="A3" s="20" t="s">
        <v>2</v>
      </c>
      <c r="B3" s="20" t="s">
        <v>3</v>
      </c>
      <c r="C3" s="20" t="s">
        <v>4</v>
      </c>
      <c r="D3" s="20" t="s">
        <v>5</v>
      </c>
      <c r="E3" s="21" t="s">
        <v>6</v>
      </c>
      <c r="F3" s="21" t="s">
        <v>6</v>
      </c>
      <c r="G3" s="21" t="s">
        <v>7</v>
      </c>
      <c r="H3" s="21" t="s">
        <v>6</v>
      </c>
      <c r="I3" s="22" t="s">
        <v>6</v>
      </c>
      <c r="J3" s="22" t="s">
        <v>6</v>
      </c>
      <c r="K3" s="22" t="s">
        <v>8</v>
      </c>
      <c r="L3" s="22" t="s">
        <v>9</v>
      </c>
      <c r="M3" s="22" t="s">
        <v>10</v>
      </c>
      <c r="N3" s="22" t="s">
        <v>11</v>
      </c>
      <c r="O3" s="22" t="s">
        <v>12</v>
      </c>
      <c r="P3" s="22" t="s">
        <v>13</v>
      </c>
      <c r="Q3" s="22" t="s">
        <v>14</v>
      </c>
      <c r="R3" s="22" t="s">
        <v>15</v>
      </c>
      <c r="S3" s="22" t="s">
        <v>12</v>
      </c>
      <c r="T3" s="20" t="s">
        <v>16</v>
      </c>
      <c r="U3" s="20" t="s">
        <v>17</v>
      </c>
      <c r="V3" s="22" t="s">
        <v>18</v>
      </c>
      <c r="W3" s="22" t="s">
        <v>19</v>
      </c>
      <c r="X3" s="23" t="s">
        <v>20</v>
      </c>
      <c r="Y3" s="22" t="s">
        <v>21</v>
      </c>
      <c r="Z3" s="20" t="s">
        <v>22</v>
      </c>
      <c r="AA3" s="24" t="s">
        <v>11</v>
      </c>
      <c r="AB3" s="20" t="s">
        <v>23</v>
      </c>
      <c r="AC3" s="20" t="s">
        <v>14</v>
      </c>
    </row>
    <row r="4" spans="1:29" s="25" customFormat="1" ht="12.75" x14ac:dyDescent="0.2">
      <c r="A4" s="26"/>
      <c r="B4" s="26"/>
      <c r="C4" s="26"/>
      <c r="D4" s="26"/>
      <c r="E4" s="27" t="s">
        <v>24</v>
      </c>
      <c r="F4" s="27" t="s">
        <v>25</v>
      </c>
      <c r="G4" s="27" t="s">
        <v>26</v>
      </c>
      <c r="H4" s="27" t="s">
        <v>26</v>
      </c>
      <c r="I4" s="28" t="s">
        <v>15</v>
      </c>
      <c r="J4" s="28" t="s">
        <v>14</v>
      </c>
      <c r="K4" s="29"/>
      <c r="L4" s="28" t="s">
        <v>8</v>
      </c>
      <c r="M4" s="28"/>
      <c r="N4" s="28"/>
      <c r="O4" s="28" t="s">
        <v>27</v>
      </c>
      <c r="P4" s="28" t="s">
        <v>25</v>
      </c>
      <c r="Q4" s="28" t="s">
        <v>28</v>
      </c>
      <c r="R4" s="28"/>
      <c r="S4" s="28" t="s">
        <v>29</v>
      </c>
      <c r="T4" s="26"/>
      <c r="U4" s="26" t="s">
        <v>30</v>
      </c>
      <c r="V4" s="28" t="s">
        <v>31</v>
      </c>
      <c r="W4" s="28" t="s">
        <v>11</v>
      </c>
      <c r="X4" s="30" t="s">
        <v>32</v>
      </c>
      <c r="Y4" s="31"/>
      <c r="Z4" s="32"/>
      <c r="AA4" s="33"/>
      <c r="AB4" s="34"/>
      <c r="AC4" s="35" t="s">
        <v>33</v>
      </c>
    </row>
    <row r="5" spans="1:29" x14ac:dyDescent="0.25">
      <c r="A5" s="36">
        <v>1</v>
      </c>
      <c r="B5" s="37" t="s">
        <v>34</v>
      </c>
      <c r="C5" s="38" t="s">
        <v>35</v>
      </c>
      <c r="D5" s="38"/>
      <c r="E5" s="39">
        <v>42067</v>
      </c>
      <c r="F5" s="40"/>
      <c r="G5" s="41"/>
      <c r="H5" s="41"/>
      <c r="I5" s="42">
        <v>43168</v>
      </c>
      <c r="J5" s="43"/>
      <c r="K5" s="44">
        <v>0</v>
      </c>
      <c r="L5" s="45">
        <f t="shared" ref="L5" si="0">T5*V5</f>
        <v>0</v>
      </c>
      <c r="M5" s="46">
        <f t="shared" ref="M5" si="1">+K5/T5</f>
        <v>0</v>
      </c>
      <c r="N5" s="47">
        <v>0</v>
      </c>
      <c r="O5" s="48">
        <v>2153260</v>
      </c>
      <c r="P5" s="47">
        <v>0</v>
      </c>
      <c r="Q5" s="47">
        <v>0</v>
      </c>
      <c r="R5" s="49">
        <v>2153260</v>
      </c>
      <c r="S5" s="45">
        <f t="shared" ref="S5" si="2">+O5-P5-R5</f>
        <v>0</v>
      </c>
      <c r="T5" s="50">
        <v>1</v>
      </c>
      <c r="U5" s="50">
        <v>0</v>
      </c>
      <c r="V5" s="45">
        <f t="shared" ref="V5" si="3">M5+N5</f>
        <v>0</v>
      </c>
      <c r="W5" s="45">
        <f t="shared" ref="W5" si="4">U5*V5</f>
        <v>0</v>
      </c>
      <c r="X5" s="47">
        <f>+M5*U5-(5000000)-(1500000)-(1500000)-5000000-1500000-5000000-1500000+21000000</f>
        <v>0</v>
      </c>
      <c r="Y5" s="51" t="s">
        <v>36</v>
      </c>
      <c r="Z5" s="52" t="s">
        <v>37</v>
      </c>
      <c r="AA5" s="44">
        <v>0</v>
      </c>
      <c r="AB5" s="53">
        <v>0</v>
      </c>
      <c r="AC5" s="54"/>
    </row>
    <row r="6" spans="1:29" x14ac:dyDescent="0.25">
      <c r="A6" s="36"/>
      <c r="B6" s="54"/>
      <c r="C6" s="55"/>
      <c r="D6" s="55"/>
      <c r="E6" s="41"/>
      <c r="F6" s="42"/>
      <c r="G6" s="41"/>
      <c r="H6" s="41"/>
      <c r="I6" s="43"/>
      <c r="J6" s="43"/>
      <c r="K6" s="43"/>
      <c r="L6" s="43"/>
      <c r="M6" s="56"/>
      <c r="N6" s="47"/>
      <c r="O6" s="48"/>
      <c r="P6" s="47"/>
      <c r="Q6" s="47"/>
      <c r="R6" s="47"/>
      <c r="S6" s="43"/>
      <c r="T6" s="50"/>
      <c r="U6" s="50"/>
      <c r="V6" s="43"/>
      <c r="W6" s="43"/>
      <c r="X6" s="47"/>
      <c r="Y6" s="57"/>
      <c r="Z6" s="58"/>
      <c r="AA6" s="59"/>
      <c r="AB6" s="44"/>
      <c r="AC6" s="54"/>
    </row>
    <row r="7" spans="1:29" x14ac:dyDescent="0.25">
      <c r="A7" s="36">
        <v>1</v>
      </c>
      <c r="B7" s="37" t="s">
        <v>38</v>
      </c>
      <c r="C7" s="60">
        <v>914063</v>
      </c>
      <c r="D7" s="60"/>
      <c r="E7" s="39">
        <v>42067</v>
      </c>
      <c r="F7" s="40"/>
      <c r="G7" s="41"/>
      <c r="H7" s="41"/>
      <c r="I7" s="42"/>
      <c r="J7" s="43"/>
      <c r="K7" s="44">
        <f>30000000</f>
        <v>30000000</v>
      </c>
      <c r="L7" s="43">
        <f t="shared" ref="L7:L22" si="5">T7*V7</f>
        <v>30000000</v>
      </c>
      <c r="M7" s="56">
        <f t="shared" ref="M7:M22" si="6">+K7/T7</f>
        <v>30000000</v>
      </c>
      <c r="N7" s="47">
        <v>0</v>
      </c>
      <c r="O7" s="48">
        <v>9000000</v>
      </c>
      <c r="P7" s="47">
        <v>0</v>
      </c>
      <c r="Q7" s="47">
        <v>0</v>
      </c>
      <c r="R7" s="47">
        <v>0</v>
      </c>
      <c r="S7" s="43">
        <f t="shared" ref="S7:S21" si="7">+O7-P7-R7</f>
        <v>9000000</v>
      </c>
      <c r="T7" s="50">
        <v>1</v>
      </c>
      <c r="U7" s="50">
        <v>1</v>
      </c>
      <c r="V7" s="43">
        <f t="shared" ref="V7:V22" si="8">M7+N7</f>
        <v>30000000</v>
      </c>
      <c r="W7" s="43">
        <f t="shared" ref="W7:W22" si="9">U7*V7</f>
        <v>30000000</v>
      </c>
      <c r="X7" s="47">
        <f>+M7*U7-(5000000)-(1500000)-(1500000)-5000000-1500000-5000000-1500000</f>
        <v>9000000</v>
      </c>
      <c r="Y7" s="51" t="s">
        <v>39</v>
      </c>
      <c r="Z7" s="52" t="s">
        <v>37</v>
      </c>
      <c r="AA7" s="44">
        <v>0</v>
      </c>
      <c r="AB7" s="53">
        <v>0</v>
      </c>
      <c r="AC7" s="54"/>
    </row>
    <row r="8" spans="1:29" x14ac:dyDescent="0.25">
      <c r="A8" s="36">
        <f t="shared" ref="A8:A22" si="10">+A7+1</f>
        <v>2</v>
      </c>
      <c r="B8" s="61" t="s">
        <v>40</v>
      </c>
      <c r="C8" s="62" t="s">
        <v>41</v>
      </c>
      <c r="D8" s="62"/>
      <c r="E8" s="63">
        <v>41137</v>
      </c>
      <c r="F8" s="63"/>
      <c r="G8" s="63"/>
      <c r="H8" s="63"/>
      <c r="I8" s="63"/>
      <c r="J8" s="63"/>
      <c r="K8" s="44">
        <f>35000000+21282259+2200000+200000+191317741</f>
        <v>250000000</v>
      </c>
      <c r="L8" s="43">
        <f t="shared" si="5"/>
        <v>250000000</v>
      </c>
      <c r="M8" s="56">
        <f t="shared" si="6"/>
        <v>250000000</v>
      </c>
      <c r="N8" s="47">
        <v>0</v>
      </c>
      <c r="O8" s="48">
        <v>131499059</v>
      </c>
      <c r="P8" s="47">
        <v>0</v>
      </c>
      <c r="Q8" s="47">
        <v>0</v>
      </c>
      <c r="R8" s="47">
        <v>0</v>
      </c>
      <c r="S8" s="43">
        <f t="shared" si="7"/>
        <v>131499059</v>
      </c>
      <c r="T8" s="50">
        <v>1</v>
      </c>
      <c r="U8" s="50">
        <v>1</v>
      </c>
      <c r="V8" s="43">
        <f t="shared" si="8"/>
        <v>250000000</v>
      </c>
      <c r="W8" s="43">
        <f t="shared" si="9"/>
        <v>250000000</v>
      </c>
      <c r="X8" s="47">
        <f>+M8*U8-(116308280)-(1976833)-215828</f>
        <v>131499059</v>
      </c>
      <c r="Y8" s="64" t="s">
        <v>42</v>
      </c>
      <c r="Z8" s="64" t="s">
        <v>43</v>
      </c>
      <c r="AA8" s="44">
        <v>0</v>
      </c>
      <c r="AB8" s="53">
        <v>0</v>
      </c>
      <c r="AC8" s="54"/>
    </row>
    <row r="9" spans="1:29" x14ac:dyDescent="0.25">
      <c r="A9" s="36">
        <f t="shared" si="10"/>
        <v>3</v>
      </c>
      <c r="B9" s="37" t="s">
        <v>44</v>
      </c>
      <c r="C9" s="38">
        <v>913713</v>
      </c>
      <c r="D9" s="38"/>
      <c r="E9" s="65">
        <v>42521</v>
      </c>
      <c r="F9" s="41"/>
      <c r="G9" s="63"/>
      <c r="H9" s="63"/>
      <c r="I9" s="43"/>
      <c r="J9" s="43"/>
      <c r="K9" s="56">
        <f>11000000</f>
        <v>11000000</v>
      </c>
      <c r="L9" s="43">
        <f t="shared" si="5"/>
        <v>11000000</v>
      </c>
      <c r="M9" s="56">
        <f t="shared" si="6"/>
        <v>11000000</v>
      </c>
      <c r="N9" s="47">
        <v>0</v>
      </c>
      <c r="O9" s="48">
        <v>11000000</v>
      </c>
      <c r="P9" s="47">
        <v>0</v>
      </c>
      <c r="Q9" s="47">
        <v>0</v>
      </c>
      <c r="R9" s="47">
        <v>0</v>
      </c>
      <c r="S9" s="43">
        <f t="shared" si="7"/>
        <v>11000000</v>
      </c>
      <c r="T9" s="50">
        <v>1</v>
      </c>
      <c r="U9" s="50">
        <v>1</v>
      </c>
      <c r="V9" s="43">
        <f t="shared" si="8"/>
        <v>11000000</v>
      </c>
      <c r="W9" s="43">
        <f t="shared" si="9"/>
        <v>11000000</v>
      </c>
      <c r="X9" s="47">
        <f t="shared" ref="X9:X22" si="11">+M9*U9</f>
        <v>11000000</v>
      </c>
      <c r="Y9" s="51" t="s">
        <v>45</v>
      </c>
      <c r="Z9" s="52" t="s">
        <v>46</v>
      </c>
      <c r="AA9" s="44">
        <v>0</v>
      </c>
      <c r="AB9" s="53">
        <v>0</v>
      </c>
      <c r="AC9" s="54"/>
    </row>
    <row r="10" spans="1:29" x14ac:dyDescent="0.25">
      <c r="A10" s="36">
        <f t="shared" si="10"/>
        <v>4</v>
      </c>
      <c r="B10" s="37" t="s">
        <v>47</v>
      </c>
      <c r="C10" s="38" t="s">
        <v>48</v>
      </c>
      <c r="D10" s="38"/>
      <c r="E10" s="65">
        <v>42521</v>
      </c>
      <c r="F10" s="41"/>
      <c r="G10" s="63"/>
      <c r="H10" s="63"/>
      <c r="I10" s="43"/>
      <c r="J10" s="43"/>
      <c r="K10" s="56">
        <v>20000000</v>
      </c>
      <c r="L10" s="43">
        <f t="shared" si="5"/>
        <v>20000000</v>
      </c>
      <c r="M10" s="56">
        <f t="shared" si="6"/>
        <v>20000000</v>
      </c>
      <c r="N10" s="47">
        <v>0</v>
      </c>
      <c r="O10" s="48">
        <v>20000000</v>
      </c>
      <c r="P10" s="47">
        <v>0</v>
      </c>
      <c r="Q10" s="47">
        <v>0</v>
      </c>
      <c r="R10" s="47">
        <v>0</v>
      </c>
      <c r="S10" s="43">
        <f t="shared" si="7"/>
        <v>20000000</v>
      </c>
      <c r="T10" s="50">
        <v>1</v>
      </c>
      <c r="U10" s="50">
        <v>1</v>
      </c>
      <c r="V10" s="43">
        <f t="shared" si="8"/>
        <v>20000000</v>
      </c>
      <c r="W10" s="43">
        <f t="shared" si="9"/>
        <v>20000000</v>
      </c>
      <c r="X10" s="47">
        <f t="shared" si="11"/>
        <v>20000000</v>
      </c>
      <c r="Y10" s="51" t="s">
        <v>49</v>
      </c>
      <c r="Z10" s="52" t="s">
        <v>46</v>
      </c>
      <c r="AA10" s="44">
        <v>0</v>
      </c>
      <c r="AB10" s="53">
        <v>0</v>
      </c>
      <c r="AC10" s="54"/>
    </row>
    <row r="11" spans="1:29" x14ac:dyDescent="0.25">
      <c r="A11" s="36">
        <f t="shared" si="10"/>
        <v>5</v>
      </c>
      <c r="B11" s="37" t="s">
        <v>50</v>
      </c>
      <c r="C11" s="38" t="s">
        <v>51</v>
      </c>
      <c r="D11" s="38" t="s">
        <v>52</v>
      </c>
      <c r="E11" s="66">
        <v>42811</v>
      </c>
      <c r="F11" s="41"/>
      <c r="G11" s="41"/>
      <c r="H11" s="41"/>
      <c r="I11" s="43"/>
      <c r="J11" s="43"/>
      <c r="K11" s="43">
        <v>31380000</v>
      </c>
      <c r="L11" s="43">
        <f t="shared" si="5"/>
        <v>31380000</v>
      </c>
      <c r="M11" s="56">
        <f t="shared" si="6"/>
        <v>31380000</v>
      </c>
      <c r="N11" s="47">
        <v>0</v>
      </c>
      <c r="O11" s="48">
        <v>31380000</v>
      </c>
      <c r="P11" s="47">
        <v>0</v>
      </c>
      <c r="Q11" s="47">
        <v>0</v>
      </c>
      <c r="R11" s="47">
        <v>0</v>
      </c>
      <c r="S11" s="43">
        <f t="shared" si="7"/>
        <v>31380000</v>
      </c>
      <c r="T11" s="50">
        <v>1</v>
      </c>
      <c r="U11" s="50">
        <v>1</v>
      </c>
      <c r="V11" s="43">
        <f t="shared" si="8"/>
        <v>31380000</v>
      </c>
      <c r="W11" s="43">
        <f t="shared" si="9"/>
        <v>31380000</v>
      </c>
      <c r="X11" s="47">
        <f t="shared" si="11"/>
        <v>31380000</v>
      </c>
      <c r="Y11" s="57" t="s">
        <v>53</v>
      </c>
      <c r="Z11" s="67" t="s">
        <v>54</v>
      </c>
      <c r="AA11" s="44">
        <v>0</v>
      </c>
      <c r="AB11" s="53">
        <v>0</v>
      </c>
      <c r="AC11" s="54"/>
    </row>
    <row r="12" spans="1:29" x14ac:dyDescent="0.25">
      <c r="A12" s="36">
        <f t="shared" si="10"/>
        <v>6</v>
      </c>
      <c r="B12" s="54" t="s">
        <v>55</v>
      </c>
      <c r="C12" s="55" t="s">
        <v>56</v>
      </c>
      <c r="D12" s="55" t="s">
        <v>57</v>
      </c>
      <c r="E12" s="41">
        <v>42961</v>
      </c>
      <c r="F12" s="41"/>
      <c r="G12" s="41"/>
      <c r="H12" s="41"/>
      <c r="I12" s="43"/>
      <c r="J12" s="43"/>
      <c r="K12" s="43">
        <v>126200000</v>
      </c>
      <c r="L12" s="43">
        <f t="shared" si="5"/>
        <v>126200000</v>
      </c>
      <c r="M12" s="56">
        <f t="shared" si="6"/>
        <v>126200000</v>
      </c>
      <c r="N12" s="47">
        <v>0</v>
      </c>
      <c r="O12" s="48">
        <v>126200000</v>
      </c>
      <c r="P12" s="47">
        <v>0</v>
      </c>
      <c r="Q12" s="47">
        <v>0</v>
      </c>
      <c r="R12" s="47">
        <v>0</v>
      </c>
      <c r="S12" s="43">
        <f t="shared" si="7"/>
        <v>126200000</v>
      </c>
      <c r="T12" s="50">
        <v>1</v>
      </c>
      <c r="U12" s="50">
        <v>1</v>
      </c>
      <c r="V12" s="43">
        <f t="shared" si="8"/>
        <v>126200000</v>
      </c>
      <c r="W12" s="43">
        <f t="shared" si="9"/>
        <v>126200000</v>
      </c>
      <c r="X12" s="47">
        <f t="shared" si="11"/>
        <v>126200000</v>
      </c>
      <c r="Y12" s="57" t="s">
        <v>58</v>
      </c>
      <c r="Z12" s="58" t="s">
        <v>59</v>
      </c>
      <c r="AA12" s="44">
        <v>0</v>
      </c>
      <c r="AB12" s="53">
        <v>0</v>
      </c>
      <c r="AC12" s="54"/>
    </row>
    <row r="13" spans="1:29" x14ac:dyDescent="0.25">
      <c r="A13" s="36">
        <f t="shared" si="10"/>
        <v>7</v>
      </c>
      <c r="B13" s="54" t="s">
        <v>60</v>
      </c>
      <c r="C13" s="55" t="s">
        <v>61</v>
      </c>
      <c r="D13" s="55" t="s">
        <v>62</v>
      </c>
      <c r="E13" s="41">
        <v>42985</v>
      </c>
      <c r="F13" s="41"/>
      <c r="G13" s="41"/>
      <c r="H13" s="41"/>
      <c r="I13" s="43"/>
      <c r="J13" s="43"/>
      <c r="K13" s="43">
        <v>140560000</v>
      </c>
      <c r="L13" s="43">
        <f t="shared" si="5"/>
        <v>140560000</v>
      </c>
      <c r="M13" s="56">
        <f t="shared" si="6"/>
        <v>140560000</v>
      </c>
      <c r="N13" s="47">
        <v>0</v>
      </c>
      <c r="O13" s="48">
        <v>140560000</v>
      </c>
      <c r="P13" s="47">
        <v>0</v>
      </c>
      <c r="Q13" s="47">
        <v>0</v>
      </c>
      <c r="R13" s="47">
        <v>0</v>
      </c>
      <c r="S13" s="43">
        <f t="shared" si="7"/>
        <v>140560000</v>
      </c>
      <c r="T13" s="50">
        <v>1</v>
      </c>
      <c r="U13" s="50">
        <v>1</v>
      </c>
      <c r="V13" s="43">
        <f t="shared" si="8"/>
        <v>140560000</v>
      </c>
      <c r="W13" s="43">
        <f t="shared" si="9"/>
        <v>140560000</v>
      </c>
      <c r="X13" s="47">
        <f t="shared" si="11"/>
        <v>140560000</v>
      </c>
      <c r="Y13" s="57" t="s">
        <v>63</v>
      </c>
      <c r="Z13" s="58" t="s">
        <v>64</v>
      </c>
      <c r="AA13" s="44">
        <v>0</v>
      </c>
      <c r="AB13" s="53">
        <v>0</v>
      </c>
      <c r="AC13" s="54"/>
    </row>
    <row r="14" spans="1:29" x14ac:dyDescent="0.25">
      <c r="A14" s="36">
        <f t="shared" si="10"/>
        <v>8</v>
      </c>
      <c r="B14" s="37" t="s">
        <v>65</v>
      </c>
      <c r="C14" s="38" t="s">
        <v>66</v>
      </c>
      <c r="D14" s="38" t="s">
        <v>67</v>
      </c>
      <c r="E14" s="66">
        <v>42997</v>
      </c>
      <c r="F14" s="41"/>
      <c r="G14" s="41"/>
      <c r="H14" s="41"/>
      <c r="I14" s="43"/>
      <c r="J14" s="43"/>
      <c r="K14" s="43">
        <f>25000000</f>
        <v>25000000</v>
      </c>
      <c r="L14" s="43">
        <f t="shared" si="5"/>
        <v>25000000</v>
      </c>
      <c r="M14" s="56">
        <f t="shared" si="6"/>
        <v>25000000</v>
      </c>
      <c r="N14" s="47">
        <v>0</v>
      </c>
      <c r="O14" s="48">
        <v>25000000</v>
      </c>
      <c r="P14" s="47">
        <v>0</v>
      </c>
      <c r="Q14" s="47">
        <v>0</v>
      </c>
      <c r="R14" s="47">
        <v>0</v>
      </c>
      <c r="S14" s="43">
        <f t="shared" si="7"/>
        <v>25000000</v>
      </c>
      <c r="T14" s="50">
        <v>1</v>
      </c>
      <c r="U14" s="50">
        <v>1</v>
      </c>
      <c r="V14" s="43">
        <f t="shared" si="8"/>
        <v>25000000</v>
      </c>
      <c r="W14" s="43">
        <f t="shared" si="9"/>
        <v>25000000</v>
      </c>
      <c r="X14" s="47">
        <f t="shared" si="11"/>
        <v>25000000</v>
      </c>
      <c r="Y14" s="57" t="s">
        <v>68</v>
      </c>
      <c r="Z14" s="67" t="s">
        <v>69</v>
      </c>
      <c r="AA14" s="44">
        <v>0</v>
      </c>
      <c r="AB14" s="53">
        <v>0</v>
      </c>
      <c r="AC14" s="54"/>
    </row>
    <row r="15" spans="1:29" x14ac:dyDescent="0.25">
      <c r="A15" s="36">
        <f t="shared" si="10"/>
        <v>9</v>
      </c>
      <c r="B15" s="54" t="s">
        <v>70</v>
      </c>
      <c r="C15" s="55" t="s">
        <v>71</v>
      </c>
      <c r="D15" s="55" t="s">
        <v>72</v>
      </c>
      <c r="E15" s="41">
        <v>43035</v>
      </c>
      <c r="F15" s="41"/>
      <c r="G15" s="41"/>
      <c r="H15" s="41"/>
      <c r="I15" s="43"/>
      <c r="J15" s="41"/>
      <c r="K15" s="43">
        <v>150000000</v>
      </c>
      <c r="L15" s="43">
        <f t="shared" si="5"/>
        <v>150000000</v>
      </c>
      <c r="M15" s="56">
        <f t="shared" si="6"/>
        <v>150000000</v>
      </c>
      <c r="N15" s="47">
        <v>0</v>
      </c>
      <c r="O15" s="48">
        <v>140000000</v>
      </c>
      <c r="P15" s="47">
        <v>0</v>
      </c>
      <c r="Q15" s="47">
        <v>0</v>
      </c>
      <c r="R15" s="47">
        <v>0</v>
      </c>
      <c r="S15" s="43">
        <f t="shared" si="7"/>
        <v>140000000</v>
      </c>
      <c r="T15" s="50">
        <v>1</v>
      </c>
      <c r="U15" s="50">
        <v>1</v>
      </c>
      <c r="V15" s="43">
        <f t="shared" si="8"/>
        <v>150000000</v>
      </c>
      <c r="W15" s="43">
        <f t="shared" si="9"/>
        <v>150000000</v>
      </c>
      <c r="X15" s="47">
        <f>+M15*U15-(10000000)</f>
        <v>140000000</v>
      </c>
      <c r="Y15" s="57" t="s">
        <v>73</v>
      </c>
      <c r="Z15" s="58" t="s">
        <v>74</v>
      </c>
      <c r="AA15" s="44">
        <v>0</v>
      </c>
      <c r="AB15" s="53">
        <v>0</v>
      </c>
      <c r="AC15" s="54"/>
    </row>
    <row r="16" spans="1:29" x14ac:dyDescent="0.25">
      <c r="A16" s="36">
        <f t="shared" si="10"/>
        <v>10</v>
      </c>
      <c r="B16" s="54" t="s">
        <v>75</v>
      </c>
      <c r="C16" s="55" t="s">
        <v>76</v>
      </c>
      <c r="D16" s="55" t="s">
        <v>77</v>
      </c>
      <c r="E16" s="41">
        <v>43052</v>
      </c>
      <c r="F16" s="41"/>
      <c r="G16" s="41"/>
      <c r="H16" s="41"/>
      <c r="I16" s="43"/>
      <c r="J16" s="43"/>
      <c r="K16" s="43">
        <v>30000000</v>
      </c>
      <c r="L16" s="43">
        <f t="shared" si="5"/>
        <v>30000000</v>
      </c>
      <c r="M16" s="56">
        <f t="shared" si="6"/>
        <v>30000000</v>
      </c>
      <c r="N16" s="47">
        <v>0</v>
      </c>
      <c r="O16" s="48">
        <v>18000000</v>
      </c>
      <c r="P16" s="47">
        <v>0</v>
      </c>
      <c r="Q16" s="47">
        <v>0</v>
      </c>
      <c r="R16" s="47">
        <v>0</v>
      </c>
      <c r="S16" s="43">
        <f t="shared" si="7"/>
        <v>18000000</v>
      </c>
      <c r="T16" s="50">
        <v>1</v>
      </c>
      <c r="U16" s="50">
        <v>1</v>
      </c>
      <c r="V16" s="43">
        <f t="shared" si="8"/>
        <v>30000000</v>
      </c>
      <c r="W16" s="43">
        <f t="shared" si="9"/>
        <v>30000000</v>
      </c>
      <c r="X16" s="47">
        <f>+M16*U16-(12000000)</f>
        <v>18000000</v>
      </c>
      <c r="Y16" s="57" t="s">
        <v>78</v>
      </c>
      <c r="Z16" s="58" t="s">
        <v>79</v>
      </c>
      <c r="AA16" s="44">
        <v>0</v>
      </c>
      <c r="AB16" s="53">
        <v>0</v>
      </c>
      <c r="AC16" s="54"/>
    </row>
    <row r="17" spans="1:29" x14ac:dyDescent="0.25">
      <c r="A17" s="36">
        <f t="shared" si="10"/>
        <v>11</v>
      </c>
      <c r="B17" s="54" t="s">
        <v>80</v>
      </c>
      <c r="C17" s="55" t="s">
        <v>81</v>
      </c>
      <c r="D17" s="55" t="s">
        <v>82</v>
      </c>
      <c r="E17" s="41">
        <v>43066</v>
      </c>
      <c r="F17" s="41"/>
      <c r="G17" s="41"/>
      <c r="H17" s="41"/>
      <c r="I17" s="43"/>
      <c r="J17" s="43"/>
      <c r="K17" s="43">
        <v>65000000</v>
      </c>
      <c r="L17" s="43">
        <f t="shared" si="5"/>
        <v>65000000</v>
      </c>
      <c r="M17" s="56">
        <f t="shared" si="6"/>
        <v>65000000</v>
      </c>
      <c r="N17" s="47">
        <v>0</v>
      </c>
      <c r="O17" s="48">
        <v>65000000</v>
      </c>
      <c r="P17" s="47">
        <v>0</v>
      </c>
      <c r="Q17" s="47">
        <v>0</v>
      </c>
      <c r="R17" s="47">
        <v>0</v>
      </c>
      <c r="S17" s="43">
        <f t="shared" si="7"/>
        <v>65000000</v>
      </c>
      <c r="T17" s="50">
        <v>1</v>
      </c>
      <c r="U17" s="50">
        <v>1</v>
      </c>
      <c r="V17" s="43">
        <f t="shared" si="8"/>
        <v>65000000</v>
      </c>
      <c r="W17" s="43">
        <f t="shared" si="9"/>
        <v>65000000</v>
      </c>
      <c r="X17" s="47">
        <f t="shared" si="11"/>
        <v>65000000</v>
      </c>
      <c r="Y17" s="57" t="s">
        <v>83</v>
      </c>
      <c r="Z17" s="58" t="s">
        <v>84</v>
      </c>
      <c r="AA17" s="44">
        <v>0</v>
      </c>
      <c r="AB17" s="53">
        <v>0</v>
      </c>
      <c r="AC17" s="54"/>
    </row>
    <row r="18" spans="1:29" x14ac:dyDescent="0.25">
      <c r="A18" s="36">
        <f t="shared" si="10"/>
        <v>12</v>
      </c>
      <c r="B18" s="54" t="s">
        <v>44</v>
      </c>
      <c r="C18" s="55" t="s">
        <v>85</v>
      </c>
      <c r="D18" s="55"/>
      <c r="E18" s="41">
        <v>43089</v>
      </c>
      <c r="F18" s="41"/>
      <c r="G18" s="41"/>
      <c r="H18" s="41"/>
      <c r="I18" s="43"/>
      <c r="J18" s="43"/>
      <c r="K18" s="43">
        <v>80000000</v>
      </c>
      <c r="L18" s="43">
        <f t="shared" si="5"/>
        <v>80000000</v>
      </c>
      <c r="M18" s="56">
        <f t="shared" si="6"/>
        <v>80000000</v>
      </c>
      <c r="N18" s="47">
        <v>0</v>
      </c>
      <c r="O18" s="48">
        <v>80000000</v>
      </c>
      <c r="P18" s="47">
        <v>0</v>
      </c>
      <c r="Q18" s="47">
        <v>0</v>
      </c>
      <c r="R18" s="47">
        <v>0</v>
      </c>
      <c r="S18" s="43">
        <f t="shared" si="7"/>
        <v>80000000</v>
      </c>
      <c r="T18" s="50">
        <v>1</v>
      </c>
      <c r="U18" s="50">
        <v>1</v>
      </c>
      <c r="V18" s="43">
        <f t="shared" si="8"/>
        <v>80000000</v>
      </c>
      <c r="W18" s="43">
        <f t="shared" si="9"/>
        <v>80000000</v>
      </c>
      <c r="X18" s="47">
        <f t="shared" si="11"/>
        <v>80000000</v>
      </c>
      <c r="Y18" s="57" t="s">
        <v>86</v>
      </c>
      <c r="Z18" s="58" t="s">
        <v>87</v>
      </c>
      <c r="AA18" s="44">
        <v>0</v>
      </c>
      <c r="AB18" s="53">
        <v>0</v>
      </c>
      <c r="AC18" s="54"/>
    </row>
    <row r="19" spans="1:29" x14ac:dyDescent="0.25">
      <c r="A19" s="36">
        <f t="shared" si="10"/>
        <v>13</v>
      </c>
      <c r="B19" s="54" t="s">
        <v>88</v>
      </c>
      <c r="C19" s="55" t="s">
        <v>89</v>
      </c>
      <c r="D19" s="55"/>
      <c r="E19" s="41">
        <v>43089</v>
      </c>
      <c r="F19" s="41"/>
      <c r="G19" s="41"/>
      <c r="H19" s="41"/>
      <c r="I19" s="43"/>
      <c r="J19" s="43"/>
      <c r="K19" s="43">
        <v>80000000</v>
      </c>
      <c r="L19" s="43">
        <f t="shared" si="5"/>
        <v>80000000</v>
      </c>
      <c r="M19" s="56">
        <f t="shared" si="6"/>
        <v>80000000</v>
      </c>
      <c r="N19" s="47">
        <v>0</v>
      </c>
      <c r="O19" s="48">
        <v>80000000</v>
      </c>
      <c r="P19" s="47">
        <v>0</v>
      </c>
      <c r="Q19" s="47">
        <v>0</v>
      </c>
      <c r="R19" s="47">
        <v>0</v>
      </c>
      <c r="S19" s="43">
        <f t="shared" si="7"/>
        <v>80000000</v>
      </c>
      <c r="T19" s="50">
        <v>1</v>
      </c>
      <c r="U19" s="50">
        <v>1</v>
      </c>
      <c r="V19" s="43">
        <f t="shared" si="8"/>
        <v>80000000</v>
      </c>
      <c r="W19" s="43">
        <f t="shared" si="9"/>
        <v>80000000</v>
      </c>
      <c r="X19" s="47">
        <f t="shared" si="11"/>
        <v>80000000</v>
      </c>
      <c r="Y19" s="57" t="s">
        <v>90</v>
      </c>
      <c r="Z19" s="58" t="s">
        <v>87</v>
      </c>
      <c r="AA19" s="44">
        <v>0</v>
      </c>
      <c r="AB19" s="53">
        <v>0</v>
      </c>
      <c r="AC19" s="54"/>
    </row>
    <row r="20" spans="1:29" x14ac:dyDescent="0.25">
      <c r="A20" s="36">
        <f t="shared" si="10"/>
        <v>14</v>
      </c>
      <c r="B20" s="54" t="s">
        <v>91</v>
      </c>
      <c r="C20" s="55" t="s">
        <v>92</v>
      </c>
      <c r="D20" s="55" t="s">
        <v>93</v>
      </c>
      <c r="E20" s="41">
        <v>43103</v>
      </c>
      <c r="F20" s="41"/>
      <c r="G20" s="41"/>
      <c r="H20" s="41"/>
      <c r="I20" s="43"/>
      <c r="J20" s="43"/>
      <c r="K20" s="43">
        <v>45000000</v>
      </c>
      <c r="L20" s="43">
        <f t="shared" si="5"/>
        <v>45000000</v>
      </c>
      <c r="M20" s="56">
        <f t="shared" si="6"/>
        <v>45000000</v>
      </c>
      <c r="N20" s="47">
        <v>0</v>
      </c>
      <c r="O20" s="48">
        <v>45000000</v>
      </c>
      <c r="P20" s="47">
        <v>0</v>
      </c>
      <c r="Q20" s="47">
        <v>0</v>
      </c>
      <c r="R20" s="47">
        <v>0</v>
      </c>
      <c r="S20" s="43">
        <f t="shared" si="7"/>
        <v>45000000</v>
      </c>
      <c r="T20" s="50">
        <v>1</v>
      </c>
      <c r="U20" s="50">
        <v>1</v>
      </c>
      <c r="V20" s="43">
        <f t="shared" si="8"/>
        <v>45000000</v>
      </c>
      <c r="W20" s="43">
        <f t="shared" si="9"/>
        <v>45000000</v>
      </c>
      <c r="X20" s="47">
        <f t="shared" si="11"/>
        <v>45000000</v>
      </c>
      <c r="Y20" s="57" t="s">
        <v>94</v>
      </c>
      <c r="Z20" s="58" t="s">
        <v>95</v>
      </c>
      <c r="AA20" s="44">
        <v>0</v>
      </c>
      <c r="AB20" s="53">
        <v>0</v>
      </c>
      <c r="AC20" s="54"/>
    </row>
    <row r="21" spans="1:29" x14ac:dyDescent="0.25">
      <c r="A21" s="36">
        <f t="shared" si="10"/>
        <v>15</v>
      </c>
      <c r="B21" s="54" t="s">
        <v>96</v>
      </c>
      <c r="C21" s="55" t="s">
        <v>97</v>
      </c>
      <c r="D21" s="55" t="s">
        <v>98</v>
      </c>
      <c r="E21" s="41">
        <v>43117</v>
      </c>
      <c r="F21" s="41"/>
      <c r="G21" s="41"/>
      <c r="H21" s="41"/>
      <c r="I21" s="43"/>
      <c r="J21" s="43"/>
      <c r="K21" s="43">
        <f>4000055+6923600+3879500+2024700</f>
        <v>16827855</v>
      </c>
      <c r="L21" s="43">
        <f t="shared" si="5"/>
        <v>16827855</v>
      </c>
      <c r="M21" s="56">
        <f t="shared" si="6"/>
        <v>16827855</v>
      </c>
      <c r="N21" s="47">
        <v>0</v>
      </c>
      <c r="O21" s="48">
        <v>16827855</v>
      </c>
      <c r="P21" s="47">
        <v>0</v>
      </c>
      <c r="Q21" s="47">
        <v>0</v>
      </c>
      <c r="R21" s="47">
        <v>0</v>
      </c>
      <c r="S21" s="43">
        <f t="shared" si="7"/>
        <v>16827855</v>
      </c>
      <c r="T21" s="50">
        <v>1</v>
      </c>
      <c r="U21" s="50">
        <v>1</v>
      </c>
      <c r="V21" s="43">
        <f t="shared" si="8"/>
        <v>16827855</v>
      </c>
      <c r="W21" s="43">
        <f t="shared" si="9"/>
        <v>16827855</v>
      </c>
      <c r="X21" s="47">
        <f t="shared" si="11"/>
        <v>16827855</v>
      </c>
      <c r="Y21" s="57" t="s">
        <v>99</v>
      </c>
      <c r="Z21" s="58" t="s">
        <v>100</v>
      </c>
      <c r="AA21" s="59">
        <f>0</f>
        <v>0</v>
      </c>
      <c r="AB21" s="59">
        <f>0</f>
        <v>0</v>
      </c>
      <c r="AC21" s="59">
        <f>0</f>
        <v>0</v>
      </c>
    </row>
    <row r="22" spans="1:29" x14ac:dyDescent="0.25">
      <c r="A22" s="36">
        <f t="shared" si="10"/>
        <v>16</v>
      </c>
      <c r="B22" s="54" t="s">
        <v>101</v>
      </c>
      <c r="C22" s="55" t="s">
        <v>102</v>
      </c>
      <c r="D22" s="55" t="s">
        <v>103</v>
      </c>
      <c r="E22" s="41">
        <v>43144</v>
      </c>
      <c r="F22" s="41"/>
      <c r="G22" s="41"/>
      <c r="H22" s="41"/>
      <c r="I22" s="43"/>
      <c r="J22" s="43"/>
      <c r="K22" s="43">
        <v>20000000</v>
      </c>
      <c r="L22" s="43">
        <f t="shared" si="5"/>
        <v>20000000</v>
      </c>
      <c r="M22" s="56">
        <f t="shared" si="6"/>
        <v>20000000</v>
      </c>
      <c r="N22" s="47">
        <v>0</v>
      </c>
      <c r="O22" s="48">
        <v>20000000</v>
      </c>
      <c r="P22" s="47">
        <v>0</v>
      </c>
      <c r="Q22" s="47">
        <v>0</v>
      </c>
      <c r="R22" s="47">
        <v>0</v>
      </c>
      <c r="S22" s="43">
        <f>+K22-P22-R22</f>
        <v>20000000</v>
      </c>
      <c r="T22" s="50">
        <v>1</v>
      </c>
      <c r="U22" s="50">
        <v>1</v>
      </c>
      <c r="V22" s="43">
        <f t="shared" si="8"/>
        <v>20000000</v>
      </c>
      <c r="W22" s="43">
        <f t="shared" si="9"/>
        <v>20000000</v>
      </c>
      <c r="X22" s="47">
        <f t="shared" si="11"/>
        <v>20000000</v>
      </c>
      <c r="Y22" s="57" t="s">
        <v>104</v>
      </c>
      <c r="Z22" s="58" t="s">
        <v>105</v>
      </c>
      <c r="AA22" s="59">
        <f>0</f>
        <v>0</v>
      </c>
      <c r="AB22" s="59">
        <f>0</f>
        <v>0</v>
      </c>
      <c r="AC22" s="54"/>
    </row>
    <row r="23" spans="1:29" x14ac:dyDescent="0.25">
      <c r="A23" s="36"/>
      <c r="B23" s="54"/>
      <c r="C23" s="55"/>
      <c r="D23" s="36"/>
      <c r="E23" s="41"/>
      <c r="F23" s="41"/>
      <c r="G23" s="41"/>
      <c r="H23" s="41"/>
      <c r="I23" s="43"/>
      <c r="J23" s="43"/>
      <c r="K23" s="43"/>
      <c r="L23" s="68"/>
      <c r="M23" s="69"/>
      <c r="N23" s="43"/>
      <c r="O23" s="43"/>
      <c r="P23" s="43"/>
      <c r="Q23" s="43"/>
      <c r="R23" s="43"/>
      <c r="S23" s="43"/>
      <c r="T23" s="36"/>
      <c r="U23" s="36"/>
      <c r="V23" s="69"/>
      <c r="W23" s="69"/>
      <c r="X23" s="69"/>
      <c r="Y23" s="70"/>
      <c r="Z23" s="71"/>
      <c r="AA23" s="59"/>
      <c r="AB23" s="54"/>
      <c r="AC23" s="54"/>
    </row>
    <row r="24" spans="1:29" x14ac:dyDescent="0.25">
      <c r="A24" s="54"/>
      <c r="B24" s="54" t="s">
        <v>9</v>
      </c>
      <c r="C24" s="36"/>
      <c r="D24" s="36"/>
      <c r="E24" s="41"/>
      <c r="F24" s="41"/>
      <c r="G24" s="41"/>
      <c r="H24" s="41"/>
      <c r="I24" s="43"/>
      <c r="J24" s="43"/>
      <c r="K24" s="47">
        <f>SUM(K7:K22)</f>
        <v>1120967855</v>
      </c>
      <c r="L24" s="47">
        <f>SUM(L7:L22)</f>
        <v>1120967855</v>
      </c>
      <c r="M24" s="47">
        <f>SUM(M7:M22)</f>
        <v>1120967855</v>
      </c>
      <c r="N24" s="47">
        <f>SUM(N7:N22)</f>
        <v>0</v>
      </c>
      <c r="O24" s="43">
        <f>SUM(O5:O23)</f>
        <v>961620174</v>
      </c>
      <c r="P24" s="43">
        <f>SUM(P5:P15)</f>
        <v>0</v>
      </c>
      <c r="Q24" s="43">
        <f>SUM(Q5:Q15)</f>
        <v>0</v>
      </c>
      <c r="R24" s="43">
        <f>SUM(R5:R15)</f>
        <v>2153260</v>
      </c>
      <c r="S24" s="47">
        <f>SUM(S7:S22)</f>
        <v>959466914</v>
      </c>
      <c r="T24" s="47">
        <f>SUM(T7:T22)</f>
        <v>16</v>
      </c>
      <c r="U24" s="47">
        <f>SUM(U7:U22)</f>
        <v>16</v>
      </c>
      <c r="V24" s="47">
        <f>SUM(V7:V22)</f>
        <v>1120967855</v>
      </c>
      <c r="W24" s="47">
        <f>SUM(W7:W22)</f>
        <v>1120967855</v>
      </c>
      <c r="X24" s="47">
        <f>SUM(X7:X22)</f>
        <v>959466914</v>
      </c>
      <c r="Y24" s="70"/>
      <c r="Z24" s="71"/>
      <c r="AA24" s="47">
        <f>SUM(AA7:AA15)</f>
        <v>0</v>
      </c>
      <c r="AB24" s="47">
        <f>SUM(AB7:AB15)</f>
        <v>0</v>
      </c>
      <c r="AC24" s="47">
        <f>SUM(AC7:AC15)</f>
        <v>0</v>
      </c>
    </row>
    <row r="25" spans="1:29" x14ac:dyDescent="0.25">
      <c r="O25" s="14">
        <f>+[1]PEB2018!X25</f>
        <v>961620174</v>
      </c>
      <c r="S25" s="72"/>
    </row>
    <row r="26" spans="1:29" x14ac:dyDescent="0.25">
      <c r="O26" s="72">
        <f>+O24-O25</f>
        <v>0</v>
      </c>
    </row>
    <row r="27" spans="1:29" x14ac:dyDescent="0.25">
      <c r="A27" s="54"/>
      <c r="B27" s="54"/>
      <c r="C27" s="36"/>
      <c r="D27" s="36"/>
      <c r="E27" s="41"/>
      <c r="F27" s="73" t="s">
        <v>106</v>
      </c>
      <c r="G27" s="73" t="s">
        <v>107</v>
      </c>
      <c r="H27" s="74" t="s">
        <v>108</v>
      </c>
      <c r="I27" s="75" t="s">
        <v>109</v>
      </c>
      <c r="J27" s="75"/>
      <c r="L27" s="14"/>
    </row>
    <row r="28" spans="1:29" x14ac:dyDescent="0.25">
      <c r="A28" s="36">
        <v>1</v>
      </c>
      <c r="B28" s="54" t="s">
        <v>38</v>
      </c>
      <c r="C28" s="55">
        <v>914063</v>
      </c>
      <c r="D28" s="55"/>
      <c r="E28" s="42">
        <v>42067</v>
      </c>
      <c r="F28" s="44">
        <v>5000000</v>
      </c>
      <c r="G28" s="47">
        <v>1500000</v>
      </c>
      <c r="H28" s="49">
        <v>1500000</v>
      </c>
      <c r="I28" s="48">
        <v>0</v>
      </c>
      <c r="J28" s="76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</row>
    <row r="29" spans="1:29" x14ac:dyDescent="0.25">
      <c r="A29" s="36"/>
      <c r="B29" s="54"/>
      <c r="C29" s="55"/>
      <c r="D29" s="55"/>
      <c r="E29" s="41"/>
      <c r="F29" s="77" t="s">
        <v>110</v>
      </c>
      <c r="G29" s="40"/>
      <c r="H29" s="78" t="s">
        <v>111</v>
      </c>
      <c r="I29" s="78" t="s">
        <v>111</v>
      </c>
      <c r="J29" s="76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</row>
    <row r="30" spans="1:29" x14ac:dyDescent="0.25">
      <c r="A30" s="36">
        <v>3</v>
      </c>
      <c r="B30" s="54" t="s">
        <v>55</v>
      </c>
      <c r="C30" s="55" t="s">
        <v>56</v>
      </c>
      <c r="D30" s="55" t="s">
        <v>57</v>
      </c>
      <c r="E30" s="41">
        <v>42961</v>
      </c>
      <c r="F30" s="79">
        <v>95000000</v>
      </c>
      <c r="G30" s="41"/>
      <c r="H30" s="80">
        <v>16200000</v>
      </c>
      <c r="I30" s="80">
        <v>15000000</v>
      </c>
      <c r="J30" s="43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</row>
    <row r="31" spans="1:29" x14ac:dyDescent="0.25">
      <c r="A31" s="36">
        <f t="shared" ref="A31" si="12">+A30+1</f>
        <v>4</v>
      </c>
      <c r="B31" s="54" t="s">
        <v>70</v>
      </c>
      <c r="C31" s="55" t="s">
        <v>71</v>
      </c>
      <c r="D31" s="55" t="s">
        <v>72</v>
      </c>
      <c r="E31" s="41">
        <v>43035</v>
      </c>
      <c r="F31" s="79">
        <f>140000000</f>
        <v>140000000</v>
      </c>
      <c r="G31" s="41"/>
      <c r="H31" s="81">
        <v>0</v>
      </c>
      <c r="I31" s="80">
        <v>10000000</v>
      </c>
      <c r="J31" s="43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</row>
    <row r="32" spans="1:29" x14ac:dyDescent="0.25">
      <c r="A32" s="36"/>
      <c r="B32" s="54"/>
      <c r="C32" s="55"/>
      <c r="D32" s="55"/>
      <c r="E32" s="41"/>
      <c r="F32" s="78" t="s">
        <v>111</v>
      </c>
      <c r="G32" s="41"/>
      <c r="H32" s="81"/>
      <c r="I32" s="78" t="s">
        <v>112</v>
      </c>
      <c r="J32" s="43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</row>
    <row r="33" spans="1:27" x14ac:dyDescent="0.25">
      <c r="A33" s="36">
        <f>+A31+1</f>
        <v>5</v>
      </c>
      <c r="B33" s="54" t="s">
        <v>75</v>
      </c>
      <c r="C33" s="55" t="s">
        <v>76</v>
      </c>
      <c r="D33" s="55" t="s">
        <v>77</v>
      </c>
      <c r="E33" s="41">
        <v>43052</v>
      </c>
      <c r="F33" s="79">
        <v>18000000</v>
      </c>
      <c r="G33" s="41"/>
      <c r="H33" s="81">
        <v>0</v>
      </c>
      <c r="I33" s="82">
        <v>12000000</v>
      </c>
      <c r="J33" s="43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MARET2018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2018-03-13T01:12:01Z</dcterms:created>
  <dcterms:modified xsi:type="dcterms:W3CDTF">2018-03-13T01:23:03Z</dcterms:modified>
</cp:coreProperties>
</file>