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720" yWindow="3285" windowWidth="15600" windowHeight="4725" tabRatio="854" firstSheet="41" activeTab="57"/>
  </bookViews>
  <sheets>
    <sheet name="AGUSTUS'13" sheetId="2" r:id="rId1"/>
    <sheet name="SEPTEMBER'13" sheetId="1" r:id="rId2"/>
    <sheet name="OKTOBER'13" sheetId="3" r:id="rId3"/>
    <sheet name="NOVEMBER'13" sheetId="4" r:id="rId4"/>
    <sheet name="DESEMBER'13" sheetId="5" r:id="rId5"/>
    <sheet name="JAN'14" sheetId="6" r:id="rId6"/>
    <sheet name="FEB'14" sheetId="7" r:id="rId7"/>
    <sheet name="MAR'14" sheetId="8" r:id="rId8"/>
    <sheet name="APRL'14" sheetId="9" r:id="rId9"/>
    <sheet name="mei'14" sheetId="10" r:id="rId10"/>
    <sheet name="JUNI'14" sheetId="11" r:id="rId11"/>
    <sheet name="JULI'14" sheetId="12" r:id="rId12"/>
    <sheet name="AGUSTUS'14" sheetId="13" r:id="rId13"/>
    <sheet name="SEP'14" sheetId="14" r:id="rId14"/>
    <sheet name="Okt'14" sheetId="15" r:id="rId15"/>
    <sheet name="Nov'14" sheetId="16" r:id="rId16"/>
    <sheet name="Des'14" sheetId="17" r:id="rId17"/>
    <sheet name="Jan'15" sheetId="18" r:id="rId18"/>
    <sheet name="Feb'15" sheetId="19" r:id="rId19"/>
    <sheet name="Mar'15" sheetId="20" r:id="rId20"/>
    <sheet name="Apr'15" sheetId="21" r:id="rId21"/>
    <sheet name="Mei'15" sheetId="22" r:id="rId22"/>
    <sheet name="Jun'15" sheetId="23" r:id="rId23"/>
    <sheet name="Jul'15" sheetId="24" r:id="rId24"/>
    <sheet name="Ags'15" sheetId="25" r:id="rId25"/>
    <sheet name="Sep'15" sheetId="26" r:id="rId26"/>
    <sheet name="okt'15" sheetId="27" r:id="rId27"/>
    <sheet name="nov'15" sheetId="28" r:id="rId28"/>
    <sheet name="des'15" sheetId="29" r:id="rId29"/>
    <sheet name="Jan'16" sheetId="30" r:id="rId30"/>
    <sheet name="Feb '16" sheetId="31" r:id="rId31"/>
    <sheet name="Mar'16" sheetId="32" r:id="rId32"/>
    <sheet name="Apr'16" sheetId="33" r:id="rId33"/>
    <sheet name="Mei'16" sheetId="34" r:id="rId34"/>
    <sheet name="Jun'16" sheetId="35" r:id="rId35"/>
    <sheet name="Juli'16" sheetId="36" r:id="rId36"/>
    <sheet name="Ags'16" sheetId="37" r:id="rId37"/>
    <sheet name="Sep'16" sheetId="38" r:id="rId38"/>
    <sheet name="Okt'16" sheetId="39" r:id="rId39"/>
    <sheet name="Nov'16" sheetId="40" r:id="rId40"/>
    <sheet name="Des'16" sheetId="41" r:id="rId41"/>
    <sheet name="Jan'17" sheetId="42" r:id="rId42"/>
    <sheet name="Feb'17" sheetId="43" r:id="rId43"/>
    <sheet name="Mar'17" sheetId="44" r:id="rId44"/>
    <sheet name="Apr'17" sheetId="45" r:id="rId45"/>
    <sheet name="Mei'17" sheetId="46" r:id="rId46"/>
    <sheet name="Juni'17" sheetId="47" r:id="rId47"/>
    <sheet name="Juli'17" sheetId="48" r:id="rId48"/>
    <sheet name="Agus'17" sheetId="49" r:id="rId49"/>
    <sheet name="Sep'17" sheetId="50" r:id="rId50"/>
    <sheet name="OKt'17" sheetId="51" r:id="rId51"/>
    <sheet name="Nov'17" sheetId="52" r:id="rId52"/>
    <sheet name="Des'17" sheetId="53" r:id="rId53"/>
    <sheet name="Jan'18" sheetId="54" r:id="rId54"/>
    <sheet name="Feb'18" sheetId="55" r:id="rId55"/>
    <sheet name="Mar'18" sheetId="56" r:id="rId56"/>
    <sheet name="Apr'18" sheetId="57" r:id="rId57"/>
    <sheet name="Mei'18" sheetId="58" r:id="rId58"/>
  </sheets>
  <definedNames>
    <definedName name="_xlnm.Print_Area" localSheetId="52">'Des''17'!$A$1:$L$26</definedName>
    <definedName name="_xlnm.Print_Area" localSheetId="10">'JUNI''14'!$A$1:$L$24</definedName>
    <definedName name="_xlnm.Print_Area" localSheetId="9">'mei''14'!$A$1:$L$45</definedName>
  </definedNames>
  <calcPr calcId="144525"/>
</workbook>
</file>

<file path=xl/calcChain.xml><?xml version="1.0" encoding="utf-8"?>
<calcChain xmlns="http://schemas.openxmlformats.org/spreadsheetml/2006/main">
  <c r="L20" i="58" l="1"/>
  <c r="L18" i="58"/>
  <c r="L16" i="58"/>
  <c r="L14" i="58" l="1"/>
  <c r="L12" i="58" l="1"/>
  <c r="L10" i="58"/>
  <c r="L8" i="58"/>
  <c r="L6" i="58" l="1"/>
  <c r="L4" i="58"/>
  <c r="L3" i="58" l="1"/>
  <c r="K34" i="58"/>
  <c r="J34" i="58"/>
  <c r="I34" i="58"/>
  <c r="H34" i="58"/>
  <c r="F34" i="58"/>
  <c r="L34" i="58" l="1"/>
  <c r="L3" i="57"/>
  <c r="K34" i="57"/>
  <c r="J34" i="57"/>
  <c r="I34" i="57"/>
  <c r="H34" i="57"/>
  <c r="F34" i="57"/>
  <c r="L6" i="57" l="1"/>
  <c r="L8" i="57" s="1"/>
  <c r="L10" i="57" s="1"/>
  <c r="L12" i="57" s="1"/>
  <c r="L14" i="57" s="1"/>
  <c r="L16" i="57" s="1"/>
  <c r="L18" i="57" s="1"/>
  <c r="L20" i="57" s="1"/>
  <c r="L22" i="57" s="1"/>
  <c r="L24" i="57" s="1"/>
  <c r="L26" i="57" s="1"/>
  <c r="L28" i="57" s="1"/>
  <c r="L30" i="57" s="1"/>
  <c r="L32" i="57" s="1"/>
  <c r="L4" i="57"/>
  <c r="L34" i="57"/>
  <c r="L3" i="56"/>
  <c r="L4" i="56" s="1"/>
  <c r="L6" i="56" s="1"/>
  <c r="L8" i="56" s="1"/>
  <c r="L10" i="56" s="1"/>
  <c r="L12" i="56" s="1"/>
  <c r="L14" i="56" s="1"/>
  <c r="L16" i="56" s="1"/>
  <c r="L18" i="56" s="1"/>
  <c r="L20" i="56" s="1"/>
  <c r="L22" i="56" s="1"/>
  <c r="L24" i="56" s="1"/>
  <c r="L26" i="56" s="1"/>
  <c r="L28" i="56" s="1"/>
  <c r="L30" i="56" s="1"/>
  <c r="L32" i="56" s="1"/>
  <c r="L34" i="56" s="1"/>
  <c r="L36" i="56" s="1"/>
  <c r="L38" i="56" s="1"/>
  <c r="K40" i="56"/>
  <c r="J40" i="56"/>
  <c r="I40" i="56"/>
  <c r="H40" i="56"/>
  <c r="F40" i="56"/>
  <c r="L24" i="55"/>
  <c r="L20" i="54"/>
  <c r="K24" i="55"/>
  <c r="J24" i="55"/>
  <c r="I24" i="55"/>
  <c r="H24" i="55"/>
  <c r="F24" i="55"/>
  <c r="L40" i="56" l="1"/>
  <c r="G24" i="53"/>
  <c r="G24" i="54" l="1"/>
  <c r="H24" i="54"/>
  <c r="I24" i="54"/>
  <c r="J24" i="54"/>
  <c r="K24" i="54"/>
  <c r="L24" i="54" s="1"/>
  <c r="L3" i="55" s="1"/>
  <c r="L4" i="55" s="1"/>
  <c r="L6" i="55" s="1"/>
  <c r="L8" i="55" s="1"/>
  <c r="L10" i="55" s="1"/>
  <c r="L12" i="55" s="1"/>
  <c r="L14" i="55" s="1"/>
  <c r="L16" i="55" s="1"/>
  <c r="L18" i="55" s="1"/>
  <c r="L20" i="55" s="1"/>
  <c r="L22" i="55" s="1"/>
  <c r="F24" i="54"/>
  <c r="L20" i="53" l="1"/>
  <c r="L4" i="54" l="1"/>
  <c r="L6" i="54" s="1"/>
  <c r="L8" i="54" s="1"/>
  <c r="L10" i="54" s="1"/>
  <c r="L12" i="54" s="1"/>
  <c r="L14" i="54" s="1"/>
  <c r="L16" i="54" s="1"/>
  <c r="L18" i="54" s="1"/>
  <c r="L3" i="54"/>
  <c r="L26" i="53" l="1"/>
  <c r="L18" i="53"/>
  <c r="L16" i="53"/>
  <c r="L14" i="53"/>
  <c r="L12" i="53"/>
  <c r="L10" i="53" l="1"/>
  <c r="L8" i="53"/>
  <c r="L6" i="53"/>
  <c r="L4" i="53" l="1"/>
  <c r="L3" i="53"/>
  <c r="L25" i="53"/>
  <c r="K25" i="53"/>
  <c r="J25" i="53"/>
  <c r="H25" i="53"/>
  <c r="G25" i="53"/>
  <c r="F25" i="53"/>
  <c r="K24" i="53"/>
  <c r="J24" i="53"/>
  <c r="I24" i="53"/>
  <c r="H24" i="53"/>
  <c r="F24" i="53"/>
  <c r="J26" i="53" l="1"/>
  <c r="F26" i="53"/>
  <c r="K26" i="53"/>
  <c r="L24" i="53"/>
  <c r="G26" i="53"/>
  <c r="H26" i="53"/>
  <c r="L3" i="52" l="1"/>
  <c r="L4" i="52" s="1"/>
  <c r="L6" i="52" s="1"/>
  <c r="L8" i="52" s="1"/>
  <c r="L10" i="52" s="1"/>
  <c r="L12" i="52" s="1"/>
  <c r="L14" i="52" s="1"/>
  <c r="L16" i="52" s="1"/>
  <c r="L18" i="52" s="1"/>
  <c r="L20" i="52" s="1"/>
  <c r="L22" i="52" s="1"/>
  <c r="L24" i="52" s="1"/>
  <c r="L26" i="52" s="1"/>
  <c r="L28" i="52" s="1"/>
  <c r="L30" i="52" s="1"/>
  <c r="L32" i="52" s="1"/>
  <c r="L34" i="52" s="1"/>
  <c r="L36" i="52" s="1"/>
  <c r="L38" i="52" s="1"/>
  <c r="L40" i="52" s="1"/>
  <c r="L42" i="52" s="1"/>
  <c r="L45" i="52"/>
  <c r="K45" i="52"/>
  <c r="J45" i="52"/>
  <c r="H45" i="52"/>
  <c r="G45" i="52"/>
  <c r="F45" i="52"/>
  <c r="K44" i="52"/>
  <c r="J44" i="52"/>
  <c r="I44" i="52"/>
  <c r="H44" i="52"/>
  <c r="G44" i="52"/>
  <c r="F44" i="52"/>
  <c r="J46" i="52" l="1"/>
  <c r="K46" i="52"/>
  <c r="G46" i="52"/>
  <c r="H46" i="52"/>
  <c r="L44" i="52"/>
  <c r="F46" i="52"/>
  <c r="L3" i="51"/>
  <c r="L4" i="51" s="1"/>
  <c r="L6" i="51" s="1"/>
  <c r="L8" i="51" s="1"/>
  <c r="L10" i="51" s="1"/>
  <c r="L12" i="51" s="1"/>
  <c r="L14" i="51" s="1"/>
  <c r="L16" i="51" s="1"/>
  <c r="L18" i="51" s="1"/>
  <c r="L20" i="51" s="1"/>
  <c r="L22" i="51" s="1"/>
  <c r="L24" i="51" s="1"/>
  <c r="L26" i="51" s="1"/>
  <c r="L28" i="51" s="1"/>
  <c r="L30" i="51" s="1"/>
  <c r="L32" i="51" s="1"/>
  <c r="L34" i="51" s="1"/>
  <c r="L37" i="51"/>
  <c r="K37" i="51"/>
  <c r="J37" i="51"/>
  <c r="H37" i="51"/>
  <c r="G37" i="51"/>
  <c r="F37" i="51"/>
  <c r="K36" i="51"/>
  <c r="J36" i="51"/>
  <c r="I36" i="51"/>
  <c r="H36" i="51"/>
  <c r="G36" i="51"/>
  <c r="G38" i="51" s="1"/>
  <c r="F36" i="51"/>
  <c r="L46" i="52" l="1"/>
  <c r="K38" i="51"/>
  <c r="H38" i="51"/>
  <c r="J38" i="51"/>
  <c r="F38" i="51"/>
  <c r="L36" i="51"/>
  <c r="L38" i="51" l="1"/>
  <c r="L3" i="50"/>
  <c r="L4" i="50" s="1"/>
  <c r="L6" i="50" s="1"/>
  <c r="L8" i="50" s="1"/>
  <c r="L10" i="50" s="1"/>
  <c r="L12" i="50" s="1"/>
  <c r="L14" i="50" s="1"/>
  <c r="L16" i="50" s="1"/>
  <c r="L18" i="50" s="1"/>
  <c r="L20" i="50" s="1"/>
  <c r="L22" i="50" s="1"/>
  <c r="L25" i="50"/>
  <c r="K25" i="50"/>
  <c r="J25" i="50"/>
  <c r="H25" i="50"/>
  <c r="G25" i="50"/>
  <c r="F25" i="50"/>
  <c r="K24" i="50"/>
  <c r="J24" i="50"/>
  <c r="I24" i="50"/>
  <c r="H24" i="50"/>
  <c r="G24" i="50"/>
  <c r="F24" i="50"/>
  <c r="K26" i="50" l="1"/>
  <c r="L24" i="50"/>
  <c r="J26" i="50"/>
  <c r="F26" i="50"/>
  <c r="G26" i="50"/>
  <c r="H26" i="50"/>
  <c r="L3" i="49"/>
  <c r="L4" i="49" s="1"/>
  <c r="L6" i="49" s="1"/>
  <c r="L8" i="49" s="1"/>
  <c r="L10" i="49" s="1"/>
  <c r="L12" i="49" s="1"/>
  <c r="L14" i="49" s="1"/>
  <c r="L16" i="49" s="1"/>
  <c r="L18" i="49" s="1"/>
  <c r="L20" i="49" s="1"/>
  <c r="L22" i="49" s="1"/>
  <c r="L24" i="49" s="1"/>
  <c r="L26" i="49" s="1"/>
  <c r="L28" i="49" s="1"/>
  <c r="L30" i="49" s="1"/>
  <c r="L32" i="49" s="1"/>
  <c r="L34" i="49" s="1"/>
  <c r="L36" i="49" s="1"/>
  <c r="L38" i="49" s="1"/>
  <c r="L40" i="49" s="1"/>
  <c r="L42" i="49" s="1"/>
  <c r="L45" i="49"/>
  <c r="K45" i="49"/>
  <c r="J45" i="49"/>
  <c r="H45" i="49"/>
  <c r="G45" i="49"/>
  <c r="F45" i="49"/>
  <c r="K44" i="49"/>
  <c r="J44" i="49"/>
  <c r="I44" i="49"/>
  <c r="H44" i="49"/>
  <c r="G44" i="49"/>
  <c r="F44" i="49"/>
  <c r="L26" i="50" l="1"/>
  <c r="G46" i="49"/>
  <c r="H46" i="49"/>
  <c r="J46" i="49"/>
  <c r="K46" i="49"/>
  <c r="F46" i="49"/>
  <c r="L44" i="49"/>
  <c r="L3" i="48"/>
  <c r="L4" i="48" s="1"/>
  <c r="L6" i="48" s="1"/>
  <c r="L8" i="48" s="1"/>
  <c r="L10" i="48" s="1"/>
  <c r="L12" i="48" s="1"/>
  <c r="L14" i="48" s="1"/>
  <c r="L16" i="48" s="1"/>
  <c r="L18" i="48" s="1"/>
  <c r="L20" i="48" s="1"/>
  <c r="L22" i="48" s="1"/>
  <c r="L24" i="48" s="1"/>
  <c r="L26" i="48" s="1"/>
  <c r="L28" i="48" s="1"/>
  <c r="L30" i="48" s="1"/>
  <c r="L33" i="48"/>
  <c r="K33" i="48"/>
  <c r="J33" i="48"/>
  <c r="H33" i="48"/>
  <c r="G33" i="48"/>
  <c r="F33" i="48"/>
  <c r="K32" i="48"/>
  <c r="K34" i="48" s="1"/>
  <c r="J32" i="48"/>
  <c r="I32" i="48"/>
  <c r="H32" i="48"/>
  <c r="G32" i="48"/>
  <c r="G34" i="48" s="1"/>
  <c r="F32" i="48"/>
  <c r="F34" i="48" s="1"/>
  <c r="L46" i="49" l="1"/>
  <c r="J34" i="48"/>
  <c r="H34" i="48"/>
  <c r="L32" i="48"/>
  <c r="L38" i="47"/>
  <c r="L34" i="48" l="1"/>
  <c r="L36" i="47"/>
  <c r="L34" i="47"/>
  <c r="L32" i="47"/>
  <c r="L30" i="47" l="1"/>
  <c r="L28" i="47" l="1"/>
  <c r="L26" i="47" l="1"/>
  <c r="L24" i="47" l="1"/>
  <c r="L22" i="47"/>
  <c r="L22" i="46" l="1"/>
  <c r="L24" i="46" s="1"/>
  <c r="L41" i="47"/>
  <c r="K41" i="47"/>
  <c r="J41" i="47"/>
  <c r="H41" i="47"/>
  <c r="G41" i="47"/>
  <c r="F41" i="47"/>
  <c r="K40" i="47"/>
  <c r="K42" i="47" s="1"/>
  <c r="J40" i="47"/>
  <c r="I40" i="47"/>
  <c r="H40" i="47"/>
  <c r="G40" i="47"/>
  <c r="G42" i="47" s="1"/>
  <c r="F40" i="47"/>
  <c r="F42" i="47" s="1"/>
  <c r="J42" i="47" l="1"/>
  <c r="H42" i="47"/>
  <c r="L42" i="47" l="1"/>
  <c r="L3" i="46"/>
  <c r="J30" i="45"/>
  <c r="L26" i="45"/>
  <c r="H30" i="45"/>
  <c r="F30" i="45"/>
  <c r="L3" i="45" l="1"/>
  <c r="L32" i="44" l="1"/>
  <c r="L30" i="44" l="1"/>
  <c r="L28" i="44" l="1"/>
  <c r="L26" i="44"/>
  <c r="L24" i="44" l="1"/>
  <c r="L22" i="44" l="1"/>
  <c r="L20" i="44"/>
  <c r="L18" i="44" l="1"/>
  <c r="L16" i="44" l="1"/>
  <c r="L14" i="44" l="1"/>
  <c r="L12" i="44"/>
  <c r="L3" i="44" l="1"/>
  <c r="L41" i="46"/>
  <c r="K41" i="46"/>
  <c r="J41" i="46"/>
  <c r="H41" i="46"/>
  <c r="G41" i="46"/>
  <c r="F41" i="46"/>
  <c r="K40" i="46"/>
  <c r="J40" i="46"/>
  <c r="I40" i="46"/>
  <c r="H40" i="46"/>
  <c r="G40" i="46"/>
  <c r="F40" i="46"/>
  <c r="L31" i="45"/>
  <c r="K31" i="45"/>
  <c r="J31" i="45"/>
  <c r="H31" i="45"/>
  <c r="G31" i="45"/>
  <c r="F31" i="45"/>
  <c r="K30" i="45"/>
  <c r="J32" i="45"/>
  <c r="I30" i="45"/>
  <c r="G30" i="45"/>
  <c r="L35" i="44"/>
  <c r="K35" i="44"/>
  <c r="J35" i="44"/>
  <c r="H35" i="44"/>
  <c r="G35" i="44"/>
  <c r="F35" i="44"/>
  <c r="K34" i="44"/>
  <c r="J34" i="44"/>
  <c r="J36" i="44" s="1"/>
  <c r="I34" i="44"/>
  <c r="H34" i="44"/>
  <c r="H36" i="44" s="1"/>
  <c r="G34" i="44"/>
  <c r="F34" i="44"/>
  <c r="H42" i="46" l="1"/>
  <c r="K42" i="46"/>
  <c r="J42" i="46"/>
  <c r="F42" i="46"/>
  <c r="G42" i="46"/>
  <c r="L40" i="46"/>
  <c r="L3" i="47" s="1"/>
  <c r="H32" i="45"/>
  <c r="K32" i="45"/>
  <c r="L30" i="45"/>
  <c r="F32" i="45"/>
  <c r="G32" i="45"/>
  <c r="K36" i="44"/>
  <c r="F36" i="44"/>
  <c r="G36" i="44"/>
  <c r="L34" i="44"/>
  <c r="L4" i="46"/>
  <c r="L6" i="46" s="1"/>
  <c r="L8" i="46" s="1"/>
  <c r="L10" i="46" s="1"/>
  <c r="L12" i="46" s="1"/>
  <c r="L14" i="46" s="1"/>
  <c r="L16" i="46" s="1"/>
  <c r="L18" i="46" s="1"/>
  <c r="L20" i="46" s="1"/>
  <c r="L26" i="46" s="1"/>
  <c r="L28" i="46" s="1"/>
  <c r="L30" i="46" s="1"/>
  <c r="L32" i="46" s="1"/>
  <c r="L34" i="46" s="1"/>
  <c r="L36" i="46" s="1"/>
  <c r="L38" i="46" s="1"/>
  <c r="L4" i="45"/>
  <c r="L6" i="45" s="1"/>
  <c r="L8" i="45" s="1"/>
  <c r="L10" i="45" s="1"/>
  <c r="L12" i="45" s="1"/>
  <c r="L14" i="45" s="1"/>
  <c r="L16" i="45" s="1"/>
  <c r="L18" i="45" s="1"/>
  <c r="L20" i="45" s="1"/>
  <c r="L22" i="45" s="1"/>
  <c r="L24" i="45" s="1"/>
  <c r="L28" i="45" s="1"/>
  <c r="L4" i="44"/>
  <c r="L6" i="44" s="1"/>
  <c r="L8" i="44" s="1"/>
  <c r="L10" i="44" s="1"/>
  <c r="L3" i="43"/>
  <c r="L4" i="43" s="1"/>
  <c r="L6" i="43" s="1"/>
  <c r="L8" i="43" s="1"/>
  <c r="L10" i="43" s="1"/>
  <c r="L12" i="43" s="1"/>
  <c r="L14" i="43" s="1"/>
  <c r="L16" i="43" s="1"/>
  <c r="L18" i="43" s="1"/>
  <c r="L20" i="43" s="1"/>
  <c r="L22" i="43" s="1"/>
  <c r="L24" i="43" s="1"/>
  <c r="L26" i="43" s="1"/>
  <c r="L28" i="43" s="1"/>
  <c r="L30" i="43" s="1"/>
  <c r="L32" i="43" s="1"/>
  <c r="L35" i="43"/>
  <c r="K35" i="43"/>
  <c r="J35" i="43"/>
  <c r="H35" i="43"/>
  <c r="G35" i="43"/>
  <c r="F35" i="43"/>
  <c r="K34" i="43"/>
  <c r="J34" i="43"/>
  <c r="I34" i="43"/>
  <c r="H34" i="43"/>
  <c r="G34" i="43"/>
  <c r="F34" i="43"/>
  <c r="L40" i="47" l="1"/>
  <c r="L4" i="47"/>
  <c r="L6" i="47" s="1"/>
  <c r="L8" i="47" s="1"/>
  <c r="L10" i="47" s="1"/>
  <c r="L12" i="47" s="1"/>
  <c r="L14" i="47" s="1"/>
  <c r="L42" i="46"/>
  <c r="L32" i="45"/>
  <c r="L36" i="44"/>
  <c r="F36" i="43"/>
  <c r="K36" i="43"/>
  <c r="H36" i="43"/>
  <c r="G36" i="43"/>
  <c r="J36" i="43"/>
  <c r="L34" i="43"/>
  <c r="L3" i="42"/>
  <c r="L4" i="42" s="1"/>
  <c r="L6" i="42" s="1"/>
  <c r="L8" i="42" s="1"/>
  <c r="L10" i="42" s="1"/>
  <c r="L12" i="42" s="1"/>
  <c r="L14" i="42" s="1"/>
  <c r="L16" i="42" s="1"/>
  <c r="L18" i="42" s="1"/>
  <c r="L20" i="42" s="1"/>
  <c r="L22" i="42" s="1"/>
  <c r="L24" i="42" s="1"/>
  <c r="G28" i="42"/>
  <c r="L27" i="42"/>
  <c r="K27" i="42"/>
  <c r="J27" i="42"/>
  <c r="H27" i="42"/>
  <c r="G27" i="42"/>
  <c r="F27" i="42"/>
  <c r="K26" i="42"/>
  <c r="J26" i="42"/>
  <c r="I26" i="42"/>
  <c r="H26" i="42"/>
  <c r="G26" i="42"/>
  <c r="F26" i="42"/>
  <c r="L16" i="47" l="1"/>
  <c r="L18" i="47" s="1"/>
  <c r="L20" i="47" s="1"/>
  <c r="L36" i="43"/>
  <c r="J28" i="42"/>
  <c r="H28" i="42"/>
  <c r="K28" i="42"/>
  <c r="F28" i="42"/>
  <c r="L26" i="42"/>
  <c r="J34" i="41"/>
  <c r="I34" i="41"/>
  <c r="H34" i="41"/>
  <c r="F34" i="41"/>
  <c r="L28" i="42" l="1"/>
  <c r="L3" i="41"/>
  <c r="L4" i="41" s="1"/>
  <c r="L6" i="41" s="1"/>
  <c r="L8" i="41" s="1"/>
  <c r="L10" i="41" s="1"/>
  <c r="L12" i="41" s="1"/>
  <c r="L14" i="41" s="1"/>
  <c r="L16" i="41" s="1"/>
  <c r="L18" i="41" s="1"/>
  <c r="L20" i="41" s="1"/>
  <c r="L22" i="41" s="1"/>
  <c r="L24" i="41" s="1"/>
  <c r="L26" i="41" s="1"/>
  <c r="L28" i="41" s="1"/>
  <c r="L30" i="41" s="1"/>
  <c r="L32" i="41" s="1"/>
  <c r="L35" i="41"/>
  <c r="K35" i="41"/>
  <c r="J35" i="41"/>
  <c r="H35" i="41"/>
  <c r="G35" i="41"/>
  <c r="F35" i="41"/>
  <c r="K34" i="41"/>
  <c r="G34" i="41"/>
  <c r="L34" i="41" l="1"/>
  <c r="G36" i="41"/>
  <c r="H36" i="41"/>
  <c r="J36" i="41"/>
  <c r="F36" i="41"/>
  <c r="K36" i="41"/>
  <c r="L32" i="40"/>
  <c r="L30" i="40"/>
  <c r="L36" i="41" l="1"/>
  <c r="L3" i="40"/>
  <c r="L4" i="40" s="1"/>
  <c r="L6" i="40" s="1"/>
  <c r="L8" i="40" s="1"/>
  <c r="L10" i="40" s="1"/>
  <c r="L12" i="40" s="1"/>
  <c r="L14" i="40" s="1"/>
  <c r="L16" i="40" s="1"/>
  <c r="L18" i="40" s="1"/>
  <c r="L20" i="40" s="1"/>
  <c r="L22" i="40" s="1"/>
  <c r="L24" i="40" s="1"/>
  <c r="L26" i="40" s="1"/>
  <c r="L28" i="40" s="1"/>
  <c r="K35" i="40"/>
  <c r="J35" i="40"/>
  <c r="H35" i="40"/>
  <c r="G35" i="40"/>
  <c r="F35" i="40"/>
  <c r="K34" i="40"/>
  <c r="J34" i="40"/>
  <c r="H34" i="40"/>
  <c r="G34" i="40"/>
  <c r="F34" i="40"/>
  <c r="F36" i="40" s="1"/>
  <c r="H36" i="40" l="1"/>
  <c r="K36" i="40"/>
  <c r="J36" i="40"/>
  <c r="G36" i="40"/>
  <c r="L34" i="40"/>
  <c r="L3" i="39"/>
  <c r="L4" i="39" s="1"/>
  <c r="L6" i="39" s="1"/>
  <c r="L8" i="39" s="1"/>
  <c r="L10" i="39" s="1"/>
  <c r="L12" i="39" s="1"/>
  <c r="L14" i="39" s="1"/>
  <c r="L16" i="39" s="1"/>
  <c r="L18" i="39" s="1"/>
  <c r="L20" i="39" s="1"/>
  <c r="L22" i="39" s="1"/>
  <c r="L24" i="39" s="1"/>
  <c r="K27" i="39"/>
  <c r="J27" i="39"/>
  <c r="H27" i="39"/>
  <c r="G27" i="39"/>
  <c r="F27" i="39"/>
  <c r="K26" i="39"/>
  <c r="J26" i="39"/>
  <c r="H26" i="39"/>
  <c r="H28" i="39" s="1"/>
  <c r="G26" i="39"/>
  <c r="F26" i="39"/>
  <c r="L36" i="40" l="1"/>
  <c r="G28" i="39"/>
  <c r="J28" i="39"/>
  <c r="F28" i="39"/>
  <c r="L26" i="39"/>
  <c r="K28" i="39"/>
  <c r="L3" i="38"/>
  <c r="L4" i="38" s="1"/>
  <c r="L6" i="38" s="1"/>
  <c r="L8" i="38" s="1"/>
  <c r="L10" i="38" s="1"/>
  <c r="L12" i="38" s="1"/>
  <c r="L14" i="38" s="1"/>
  <c r="L16" i="38" s="1"/>
  <c r="L18" i="38" s="1"/>
  <c r="L20" i="38" s="1"/>
  <c r="L22" i="38" s="1"/>
  <c r="L24" i="38" s="1"/>
  <c r="L26" i="38" s="1"/>
  <c r="L28" i="38" s="1"/>
  <c r="L30" i="38" s="1"/>
  <c r="L32" i="38" s="1"/>
  <c r="L34" i="38" s="1"/>
  <c r="K37" i="38"/>
  <c r="J37" i="38"/>
  <c r="H37" i="38"/>
  <c r="G37" i="38"/>
  <c r="F37" i="38"/>
  <c r="K36" i="38"/>
  <c r="J36" i="38"/>
  <c r="H36" i="38"/>
  <c r="G36" i="38"/>
  <c r="F36" i="38"/>
  <c r="L28" i="39" l="1"/>
  <c r="H38" i="38"/>
  <c r="G38" i="38"/>
  <c r="J38" i="38"/>
  <c r="K38" i="38"/>
  <c r="L36" i="38"/>
  <c r="F38" i="38"/>
  <c r="L3" i="37"/>
  <c r="L4" i="37" s="1"/>
  <c r="L6" i="37" s="1"/>
  <c r="L8" i="37" s="1"/>
  <c r="L10" i="37" s="1"/>
  <c r="L12" i="37" s="1"/>
  <c r="L14" i="37" s="1"/>
  <c r="L16" i="37" s="1"/>
  <c r="L18" i="37" s="1"/>
  <c r="L20" i="37" s="1"/>
  <c r="L22" i="37" s="1"/>
  <c r="L24" i="37" s="1"/>
  <c r="L26" i="37" s="1"/>
  <c r="L28" i="37" s="1"/>
  <c r="L30" i="37" s="1"/>
  <c r="L32" i="37" s="1"/>
  <c r="L34" i="37" s="1"/>
  <c r="L36" i="37" s="1"/>
  <c r="L38" i="37" s="1"/>
  <c r="K41" i="37"/>
  <c r="J41" i="37"/>
  <c r="H41" i="37"/>
  <c r="G41" i="37"/>
  <c r="F41" i="37"/>
  <c r="K40" i="37"/>
  <c r="J40" i="37"/>
  <c r="H40" i="37"/>
  <c r="G40" i="37"/>
  <c r="F40" i="37"/>
  <c r="J30" i="36"/>
  <c r="H30" i="36"/>
  <c r="F30" i="36"/>
  <c r="L38" i="38" l="1"/>
  <c r="G42" i="37"/>
  <c r="F42" i="37"/>
  <c r="K42" i="37"/>
  <c r="J42" i="37"/>
  <c r="L40" i="37"/>
  <c r="H42" i="37"/>
  <c r="L4" i="36"/>
  <c r="L6" i="36" s="1"/>
  <c r="L8" i="36" s="1"/>
  <c r="L10" i="36" s="1"/>
  <c r="L12" i="36" s="1"/>
  <c r="L14" i="36" s="1"/>
  <c r="L16" i="36" s="1"/>
  <c r="L18" i="36" s="1"/>
  <c r="L20" i="36" s="1"/>
  <c r="L22" i="36" s="1"/>
  <c r="L24" i="36" s="1"/>
  <c r="L26" i="36" s="1"/>
  <c r="L28" i="36" s="1"/>
  <c r="L3" i="36"/>
  <c r="K36" i="35"/>
  <c r="J36" i="35"/>
  <c r="H36" i="35"/>
  <c r="F36" i="35"/>
  <c r="K31" i="36"/>
  <c r="J31" i="36"/>
  <c r="H31" i="36"/>
  <c r="G31" i="36"/>
  <c r="F31" i="36"/>
  <c r="K30" i="36"/>
  <c r="G30" i="36"/>
  <c r="L42" i="37" l="1"/>
  <c r="K32" i="36"/>
  <c r="F32" i="36"/>
  <c r="J32" i="36"/>
  <c r="G32" i="36"/>
  <c r="H32" i="36"/>
  <c r="L30" i="36"/>
  <c r="L36" i="35"/>
  <c r="L3" i="35"/>
  <c r="K37" i="35"/>
  <c r="J37" i="35"/>
  <c r="H37" i="35"/>
  <c r="G37" i="35"/>
  <c r="F37" i="35"/>
  <c r="G36" i="35"/>
  <c r="J32" i="34"/>
  <c r="H32" i="34"/>
  <c r="L32" i="36" l="1"/>
  <c r="H38" i="35"/>
  <c r="F38" i="35"/>
  <c r="J38" i="35"/>
  <c r="G38" i="35"/>
  <c r="K38" i="35"/>
  <c r="L4" i="35"/>
  <c r="L6" i="35" s="1"/>
  <c r="L8" i="35" s="1"/>
  <c r="L10" i="35" s="1"/>
  <c r="L3" i="34"/>
  <c r="L4" i="34" s="1"/>
  <c r="L6" i="34" s="1"/>
  <c r="L8" i="34" s="1"/>
  <c r="L10" i="34" s="1"/>
  <c r="L12" i="34" s="1"/>
  <c r="L14" i="34" s="1"/>
  <c r="L16" i="34" s="1"/>
  <c r="L18" i="34" s="1"/>
  <c r="L20" i="34" s="1"/>
  <c r="L22" i="34" s="1"/>
  <c r="L24" i="34" s="1"/>
  <c r="L26" i="34" s="1"/>
  <c r="L28" i="34" s="1"/>
  <c r="L30" i="34" s="1"/>
  <c r="K33" i="34"/>
  <c r="J33" i="34"/>
  <c r="H33" i="34"/>
  <c r="G33" i="34"/>
  <c r="F33" i="34"/>
  <c r="K32" i="34"/>
  <c r="K34" i="34" s="1"/>
  <c r="I32" i="34"/>
  <c r="H34" i="34"/>
  <c r="G32" i="34"/>
  <c r="G34" i="34" s="1"/>
  <c r="F32" i="34"/>
  <c r="J32" i="33"/>
  <c r="H32" i="33"/>
  <c r="F32" i="33"/>
  <c r="L12" i="35" l="1"/>
  <c r="L14" i="35" s="1"/>
  <c r="L16" i="35" s="1"/>
  <c r="L18" i="35" s="1"/>
  <c r="L20" i="35" s="1"/>
  <c r="L22" i="35" s="1"/>
  <c r="L24" i="35" s="1"/>
  <c r="L26" i="35" s="1"/>
  <c r="L28" i="35" s="1"/>
  <c r="L30" i="35" s="1"/>
  <c r="L32" i="35" s="1"/>
  <c r="L34" i="35" s="1"/>
  <c r="L38" i="35"/>
  <c r="I34" i="34"/>
  <c r="F34" i="34"/>
  <c r="J34" i="34"/>
  <c r="L32" i="34"/>
  <c r="L3" i="33"/>
  <c r="L4" i="33" s="1"/>
  <c r="L6" i="33" s="1"/>
  <c r="L8" i="33" s="1"/>
  <c r="L10" i="33" s="1"/>
  <c r="L12" i="33" s="1"/>
  <c r="L14" i="33" s="1"/>
  <c r="L16" i="33" s="1"/>
  <c r="L18" i="33" s="1"/>
  <c r="L20" i="33" s="1"/>
  <c r="L22" i="33" s="1"/>
  <c r="L24" i="33" s="1"/>
  <c r="L26" i="33" s="1"/>
  <c r="L28" i="33" s="1"/>
  <c r="L30" i="33" s="1"/>
  <c r="K33" i="33"/>
  <c r="J33" i="33"/>
  <c r="H33" i="33"/>
  <c r="F33" i="33"/>
  <c r="K29" i="32"/>
  <c r="J29" i="32"/>
  <c r="H29" i="32"/>
  <c r="F29" i="32"/>
  <c r="F30" i="31"/>
  <c r="K29" i="31"/>
  <c r="J29" i="31"/>
  <c r="H29" i="31"/>
  <c r="F29" i="31"/>
  <c r="L31" i="30"/>
  <c r="K31" i="30"/>
  <c r="J31" i="30"/>
  <c r="H31" i="30"/>
  <c r="F31" i="30"/>
  <c r="L24" i="29"/>
  <c r="K24" i="29"/>
  <c r="I24" i="29"/>
  <c r="J24" i="29"/>
  <c r="H24" i="29"/>
  <c r="F24" i="29"/>
  <c r="L42" i="28"/>
  <c r="K42" i="28"/>
  <c r="J42" i="28"/>
  <c r="I42" i="28"/>
  <c r="H42" i="28"/>
  <c r="F42" i="28"/>
  <c r="G42" i="28"/>
  <c r="G33" i="33"/>
  <c r="K32" i="33"/>
  <c r="I32" i="33"/>
  <c r="G32" i="33"/>
  <c r="K28" i="32"/>
  <c r="J28" i="32"/>
  <c r="H28" i="32"/>
  <c r="F28" i="32"/>
  <c r="L34" i="34" l="1"/>
  <c r="H34" i="33"/>
  <c r="G34" i="33"/>
  <c r="J34" i="33"/>
  <c r="L32" i="33"/>
  <c r="F34" i="33"/>
  <c r="K34" i="33"/>
  <c r="L28" i="31"/>
  <c r="L3" i="32" s="1"/>
  <c r="L4" i="32" s="1"/>
  <c r="L6" i="32" s="1"/>
  <c r="L8" i="32" s="1"/>
  <c r="L10" i="32" s="1"/>
  <c r="L12" i="32" s="1"/>
  <c r="L14" i="32" s="1"/>
  <c r="L16" i="32" s="1"/>
  <c r="L18" i="32" s="1"/>
  <c r="L20" i="32" s="1"/>
  <c r="L22" i="32" s="1"/>
  <c r="L24" i="32" s="1"/>
  <c r="L26" i="32" s="1"/>
  <c r="L30" i="30"/>
  <c r="G29" i="32"/>
  <c r="I28" i="32"/>
  <c r="G28" i="32"/>
  <c r="K28" i="31"/>
  <c r="G30" i="32" l="1"/>
  <c r="K30" i="32"/>
  <c r="J30" i="32"/>
  <c r="H30" i="32"/>
  <c r="L3" i="31"/>
  <c r="L4" i="31" s="1"/>
  <c r="L6" i="31" s="1"/>
  <c r="L8" i="31" s="1"/>
  <c r="L10" i="31" s="1"/>
  <c r="L12" i="31" s="1"/>
  <c r="L14" i="31" s="1"/>
  <c r="L16" i="31" s="1"/>
  <c r="L18" i="31" s="1"/>
  <c r="L20" i="31" s="1"/>
  <c r="L22" i="31" s="1"/>
  <c r="L24" i="31" s="1"/>
  <c r="L26" i="31" s="1"/>
  <c r="K30" i="31"/>
  <c r="G29" i="31"/>
  <c r="J28" i="31"/>
  <c r="I28" i="31"/>
  <c r="H28" i="31"/>
  <c r="H30" i="31" s="1"/>
  <c r="G28" i="31"/>
  <c r="G30" i="31" s="1"/>
  <c r="F28" i="31"/>
  <c r="K30" i="30"/>
  <c r="J30" i="30"/>
  <c r="H30" i="30"/>
  <c r="F30" i="30"/>
  <c r="L28" i="30"/>
  <c r="L26" i="30"/>
  <c r="L24" i="30"/>
  <c r="L22" i="30"/>
  <c r="L20" i="30"/>
  <c r="L18" i="30"/>
  <c r="J30" i="31" l="1"/>
  <c r="L3" i="30"/>
  <c r="L4" i="30" s="1"/>
  <c r="L6" i="30" s="1"/>
  <c r="L8" i="30" s="1"/>
  <c r="L10" i="30" s="1"/>
  <c r="L12" i="30" s="1"/>
  <c r="L14" i="30" s="1"/>
  <c r="L16" i="30" s="1"/>
  <c r="L23" i="29"/>
  <c r="K23" i="29"/>
  <c r="I32" i="30" l="1"/>
  <c r="I29" i="31" s="1"/>
  <c r="I30" i="31" s="1"/>
  <c r="I29" i="32" s="1"/>
  <c r="I30" i="32" s="1"/>
  <c r="I33" i="33" s="1"/>
  <c r="I34" i="33" s="1"/>
  <c r="L34" i="33" s="1"/>
  <c r="G31" i="30"/>
  <c r="K32" i="30"/>
  <c r="I30" i="30"/>
  <c r="G30" i="30"/>
  <c r="G32" i="30" s="1"/>
  <c r="L30" i="31" l="1"/>
  <c r="L29" i="32" s="1"/>
  <c r="J32" i="30"/>
  <c r="F32" i="30"/>
  <c r="H32" i="30"/>
  <c r="L32" i="30" l="1"/>
  <c r="L29" i="31" s="1"/>
  <c r="L4" i="29"/>
  <c r="L5" i="29" s="1"/>
  <c r="L7" i="29" s="1"/>
  <c r="L9" i="29" s="1"/>
  <c r="L11" i="29" s="1"/>
  <c r="L13" i="29" s="1"/>
  <c r="L15" i="29" s="1"/>
  <c r="L17" i="29" s="1"/>
  <c r="L19" i="29" s="1"/>
  <c r="L21" i="29" s="1"/>
  <c r="H41" i="28" l="1"/>
  <c r="F41" i="28"/>
  <c r="L39" i="28"/>
  <c r="L37" i="28"/>
  <c r="L35" i="28"/>
  <c r="J41" i="28" l="1"/>
  <c r="K41" i="28"/>
  <c r="L33" i="28"/>
  <c r="L31" i="28"/>
  <c r="L19" i="28"/>
  <c r="L21" i="28"/>
  <c r="L23" i="28" s="1"/>
  <c r="L25" i="28" s="1"/>
  <c r="L27" i="28" s="1"/>
  <c r="L29" i="28" s="1"/>
  <c r="L31" i="27" l="1"/>
  <c r="K31" i="27"/>
  <c r="J31" i="27"/>
  <c r="I31" i="27"/>
  <c r="H31" i="27"/>
  <c r="F31" i="27"/>
  <c r="L4" i="28"/>
  <c r="L5" i="28" s="1"/>
  <c r="L7" i="28" s="1"/>
  <c r="L9" i="28" s="1"/>
  <c r="L11" i="28" s="1"/>
  <c r="K30" i="27"/>
  <c r="H30" i="27"/>
  <c r="J30" i="27"/>
  <c r="F30" i="27"/>
  <c r="L13" i="28" l="1"/>
  <c r="L15" i="28" s="1"/>
  <c r="L17" i="28" s="1"/>
  <c r="L42" i="21"/>
  <c r="L40" i="21"/>
  <c r="F46" i="21"/>
  <c r="H46" i="21"/>
  <c r="I46" i="21"/>
  <c r="K34" i="26"/>
  <c r="J34" i="26"/>
  <c r="F62" i="24"/>
  <c r="I25" i="29"/>
  <c r="G24" i="29"/>
  <c r="J23" i="29"/>
  <c r="I23" i="29"/>
  <c r="H23" i="29"/>
  <c r="G23" i="29"/>
  <c r="F23" i="29"/>
  <c r="I41" i="28"/>
  <c r="G41" i="28"/>
  <c r="H46" i="22"/>
  <c r="K25" i="29" l="1"/>
  <c r="F25" i="29"/>
  <c r="J25" i="29"/>
  <c r="G25" i="29"/>
  <c r="H25" i="29"/>
  <c r="L41" i="28"/>
  <c r="K43" i="28"/>
  <c r="I43" i="28"/>
  <c r="H43" i="28"/>
  <c r="G43" i="28"/>
  <c r="F43" i="28"/>
  <c r="J43" i="28"/>
  <c r="K35" i="26"/>
  <c r="J35" i="26"/>
  <c r="I35" i="26"/>
  <c r="F35" i="26"/>
  <c r="L29" i="25"/>
  <c r="K29" i="25"/>
  <c r="J29" i="25"/>
  <c r="J30" i="25" s="1"/>
  <c r="I29" i="25"/>
  <c r="H29" i="25"/>
  <c r="F29" i="25"/>
  <c r="G31" i="27"/>
  <c r="J32" i="27"/>
  <c r="I30" i="27"/>
  <c r="I32" i="27" s="1"/>
  <c r="G30" i="27"/>
  <c r="F32" i="27"/>
  <c r="H34" i="26"/>
  <c r="H28" i="25"/>
  <c r="J28" i="25"/>
  <c r="G35" i="26"/>
  <c r="I34" i="26"/>
  <c r="G34" i="26"/>
  <c r="F34" i="26"/>
  <c r="L25" i="29" l="1"/>
  <c r="L43" i="28"/>
  <c r="H32" i="27"/>
  <c r="G32" i="27"/>
  <c r="K32" i="27"/>
  <c r="I36" i="26"/>
  <c r="K36" i="26"/>
  <c r="G36" i="26"/>
  <c r="J36" i="26"/>
  <c r="F36" i="26"/>
  <c r="L32" i="27" l="1"/>
  <c r="K28" i="25"/>
  <c r="G29" i="25"/>
  <c r="I28" i="25"/>
  <c r="G28" i="25"/>
  <c r="F28" i="25"/>
  <c r="F30" i="25" s="1"/>
  <c r="K46" i="22"/>
  <c r="J46" i="22"/>
  <c r="L63" i="24"/>
  <c r="K63" i="24"/>
  <c r="K62" i="24"/>
  <c r="J63" i="24"/>
  <c r="I63" i="24"/>
  <c r="H63" i="24"/>
  <c r="F63" i="24"/>
  <c r="J62" i="24"/>
  <c r="I62" i="24"/>
  <c r="H62" i="24"/>
  <c r="G30" i="25" l="1"/>
  <c r="K30" i="25"/>
  <c r="H30" i="25"/>
  <c r="H35" i="26" s="1"/>
  <c r="H36" i="26" s="1"/>
  <c r="L36" i="26" s="1"/>
  <c r="I30" i="25"/>
  <c r="G62" i="24"/>
  <c r="F44" i="23"/>
  <c r="H44" i="23"/>
  <c r="I44" i="23"/>
  <c r="J44" i="23"/>
  <c r="K44" i="23"/>
  <c r="L30" i="25" l="1"/>
  <c r="L35" i="26" s="1"/>
  <c r="K64" i="24" l="1"/>
  <c r="J64" i="24"/>
  <c r="I64" i="24"/>
  <c r="G63" i="24"/>
  <c r="G64" i="24" s="1"/>
  <c r="F64" i="24"/>
  <c r="H64" i="24" l="1"/>
  <c r="L64" i="24" s="1"/>
  <c r="K48" i="22"/>
  <c r="G48" i="22"/>
  <c r="L47" i="22"/>
  <c r="K47" i="22"/>
  <c r="J47" i="22"/>
  <c r="I47" i="22"/>
  <c r="H47" i="22"/>
  <c r="G47" i="22"/>
  <c r="F47" i="22"/>
  <c r="I46" i="22"/>
  <c r="I48" i="22" s="1"/>
  <c r="H48" i="22"/>
  <c r="G46" i="22"/>
  <c r="F46" i="22"/>
  <c r="L45" i="23"/>
  <c r="K45" i="23"/>
  <c r="J45" i="23"/>
  <c r="I45" i="23"/>
  <c r="H45" i="23"/>
  <c r="G45" i="23"/>
  <c r="F45" i="23"/>
  <c r="K46" i="23"/>
  <c r="I46" i="23"/>
  <c r="H46" i="23"/>
  <c r="G44" i="23"/>
  <c r="G46" i="23" s="1"/>
  <c r="L47" i="21"/>
  <c r="K47" i="21"/>
  <c r="J47" i="21"/>
  <c r="I47" i="21"/>
  <c r="H47" i="21"/>
  <c r="G47" i="21"/>
  <c r="F47" i="21"/>
  <c r="K46" i="21"/>
  <c r="F40" i="20"/>
  <c r="H40" i="20"/>
  <c r="K40" i="20"/>
  <c r="J40" i="20"/>
  <c r="L36" i="20"/>
  <c r="L34" i="20"/>
  <c r="L32" i="20"/>
  <c r="F48" i="22" l="1"/>
  <c r="J48" i="22"/>
  <c r="F46" i="23"/>
  <c r="J46" i="23"/>
  <c r="J46" i="21"/>
  <c r="G46" i="21"/>
  <c r="L46" i="23" l="1"/>
  <c r="L48" i="22"/>
  <c r="F19" i="16"/>
  <c r="K41" i="20"/>
  <c r="K48" i="21"/>
  <c r="J48" i="21"/>
  <c r="H48" i="21" l="1"/>
  <c r="I48" i="21"/>
  <c r="G48" i="21"/>
  <c r="J41" i="20"/>
  <c r="I41" i="20"/>
  <c r="H41" i="20"/>
  <c r="G41" i="20"/>
  <c r="K27" i="19"/>
  <c r="J27" i="19"/>
  <c r="I27" i="19"/>
  <c r="H27" i="19"/>
  <c r="G27" i="19"/>
  <c r="K21" i="18"/>
  <c r="J21" i="18"/>
  <c r="I21" i="18"/>
  <c r="H21" i="18"/>
  <c r="G21" i="18"/>
  <c r="L18" i="18"/>
  <c r="I20" i="18"/>
  <c r="H20" i="18"/>
  <c r="L20" i="18"/>
  <c r="J20" i="18"/>
  <c r="H77" i="8" l="1"/>
  <c r="J49" i="7"/>
  <c r="H49" i="7"/>
  <c r="J22" i="9"/>
  <c r="H22" i="9"/>
  <c r="J77" i="8"/>
  <c r="I77" i="8"/>
  <c r="I49" i="7"/>
  <c r="H61" i="6"/>
  <c r="J61" i="6" l="1"/>
  <c r="H26" i="19" l="1"/>
  <c r="J26" i="19"/>
  <c r="K26" i="19"/>
  <c r="F26" i="19"/>
  <c r="K20" i="18"/>
  <c r="F20" i="18"/>
  <c r="K42" i="20" l="1"/>
  <c r="I40" i="20"/>
  <c r="I42" i="20" s="1"/>
  <c r="G40" i="20"/>
  <c r="G42" i="20" s="1"/>
  <c r="I26" i="19" l="1"/>
  <c r="H20" i="17"/>
  <c r="J20" i="17"/>
  <c r="K28" i="19" l="1"/>
  <c r="G26" i="19"/>
  <c r="I28" i="19" l="1"/>
  <c r="G28" i="19"/>
  <c r="L20" i="17" l="1"/>
  <c r="L7" i="18" s="1"/>
  <c r="F20" i="17"/>
  <c r="L18" i="17"/>
  <c r="L16" i="17"/>
  <c r="L8" i="18" l="1"/>
  <c r="L10" i="18" s="1"/>
  <c r="L12" i="18" s="1"/>
  <c r="L14" i="18" s="1"/>
  <c r="L16" i="18" s="1"/>
  <c r="I22" i="18"/>
  <c r="K22" i="18"/>
  <c r="G20" i="18"/>
  <c r="G22" i="18" l="1"/>
  <c r="L7" i="19"/>
  <c r="L26" i="19" s="1"/>
  <c r="L7" i="20" s="1"/>
  <c r="L8" i="20" s="1"/>
  <c r="L10" i="20" s="1"/>
  <c r="L12" i="20" s="1"/>
  <c r="L14" i="20" s="1"/>
  <c r="L16" i="20" s="1"/>
  <c r="L18" i="20" s="1"/>
  <c r="L20" i="20" s="1"/>
  <c r="L22" i="20" s="1"/>
  <c r="L24" i="20" s="1"/>
  <c r="L38" i="20" l="1"/>
  <c r="L26" i="20"/>
  <c r="L28" i="20" s="1"/>
  <c r="L30" i="20" s="1"/>
  <c r="L8" i="19"/>
  <c r="L10" i="19" s="1"/>
  <c r="L12" i="19" s="1"/>
  <c r="K19" i="16"/>
  <c r="I19" i="16"/>
  <c r="G19" i="16"/>
  <c r="G20" i="15"/>
  <c r="K19" i="15"/>
  <c r="I19" i="15"/>
  <c r="G19" i="15"/>
  <c r="K20" i="14"/>
  <c r="I20" i="14"/>
  <c r="G20" i="14"/>
  <c r="F20" i="14"/>
  <c r="L14" i="19" l="1"/>
  <c r="L16" i="19" s="1"/>
  <c r="L18" i="19" s="1"/>
  <c r="L20" i="19" s="1"/>
  <c r="L22" i="19" s="1"/>
  <c r="L24" i="19" s="1"/>
  <c r="I20" i="17"/>
  <c r="G20" i="17"/>
  <c r="L7" i="17"/>
  <c r="L8" i="17" s="1"/>
  <c r="L10" i="17" s="1"/>
  <c r="L12" i="17" s="1"/>
  <c r="L14" i="17" s="1"/>
  <c r="K19" i="14" l="1"/>
  <c r="I19" i="14"/>
  <c r="G19" i="14"/>
  <c r="F19" i="14"/>
  <c r="L7" i="16"/>
  <c r="K11" i="13" l="1"/>
  <c r="I11" i="13"/>
  <c r="G11" i="13"/>
  <c r="F11" i="13"/>
  <c r="L10" i="13"/>
  <c r="K18" i="16"/>
  <c r="K20" i="16" s="1"/>
  <c r="K21" i="17" s="1"/>
  <c r="K22" i="17" s="1"/>
  <c r="J18" i="16"/>
  <c r="I18" i="16"/>
  <c r="H18" i="16"/>
  <c r="G18" i="16"/>
  <c r="G20" i="16" s="1"/>
  <c r="G21" i="17" s="1"/>
  <c r="G22" i="17" s="1"/>
  <c r="F18" i="16"/>
  <c r="L18" i="16" l="1"/>
  <c r="I20" i="16"/>
  <c r="I21" i="17" s="1"/>
  <c r="I22" i="17" s="1"/>
  <c r="F20" i="16"/>
  <c r="H18" i="14"/>
  <c r="J18" i="14"/>
  <c r="F10" i="13"/>
  <c r="K18" i="15"/>
  <c r="J18" i="15"/>
  <c r="H18" i="15"/>
  <c r="F22" i="17" l="1"/>
  <c r="F21" i="18" s="1"/>
  <c r="F22" i="18" s="1"/>
  <c r="F27" i="19" s="1"/>
  <c r="F28" i="19" s="1"/>
  <c r="F41" i="20" s="1"/>
  <c r="F42" i="20" s="1"/>
  <c r="F21" i="17"/>
  <c r="L14" i="12"/>
  <c r="L6" i="13"/>
  <c r="L7" i="13" s="1"/>
  <c r="L9" i="13" s="1"/>
  <c r="G10" i="13"/>
  <c r="H10" i="13"/>
  <c r="I10" i="13"/>
  <c r="J10" i="13"/>
  <c r="K10" i="13"/>
  <c r="F12" i="13"/>
  <c r="K12" i="13"/>
  <c r="I12" i="13"/>
  <c r="I20" i="15"/>
  <c r="K20" i="15"/>
  <c r="I18" i="15"/>
  <c r="G18" i="15"/>
  <c r="F18" i="15"/>
  <c r="F48" i="21" l="1"/>
  <c r="L48" i="21" s="1"/>
  <c r="G12" i="13"/>
  <c r="L7" i="14" l="1"/>
  <c r="L8" i="14" s="1"/>
  <c r="L10" i="14" s="1"/>
  <c r="L12" i="14" s="1"/>
  <c r="L14" i="14" s="1"/>
  <c r="L16" i="14" s="1"/>
  <c r="L9" i="12"/>
  <c r="L8" i="15" l="1"/>
  <c r="L10" i="15" s="1"/>
  <c r="L12" i="15" s="1"/>
  <c r="L14" i="15" s="1"/>
  <c r="L16" i="15" s="1"/>
  <c r="L18" i="15"/>
  <c r="L7" i="12"/>
  <c r="F19" i="15"/>
  <c r="F20" i="15" s="1"/>
  <c r="K18" i="14"/>
  <c r="I18" i="14"/>
  <c r="G18" i="14"/>
  <c r="F18" i="14"/>
  <c r="L18" i="14" l="1"/>
  <c r="H54" i="5"/>
  <c r="I61" i="6"/>
  <c r="K15" i="12" l="1"/>
  <c r="K16" i="12" s="1"/>
  <c r="I15" i="12"/>
  <c r="G15" i="12"/>
  <c r="F15" i="12"/>
  <c r="K14" i="12"/>
  <c r="J14" i="12"/>
  <c r="I14" i="12"/>
  <c r="H14" i="12"/>
  <c r="G14" i="12"/>
  <c r="G16" i="12" s="1"/>
  <c r="F14" i="12"/>
  <c r="F16" i="12" l="1"/>
  <c r="I16" i="12"/>
  <c r="I14" i="11"/>
  <c r="G14" i="11"/>
  <c r="K14" i="11"/>
  <c r="K13" i="11" l="1"/>
  <c r="J13" i="11"/>
  <c r="I13" i="11"/>
  <c r="H13" i="11"/>
  <c r="G13" i="11"/>
  <c r="G15" i="11" s="1"/>
  <c r="F13" i="11"/>
  <c r="K15" i="11" l="1"/>
  <c r="I15" i="11"/>
  <c r="K35" i="10"/>
  <c r="I35" i="10"/>
  <c r="G35" i="10"/>
  <c r="G34" i="10"/>
  <c r="H34" i="10"/>
  <c r="I34" i="10"/>
  <c r="J34" i="10"/>
  <c r="K34" i="10"/>
  <c r="F34" i="10"/>
  <c r="L54" i="5" l="1"/>
  <c r="L50" i="5"/>
  <c r="K22" i="9" l="1"/>
  <c r="I22" i="9"/>
  <c r="G22" i="9"/>
  <c r="F22" i="9"/>
  <c r="G77" i="8" l="1"/>
  <c r="K77" i="8"/>
  <c r="F77" i="8"/>
  <c r="G49" i="7" l="1"/>
  <c r="K49" i="7"/>
  <c r="F49" i="7" l="1"/>
  <c r="G61" i="6"/>
  <c r="K61" i="6"/>
  <c r="F61" i="6"/>
  <c r="J23" i="1" l="1"/>
  <c r="G23" i="1" l="1"/>
  <c r="H23" i="1"/>
  <c r="I23" i="1"/>
  <c r="K23" i="1"/>
  <c r="I54" i="5" l="1"/>
  <c r="K54" i="5"/>
  <c r="F54" i="5"/>
  <c r="G54" i="5"/>
  <c r="G37" i="4" l="1"/>
  <c r="H37" i="4"/>
  <c r="I37" i="4"/>
  <c r="J37" i="4"/>
  <c r="K37" i="4"/>
  <c r="G19" i="3"/>
  <c r="H19" i="3"/>
  <c r="I19" i="3"/>
  <c r="H18" i="2"/>
  <c r="H24" i="1" s="1"/>
  <c r="H25" i="1" s="1"/>
  <c r="H20" i="3" s="1"/>
  <c r="I18" i="2"/>
  <c r="I24" i="1" s="1"/>
  <c r="G24" i="1"/>
  <c r="G25" i="1" s="1"/>
  <c r="G20" i="3" s="1"/>
  <c r="G18" i="2"/>
  <c r="J18" i="2"/>
  <c r="J24" i="1" s="1"/>
  <c r="A8" i="2"/>
  <c r="A9" i="2" s="1"/>
  <c r="J34" i="5"/>
  <c r="J54" i="5" s="1"/>
  <c r="H21" i="3" l="1"/>
  <c r="H38" i="4" s="1"/>
  <c r="H39" i="4" s="1"/>
  <c r="H55" i="5" s="1"/>
  <c r="H56" i="5" s="1"/>
  <c r="H62" i="6" s="1"/>
  <c r="H63" i="6" s="1"/>
  <c r="H50" i="7" s="1"/>
  <c r="H51" i="7" s="1"/>
  <c r="H78" i="8" s="1"/>
  <c r="H79" i="8" s="1"/>
  <c r="G21" i="3"/>
  <c r="G38" i="4" s="1"/>
  <c r="G39" i="4" s="1"/>
  <c r="G55" i="5" s="1"/>
  <c r="G56" i="5" s="1"/>
  <c r="G62" i="6" s="1"/>
  <c r="G63" i="6" s="1"/>
  <c r="J25" i="1"/>
  <c r="I25" i="1"/>
  <c r="I20" i="3" s="1"/>
  <c r="I21" i="3" s="1"/>
  <c r="I38" i="4" s="1"/>
  <c r="I39" i="4" s="1"/>
  <c r="I55" i="5" s="1"/>
  <c r="I56" i="5" s="1"/>
  <c r="I62" i="6" s="1"/>
  <c r="I63" i="6" s="1"/>
  <c r="A16" i="5"/>
  <c r="A10" i="5"/>
  <c r="A9" i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10" i="2"/>
  <c r="A11" i="2" s="1"/>
  <c r="A12" i="2" s="1"/>
  <c r="A13" i="2" s="1"/>
  <c r="A14" i="2" s="1"/>
  <c r="A15" i="2" s="1"/>
  <c r="A16" i="2" s="1"/>
  <c r="A17" i="2" s="1"/>
  <c r="L7" i="2"/>
  <c r="L8" i="2" s="1"/>
  <c r="H23" i="9" l="1"/>
  <c r="H24" i="9" s="1"/>
  <c r="H35" i="10" s="1"/>
  <c r="H36" i="10" s="1"/>
  <c r="I50" i="7"/>
  <c r="I51" i="7" s="1"/>
  <c r="I78" i="8" s="1"/>
  <c r="I79" i="8" s="1"/>
  <c r="G78" i="8"/>
  <c r="G79" i="8" s="1"/>
  <c r="G50" i="7"/>
  <c r="G51" i="7" s="1"/>
  <c r="J20" i="3"/>
  <c r="L9" i="2"/>
  <c r="L10" i="2" s="1"/>
  <c r="L11" i="2" s="1"/>
  <c r="L12" i="2" s="1"/>
  <c r="L13" i="2" s="1"/>
  <c r="L14" i="2" s="1"/>
  <c r="A18" i="5"/>
  <c r="A20" i="5" s="1"/>
  <c r="A22" i="5" s="1"/>
  <c r="A24" i="5" s="1"/>
  <c r="A32" i="5" s="1"/>
  <c r="A34" i="5" s="1"/>
  <c r="F37" i="4"/>
  <c r="A10" i="4"/>
  <c r="A12" i="4" s="1"/>
  <c r="A14" i="4" s="1"/>
  <c r="A16" i="4" s="1"/>
  <c r="A17" i="4" s="1"/>
  <c r="A19" i="4" s="1"/>
  <c r="A21" i="4" s="1"/>
  <c r="A24" i="4" s="1"/>
  <c r="A25" i="4" s="1"/>
  <c r="A27" i="4" s="1"/>
  <c r="A29" i="4" s="1"/>
  <c r="A31" i="4" s="1"/>
  <c r="A33" i="4" s="1"/>
  <c r="A35" i="4" s="1"/>
  <c r="L8" i="4"/>
  <c r="L10" i="4" s="1"/>
  <c r="L12" i="4" s="1"/>
  <c r="L14" i="4" s="1"/>
  <c r="L16" i="4" s="1"/>
  <c r="L17" i="4" s="1"/>
  <c r="L19" i="4" s="1"/>
  <c r="L21" i="4" s="1"/>
  <c r="L23" i="4" s="1"/>
  <c r="L24" i="4" s="1"/>
  <c r="L25" i="4" s="1"/>
  <c r="L27" i="4" s="1"/>
  <c r="L29" i="4" s="1"/>
  <c r="L31" i="4" s="1"/>
  <c r="L33" i="4" s="1"/>
  <c r="L35" i="4" s="1"/>
  <c r="K19" i="3"/>
  <c r="J19" i="3"/>
  <c r="F19" i="3"/>
  <c r="A9" i="3"/>
  <c r="A10" i="3" s="1"/>
  <c r="A11" i="3" s="1"/>
  <c r="A12" i="3" s="1"/>
  <c r="A13" i="3" s="1"/>
  <c r="A14" i="3" s="1"/>
  <c r="A15" i="3" s="1"/>
  <c r="A16" i="3" s="1"/>
  <c r="A17" i="3" s="1"/>
  <c r="A18" i="3" s="1"/>
  <c r="L8" i="3"/>
  <c r="L9" i="3" s="1"/>
  <c r="L10" i="3" s="1"/>
  <c r="L11" i="3" s="1"/>
  <c r="L12" i="3" s="1"/>
  <c r="L13" i="3" s="1"/>
  <c r="L14" i="3" s="1"/>
  <c r="L15" i="3" s="1"/>
  <c r="L16" i="3" s="1"/>
  <c r="L17" i="3" s="1"/>
  <c r="L18" i="3" s="1"/>
  <c r="L19" i="3" s="1"/>
  <c r="H15" i="12" l="1"/>
  <c r="H16" i="12" s="1"/>
  <c r="H14" i="11"/>
  <c r="H15" i="11" s="1"/>
  <c r="G23" i="9"/>
  <c r="G24" i="9" s="1"/>
  <c r="G36" i="10"/>
  <c r="I23" i="9"/>
  <c r="I24" i="9" s="1"/>
  <c r="I36" i="10"/>
  <c r="J21" i="3"/>
  <c r="J38" i="4" s="1"/>
  <c r="J39" i="4" s="1"/>
  <c r="J55" i="5" s="1"/>
  <c r="J56" i="5" s="1"/>
  <c r="J62" i="6" s="1"/>
  <c r="J63" i="6" s="1"/>
  <c r="L37" i="4"/>
  <c r="L7" i="5" s="1"/>
  <c r="L8" i="5" s="1"/>
  <c r="L10" i="5" s="1"/>
  <c r="H11" i="13" l="1"/>
  <c r="H12" i="13" s="1"/>
  <c r="L12" i="5"/>
  <c r="L13" i="5" s="1"/>
  <c r="L14" i="5" s="1"/>
  <c r="L16" i="5" s="1"/>
  <c r="L18" i="5" s="1"/>
  <c r="L20" i="5" s="1"/>
  <c r="L22" i="5" s="1"/>
  <c r="L24" i="5" s="1"/>
  <c r="L26" i="5" s="1"/>
  <c r="L28" i="5" s="1"/>
  <c r="L30" i="5" s="1"/>
  <c r="L32" i="5" s="1"/>
  <c r="L34" i="5" s="1"/>
  <c r="L36" i="5" s="1"/>
  <c r="L38" i="5" s="1"/>
  <c r="L40" i="5" s="1"/>
  <c r="L42" i="5" s="1"/>
  <c r="L44" i="5" s="1"/>
  <c r="L46" i="5" s="1"/>
  <c r="L48" i="5" s="1"/>
  <c r="J50" i="7"/>
  <c r="J51" i="7" s="1"/>
  <c r="J78" i="8" s="1"/>
  <c r="J79" i="8" s="1"/>
  <c r="F23" i="1"/>
  <c r="H19" i="14" l="1"/>
  <c r="H20" i="14" s="1"/>
  <c r="H19" i="15" s="1"/>
  <c r="H20" i="15" s="1"/>
  <c r="H19" i="16" s="1"/>
  <c r="H20" i="16" s="1"/>
  <c r="J23" i="9"/>
  <c r="J24" i="9" s="1"/>
  <c r="J35" i="10" s="1"/>
  <c r="J36" i="10" s="1"/>
  <c r="K18" i="2"/>
  <c r="K24" i="1" s="1"/>
  <c r="K25" i="1" s="1"/>
  <c r="K20" i="3" s="1"/>
  <c r="K21" i="3" s="1"/>
  <c r="K38" i="4" s="1"/>
  <c r="K39" i="4" s="1"/>
  <c r="K55" i="5" s="1"/>
  <c r="K56" i="5" s="1"/>
  <c r="K62" i="6" s="1"/>
  <c r="K63" i="6" s="1"/>
  <c r="K50" i="7" s="1"/>
  <c r="K51" i="7" s="1"/>
  <c r="K78" i="8" s="1"/>
  <c r="K79" i="8" s="1"/>
  <c r="F18" i="2"/>
  <c r="J14" i="11" l="1"/>
  <c r="J15" i="11" s="1"/>
  <c r="J15" i="12"/>
  <c r="J16" i="12" s="1"/>
  <c r="H21" i="17"/>
  <c r="H22" i="17" s="1"/>
  <c r="H28" i="19"/>
  <c r="K23" i="9"/>
  <c r="K24" i="9" s="1"/>
  <c r="K36" i="10"/>
  <c r="L18" i="2"/>
  <c r="F24" i="1"/>
  <c r="F25" i="1" s="1"/>
  <c r="J11" i="13" l="1"/>
  <c r="J12" i="13" s="1"/>
  <c r="L16" i="12"/>
  <c r="L11" i="13" s="1"/>
  <c r="H22" i="18"/>
  <c r="L25" i="1"/>
  <c r="L20" i="3" s="1"/>
  <c r="F20" i="3"/>
  <c r="F21" i="3" s="1"/>
  <c r="L24" i="1"/>
  <c r="L7" i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J19" i="14" l="1"/>
  <c r="J20" i="14" s="1"/>
  <c r="J19" i="15" s="1"/>
  <c r="J20" i="15" s="1"/>
  <c r="J19" i="16" s="1"/>
  <c r="J20" i="16" s="1"/>
  <c r="L12" i="13"/>
  <c r="F38" i="4"/>
  <c r="F39" i="4" s="1"/>
  <c r="L21" i="3"/>
  <c r="L38" i="4" s="1"/>
  <c r="J21" i="17" l="1"/>
  <c r="J22" i="17" s="1"/>
  <c r="J42" i="20"/>
  <c r="J28" i="19"/>
  <c r="L28" i="19" s="1"/>
  <c r="L39" i="4"/>
  <c r="L55" i="5" s="1"/>
  <c r="F55" i="5"/>
  <c r="F56" i="5" s="1"/>
  <c r="J22" i="18" l="1"/>
  <c r="L22" i="18" s="1"/>
  <c r="L22" i="17"/>
  <c r="L21" i="18" s="1"/>
  <c r="L56" i="5"/>
  <c r="F62" i="6"/>
  <c r="F63" i="6" s="1"/>
  <c r="F50" i="7" l="1"/>
  <c r="F51" i="7" s="1"/>
  <c r="L63" i="6"/>
  <c r="L7" i="6"/>
  <c r="L8" i="6" s="1"/>
  <c r="L10" i="6" s="1"/>
  <c r="L12" i="6" s="1"/>
  <c r="L14" i="6" s="1"/>
  <c r="L16" i="6" s="1"/>
  <c r="L62" i="6"/>
  <c r="L18" i="6" l="1"/>
  <c r="L78" i="8"/>
  <c r="L50" i="7"/>
  <c r="L51" i="7"/>
  <c r="F78" i="8"/>
  <c r="F79" i="8" s="1"/>
  <c r="L20" i="6" l="1"/>
  <c r="L22" i="6" s="1"/>
  <c r="L24" i="6" s="1"/>
  <c r="L25" i="6" s="1"/>
  <c r="L27" i="6" s="1"/>
  <c r="L29" i="6" s="1"/>
  <c r="L31" i="6" s="1"/>
  <c r="L33" i="6" s="1"/>
  <c r="L35" i="6" s="1"/>
  <c r="L37" i="6" s="1"/>
  <c r="L39" i="6" s="1"/>
  <c r="L41" i="6" s="1"/>
  <c r="L79" i="8"/>
  <c r="F23" i="9"/>
  <c r="F24" i="9" l="1"/>
  <c r="L43" i="6"/>
  <c r="L45" i="6" s="1"/>
  <c r="L47" i="6" s="1"/>
  <c r="L49" i="6" s="1"/>
  <c r="L51" i="6" s="1"/>
  <c r="L53" i="6" s="1"/>
  <c r="L55" i="6" s="1"/>
  <c r="L57" i="6" s="1"/>
  <c r="L59" i="6" s="1"/>
  <c r="L61" i="6" s="1"/>
  <c r="L7" i="7" s="1"/>
  <c r="L8" i="7" s="1"/>
  <c r="L23" i="9"/>
  <c r="L15" i="12" s="1"/>
  <c r="L14" i="11" l="1"/>
  <c r="L24" i="9"/>
  <c r="F35" i="10"/>
  <c r="F36" i="10" s="1"/>
  <c r="L10" i="7"/>
  <c r="L12" i="7" s="1"/>
  <c r="L14" i="7" s="1"/>
  <c r="L16" i="7" s="1"/>
  <c r="L18" i="7" s="1"/>
  <c r="L20" i="7" s="1"/>
  <c r="L22" i="7" s="1"/>
  <c r="L24" i="7" s="1"/>
  <c r="L25" i="7" s="1"/>
  <c r="L27" i="7" s="1"/>
  <c r="L29" i="7" s="1"/>
  <c r="L31" i="7" s="1"/>
  <c r="L33" i="7" s="1"/>
  <c r="L35" i="7" s="1"/>
  <c r="L37" i="7" s="1"/>
  <c r="L39" i="7" s="1"/>
  <c r="L41" i="7" s="1"/>
  <c r="L43" i="7" s="1"/>
  <c r="L45" i="7" s="1"/>
  <c r="L47" i="7" s="1"/>
  <c r="L49" i="7" s="1"/>
  <c r="L7" i="8" s="1"/>
  <c r="L35" i="10" l="1"/>
  <c r="L19" i="14"/>
  <c r="L20" i="14" s="1"/>
  <c r="L19" i="15" s="1"/>
  <c r="L20" i="15" s="1"/>
  <c r="L19" i="16" s="1"/>
  <c r="L20" i="16" s="1"/>
  <c r="L8" i="8"/>
  <c r="L10" i="8" s="1"/>
  <c r="L12" i="8" s="1"/>
  <c r="L14" i="8" s="1"/>
  <c r="L16" i="8" s="1"/>
  <c r="L18" i="8" s="1"/>
  <c r="L20" i="8" s="1"/>
  <c r="L22" i="8" s="1"/>
  <c r="L24" i="8" s="1"/>
  <c r="L26" i="8" s="1"/>
  <c r="L28" i="8" s="1"/>
  <c r="L30" i="8" s="1"/>
  <c r="L32" i="8" s="1"/>
  <c r="L34" i="8" s="1"/>
  <c r="L36" i="8" s="1"/>
  <c r="L38" i="8" s="1"/>
  <c r="L39" i="8" s="1"/>
  <c r="L41" i="8" s="1"/>
  <c r="L43" i="8" s="1"/>
  <c r="L45" i="8" s="1"/>
  <c r="L47" i="8" s="1"/>
  <c r="L49" i="8" s="1"/>
  <c r="L51" i="8" s="1"/>
  <c r="L53" i="8" s="1"/>
  <c r="L55" i="8" s="1"/>
  <c r="L57" i="8" s="1"/>
  <c r="L59" i="8" s="1"/>
  <c r="L61" i="8" s="1"/>
  <c r="L63" i="8" s="1"/>
  <c r="L65" i="8" s="1"/>
  <c r="L67" i="8" s="1"/>
  <c r="L69" i="8" s="1"/>
  <c r="L77" i="8"/>
  <c r="L36" i="10"/>
  <c r="F14" i="11"/>
  <c r="F15" i="11" s="1"/>
  <c r="L15" i="11" s="1"/>
  <c r="L21" i="17" l="1"/>
  <c r="L41" i="20"/>
  <c r="L27" i="19"/>
  <c r="L7" i="9"/>
  <c r="L71" i="8"/>
  <c r="L8" i="9" l="1"/>
  <c r="L10" i="9" s="1"/>
  <c r="L12" i="9" s="1"/>
  <c r="L14" i="9" s="1"/>
  <c r="L16" i="9" s="1"/>
  <c r="L18" i="9" s="1"/>
  <c r="L20" i="9" s="1"/>
  <c r="L22" i="9"/>
  <c r="L7" i="10" s="1"/>
  <c r="L8" i="10" l="1"/>
  <c r="L10" i="10" s="1"/>
  <c r="L12" i="10" s="1"/>
  <c r="L14" i="10" s="1"/>
  <c r="L16" i="10" s="1"/>
  <c r="L18" i="10" s="1"/>
  <c r="L20" i="10" s="1"/>
  <c r="L22" i="10" s="1"/>
  <c r="L24" i="10" s="1"/>
  <c r="L26" i="10" s="1"/>
  <c r="L28" i="10" s="1"/>
  <c r="L30" i="10" s="1"/>
  <c r="L32" i="10" s="1"/>
  <c r="L34" i="10"/>
  <c r="L6" i="11" s="1"/>
  <c r="L7" i="11" l="1"/>
  <c r="L9" i="11" s="1"/>
  <c r="L11" i="11" s="1"/>
  <c r="L13" i="11"/>
  <c r="L40" i="20" l="1"/>
  <c r="L7" i="21" s="1"/>
  <c r="L46" i="21" s="1"/>
  <c r="L7" i="22" s="1"/>
  <c r="L46" i="22" s="1"/>
  <c r="L5" i="23" s="1"/>
  <c r="H42" i="20"/>
  <c r="L42" i="20" s="1"/>
  <c r="L44" i="23" l="1"/>
  <c r="L5" i="24" s="1"/>
  <c r="L6" i="23"/>
  <c r="L8" i="23" s="1"/>
  <c r="L10" i="23" s="1"/>
  <c r="L12" i="23" s="1"/>
  <c r="L14" i="23" s="1"/>
  <c r="L16" i="23" s="1"/>
  <c r="L18" i="23" s="1"/>
  <c r="L20" i="23" s="1"/>
  <c r="L22" i="23" s="1"/>
  <c r="L24" i="23" s="1"/>
  <c r="L26" i="23" s="1"/>
  <c r="L28" i="23" s="1"/>
  <c r="L30" i="23" s="1"/>
  <c r="L32" i="23" s="1"/>
  <c r="L34" i="23" s="1"/>
  <c r="L36" i="23" s="1"/>
  <c r="L38" i="23" s="1"/>
  <c r="L40" i="23" s="1"/>
  <c r="L8" i="22"/>
  <c r="L10" i="22" s="1"/>
  <c r="L12" i="22" s="1"/>
  <c r="L14" i="22" s="1"/>
  <c r="L16" i="22" s="1"/>
  <c r="L18" i="22" s="1"/>
  <c r="L20" i="22" s="1"/>
  <c r="L22" i="22" s="1"/>
  <c r="L24" i="22" s="1"/>
  <c r="L26" i="22" s="1"/>
  <c r="L28" i="22" s="1"/>
  <c r="L30" i="22" s="1"/>
  <c r="L32" i="22" s="1"/>
  <c r="L34" i="22" s="1"/>
  <c r="L36" i="22" s="1"/>
  <c r="L38" i="22" s="1"/>
  <c r="L40" i="22" s="1"/>
  <c r="L42" i="22" s="1"/>
  <c r="L44" i="22" s="1"/>
  <c r="L8" i="21"/>
  <c r="L10" i="21" s="1"/>
  <c r="L12" i="21" s="1"/>
  <c r="L62" i="24" l="1"/>
  <c r="L5" i="25" s="1"/>
  <c r="L6" i="24"/>
  <c r="L8" i="24" s="1"/>
  <c r="L10" i="24" s="1"/>
  <c r="L12" i="24" s="1"/>
  <c r="L14" i="24" s="1"/>
  <c r="L16" i="24" s="1"/>
  <c r="L18" i="24" s="1"/>
  <c r="L20" i="24" s="1"/>
  <c r="L22" i="24" s="1"/>
  <c r="L24" i="24" s="1"/>
  <c r="L26" i="24" s="1"/>
  <c r="L28" i="24" s="1"/>
  <c r="L30" i="24" s="1"/>
  <c r="L32" i="24" s="1"/>
  <c r="L34" i="24" s="1"/>
  <c r="L36" i="24" s="1"/>
  <c r="L38" i="24" s="1"/>
  <c r="L40" i="24" s="1"/>
  <c r="L42" i="24" s="1"/>
  <c r="L44" i="24" s="1"/>
  <c r="L46" i="24" s="1"/>
  <c r="L48" i="24" s="1"/>
  <c r="L50" i="24" s="1"/>
  <c r="L52" i="24" s="1"/>
  <c r="L54" i="24" s="1"/>
  <c r="L56" i="24" s="1"/>
  <c r="L58" i="24" s="1"/>
  <c r="L60" i="24" s="1"/>
  <c r="L14" i="21"/>
  <c r="L16" i="21" s="1"/>
  <c r="L18" i="21" s="1"/>
  <c r="L20" i="21" s="1"/>
  <c r="L22" i="21" s="1"/>
  <c r="L24" i="21" s="1"/>
  <c r="L26" i="21" s="1"/>
  <c r="L28" i="21" s="1"/>
  <c r="L30" i="21" s="1"/>
  <c r="L32" i="21" s="1"/>
  <c r="L34" i="21" s="1"/>
  <c r="L36" i="21" s="1"/>
  <c r="L38" i="21" s="1"/>
  <c r="L44" i="21" s="1"/>
  <c r="L28" i="25" l="1"/>
  <c r="L5" i="26" s="1"/>
  <c r="L6" i="25"/>
  <c r="L8" i="25" s="1"/>
  <c r="L10" i="25" s="1"/>
  <c r="L12" i="25" s="1"/>
  <c r="L14" i="25" s="1"/>
  <c r="L16" i="25" s="1"/>
  <c r="L18" i="25" s="1"/>
  <c r="L20" i="25" s="1"/>
  <c r="L22" i="25" s="1"/>
  <c r="L24" i="25" s="1"/>
  <c r="L26" i="25" s="1"/>
  <c r="L6" i="26" l="1"/>
  <c r="L8" i="26" s="1"/>
  <c r="L10" i="26" s="1"/>
  <c r="L12" i="26" s="1"/>
  <c r="L14" i="26" s="1"/>
  <c r="L16" i="26" s="1"/>
  <c r="L18" i="26" s="1"/>
  <c r="L20" i="26" s="1"/>
  <c r="L22" i="26" s="1"/>
  <c r="L24" i="26" s="1"/>
  <c r="L26" i="26" s="1"/>
  <c r="L28" i="26" s="1"/>
  <c r="L34" i="26"/>
  <c r="L5" i="27" s="1"/>
  <c r="L30" i="27" l="1"/>
  <c r="L6" i="27"/>
  <c r="L8" i="27" s="1"/>
  <c r="L10" i="27" s="1"/>
  <c r="L12" i="27" s="1"/>
  <c r="L14" i="27" s="1"/>
  <c r="L16" i="27" s="1"/>
  <c r="L18" i="27" s="1"/>
  <c r="L20" i="27" s="1"/>
  <c r="L22" i="27" s="1"/>
  <c r="L24" i="27" s="1"/>
  <c r="L26" i="27" s="1"/>
  <c r="L28" i="32" l="1"/>
  <c r="F30" i="32" l="1"/>
  <c r="L30" i="32" s="1"/>
  <c r="L35" i="40" l="1"/>
  <c r="L27" i="39"/>
  <c r="L37" i="38"/>
  <c r="L41" i="37"/>
  <c r="L31" i="36"/>
  <c r="L37" i="35"/>
  <c r="L33" i="34"/>
  <c r="L33" i="33"/>
</calcChain>
</file>

<file path=xl/sharedStrings.xml><?xml version="1.0" encoding="utf-8"?>
<sst xmlns="http://schemas.openxmlformats.org/spreadsheetml/2006/main" count="4358" uniqueCount="729">
  <si>
    <t>BULAN  :  SEPTEMBER 2013</t>
  </si>
  <si>
    <t>NO</t>
  </si>
  <si>
    <t>TANGGAL</t>
  </si>
  <si>
    <t>URAIAN</t>
  </si>
  <si>
    <t>DEPOSIT</t>
  </si>
  <si>
    <t>PEMAKAIAN</t>
  </si>
  <si>
    <t>SALDO</t>
  </si>
  <si>
    <t>SALDO BULAN LALU</t>
  </si>
  <si>
    <t>20/09/2013</t>
  </si>
  <si>
    <t>24/09/2013</t>
  </si>
  <si>
    <t>30/09/2013</t>
  </si>
  <si>
    <t>JUMLAH BULAN SEPTEMBER</t>
  </si>
  <si>
    <t>GRAND TOTAL</t>
  </si>
  <si>
    <t>JUMLAH</t>
  </si>
  <si>
    <t>LAPORAN TRANSAKSI PPOB PADA POS INDONESIA</t>
  </si>
  <si>
    <t>15/08/2013</t>
  </si>
  <si>
    <t>LAPORAN TRANSAKSI PADA POS INDONESIA</t>
  </si>
  <si>
    <t>20/08/2013</t>
  </si>
  <si>
    <t>21/08/2013</t>
  </si>
  <si>
    <t>28/08/2013</t>
  </si>
  <si>
    <t>30/08/2013</t>
  </si>
  <si>
    <t>18/09/2013</t>
  </si>
  <si>
    <t>27/09/2013</t>
  </si>
  <si>
    <t>BULAN  :  OKTOBER 2013</t>
  </si>
  <si>
    <t>18/10/2013</t>
  </si>
  <si>
    <t>23/10/2013</t>
  </si>
  <si>
    <t>Pembayaran Telkom, ID Pel: 0031008713158</t>
  </si>
  <si>
    <t>Pembayaran Aora TV, ID Pel: 0007000480940</t>
  </si>
  <si>
    <t>Pembayaran ADIRA Finance, ID Pel: 000700000301131</t>
  </si>
  <si>
    <t>Pembayarn Telkom, ID Pel: 0031008713158</t>
  </si>
  <si>
    <t>Pembayaran BAF, ID Pel: 410010106898</t>
  </si>
  <si>
    <t>Pembayaran PLN-Prepaid, ID Pel: 32010529413</t>
  </si>
  <si>
    <t>Pembayaran PLN-Prepaid, ID Pel: 14026023805</t>
  </si>
  <si>
    <t>Pembayaran PLN-P2APST, ID Pel: 511433153738</t>
  </si>
  <si>
    <t>Pembayaran PLN-Prepaid, ID Pel: 14023565246</t>
  </si>
  <si>
    <t>Pembayaran PLN-Prepaid, ID Pel: 32021259083</t>
  </si>
  <si>
    <t>Pembayaran PLN-P2APST, ID Pel: 511050281137</t>
  </si>
  <si>
    <t>Pembayaran PLN-P2APST, ID Pel: 511050230067</t>
  </si>
  <si>
    <t>Pembayaran PLN-P2APST, ID Pel: 511050209410</t>
  </si>
  <si>
    <t>Pembayaran PLN-Prepaid, ID Pel: 34022199235</t>
  </si>
  <si>
    <t>Pembayaran PLN-Prepaid, ID Pel: 86001381093</t>
  </si>
  <si>
    <t>BULAN  :  NOVEMBER 2013</t>
  </si>
  <si>
    <t>JUMLAH BULAN OKTOBER</t>
  </si>
  <si>
    <t>JUMLAH BULAN NOVEMBER</t>
  </si>
  <si>
    <t>21/10/2013</t>
  </si>
  <si>
    <t>14/11/2013</t>
  </si>
  <si>
    <t>19/11/2013</t>
  </si>
  <si>
    <t>21/11/2013</t>
  </si>
  <si>
    <t>25/11/2013</t>
  </si>
  <si>
    <t>Administrasi pos</t>
  </si>
  <si>
    <t>Pembelian PLN-Prepaid</t>
  </si>
  <si>
    <t xml:space="preserve">Pembayaran AdIRA Finance, </t>
  </si>
  <si>
    <t>20/11/2013</t>
  </si>
  <si>
    <t>KETERANGAN PEMBELI</t>
  </si>
  <si>
    <t>NAMA</t>
  </si>
  <si>
    <t>FEE</t>
  </si>
  <si>
    <t xml:space="preserve">PLN-Prepaid, ID Pel: 14026023805 </t>
  </si>
  <si>
    <t>a/n Sardi</t>
  </si>
  <si>
    <t>Mbak Sulis</t>
  </si>
  <si>
    <t>Koperasi</t>
  </si>
  <si>
    <t>TUNAI</t>
  </si>
  <si>
    <t>PLN-P2APST, ID Pel: 511050230067</t>
  </si>
  <si>
    <t>a/n Musliman</t>
  </si>
  <si>
    <t>Mbak Wanda</t>
  </si>
  <si>
    <t>PLN-P2APST, ID Pel: 511050209410</t>
  </si>
  <si>
    <t>a/n Paulina S</t>
  </si>
  <si>
    <t>PLN-Prepaid, ID Pel: 86001381093</t>
  </si>
  <si>
    <t>a/n Agus H</t>
  </si>
  <si>
    <t>Agus H</t>
  </si>
  <si>
    <t>BCA</t>
  </si>
  <si>
    <t>PLN -P2APST, ID Pel: 511433153738</t>
  </si>
  <si>
    <t>Tagihan Telkom, no: 0318713158</t>
  </si>
  <si>
    <t xml:space="preserve"> Tagihan BAF, ID: 410010106898</t>
  </si>
  <si>
    <t>WOM Finance, ID : 206110043167</t>
  </si>
  <si>
    <t>Adira Finance, ID: 3429790450</t>
  </si>
  <si>
    <t>PLN-Prepaid,ID Pel: 320212590834</t>
  </si>
  <si>
    <t>PLN-Prepaid, ID Pel: 5111620037310</t>
  </si>
  <si>
    <t>PLN-Prepaid, ID Pel: 32010529413</t>
  </si>
  <si>
    <t>a/n Intan Palupi</t>
  </si>
  <si>
    <t>Pak Mintardjo</t>
  </si>
  <si>
    <t>a/n Cintya</t>
  </si>
  <si>
    <t>a/n Sunarsih</t>
  </si>
  <si>
    <t>a/n M. Arief K</t>
  </si>
  <si>
    <t>KOPERASI</t>
  </si>
  <si>
    <t>a/n Wiwid Widyawati</t>
  </si>
  <si>
    <t>Mbak Wiwid</t>
  </si>
  <si>
    <t>a/n Sujatno</t>
  </si>
  <si>
    <t>Mas Heri</t>
  </si>
  <si>
    <t>PLN P2APST,ID Pel: 511061814334</t>
  </si>
  <si>
    <t>a/n Soemarto</t>
  </si>
  <si>
    <t>PEMBELI</t>
  </si>
  <si>
    <t>Mbak Mala</t>
  </si>
  <si>
    <t>Mbak Rina</t>
  </si>
  <si>
    <t>NIP</t>
  </si>
  <si>
    <t>DBT GAJI</t>
  </si>
  <si>
    <t>BULAN  :  DESEMBER 2013</t>
  </si>
  <si>
    <t>TGL</t>
  </si>
  <si>
    <t>PLN P2APST,ID Pel: 511801199077</t>
  </si>
  <si>
    <t>PLN P2APST,ID Pel: 511050209410</t>
  </si>
  <si>
    <t>a/n Paulina Suparmi</t>
  </si>
  <si>
    <t>PLN P2APST, ID Pel: 511050230067</t>
  </si>
  <si>
    <t>*</t>
  </si>
  <si>
    <t xml:space="preserve">Pembayaran listrik a/n PT Sinar Galaxy </t>
  </si>
  <si>
    <t>ID Pel: 511423239789</t>
  </si>
  <si>
    <t>Tagihan BAF, ID: 410010106898</t>
  </si>
  <si>
    <t>Pembayaran listrik a/n M.Arief K</t>
  </si>
  <si>
    <t>ID Pel: 32021259083</t>
  </si>
  <si>
    <t>Klinik Gigi</t>
  </si>
  <si>
    <t>Pembayaran telp a/n PT Sinar Galaxy</t>
  </si>
  <si>
    <t>no resi : 000035</t>
  </si>
  <si>
    <t xml:space="preserve"> </t>
  </si>
  <si>
    <t>18/12/2013</t>
  </si>
  <si>
    <t>Pembayaran Telp no: 0318713158</t>
  </si>
  <si>
    <t xml:space="preserve">a/n Intan Palupi </t>
  </si>
  <si>
    <t>Pembayaran Listrik, ID Pel : 511433153738</t>
  </si>
  <si>
    <t>Pembayaran Litrik, ID Pel: 511450564678</t>
  </si>
  <si>
    <t>a/n Nanang Umar (Tagihan Nov &amp; Des)</t>
  </si>
  <si>
    <t>18/11/2013</t>
  </si>
  <si>
    <t>Pembayaran Listrik, ID Pel : 86001381093</t>
  </si>
  <si>
    <t>13/12/2013</t>
  </si>
  <si>
    <t>Pembayaran Listrik, ID Pel : 14023602759</t>
  </si>
  <si>
    <t>a/n PT Andhika Bumi Pratama</t>
  </si>
  <si>
    <t>Pembayaran Listrik, ID Pel : 34003131983</t>
  </si>
  <si>
    <t>a/n Siwi Setiasih Sudarlin, SH</t>
  </si>
  <si>
    <t>Agustina S</t>
  </si>
  <si>
    <t>BCA A.Yani</t>
  </si>
  <si>
    <t>Pak Djoko</t>
  </si>
  <si>
    <t>BULAN  :  AGUSTUS 2013</t>
  </si>
  <si>
    <t>ADMIN POS</t>
  </si>
  <si>
    <t>TRF</t>
  </si>
  <si>
    <t>ADM POS</t>
  </si>
  <si>
    <t>Pak Hendro</t>
  </si>
  <si>
    <t>Agus.H</t>
  </si>
  <si>
    <t>011211</t>
  </si>
  <si>
    <t>110313</t>
  </si>
  <si>
    <t>-</t>
  </si>
  <si>
    <t>030305</t>
  </si>
  <si>
    <t>031011</t>
  </si>
  <si>
    <t>010206</t>
  </si>
  <si>
    <t>230707</t>
  </si>
  <si>
    <t>885217</t>
  </si>
  <si>
    <t>060309</t>
  </si>
  <si>
    <t>040310</t>
  </si>
  <si>
    <t>011112</t>
  </si>
  <si>
    <t>24/11/2013</t>
  </si>
  <si>
    <t>Pembelian token listrik, ID Pel: 34022199235</t>
  </si>
  <si>
    <t>a/n Siti Soelasih</t>
  </si>
  <si>
    <t>a/n Wiwid W</t>
  </si>
  <si>
    <t>a/n M. Alvan</t>
  </si>
  <si>
    <t>Pembelian token listrik, ID Pel: 01116968619</t>
  </si>
  <si>
    <t>M. Alvan</t>
  </si>
  <si>
    <t>Kanwil 3</t>
  </si>
  <si>
    <t>963721</t>
  </si>
  <si>
    <t>27/12/2013</t>
  </si>
  <si>
    <t>Pembayaran kredit motor WOM Finance a/n</t>
  </si>
  <si>
    <t>Sunarsih, ID : 206110043167</t>
  </si>
  <si>
    <t>19/12/2013</t>
  </si>
  <si>
    <t>30/12/2013</t>
  </si>
  <si>
    <t>Pembayaran tagihan ADIRA, ID Pel :</t>
  </si>
  <si>
    <t>034013103923 a/n Sunarsih</t>
  </si>
  <si>
    <t>Pembelian token listrik, ID : 14001165878</t>
  </si>
  <si>
    <t>a/n Umiyati</t>
  </si>
  <si>
    <t>Arnold P</t>
  </si>
  <si>
    <t>Rungkut MPN</t>
  </si>
  <si>
    <t>970270</t>
  </si>
  <si>
    <t>BULAN  :  JANUARI 2014</t>
  </si>
  <si>
    <t>06/01/2014</t>
  </si>
  <si>
    <t>Pembayaran PLN, ID Pel: 511801199077</t>
  </si>
  <si>
    <t>a/n Ismindari BBA</t>
  </si>
  <si>
    <t>Pembayaran ADIRA Finance, ID Pel :</t>
  </si>
  <si>
    <t>030112413551 a/n Agoes Widjaja</t>
  </si>
  <si>
    <t>Agoes W</t>
  </si>
  <si>
    <t>904741</t>
  </si>
  <si>
    <t>BCA KW 3</t>
  </si>
  <si>
    <t>07/01/2014</t>
  </si>
  <si>
    <t>Pembayaran PLN, ID Pel: 511061814334</t>
  </si>
  <si>
    <t>Pembayaran PLN, ID Pel: 511050230067</t>
  </si>
  <si>
    <t>Pembayaran PLN, ID Pel: 511050209410</t>
  </si>
  <si>
    <t>SALDO BULAN LALU AGUSTUS</t>
  </si>
  <si>
    <t>GRAND TOTAL SEPTEMBER</t>
  </si>
  <si>
    <t>GRAND TOTAL OKTOBER</t>
  </si>
  <si>
    <t xml:space="preserve">00881073756885217BRG AGUS HERIYANTO                000000506000.00 </t>
  </si>
  <si>
    <t>Transfer  telah masuk</t>
  </si>
  <si>
    <t xml:space="preserve">00881073756885217BRG AGUS HERIYANTO                000000506000.00    </t>
  </si>
  <si>
    <t xml:space="preserve">00881073756885217BRG AGUS HERIYANTO                000000303600.00    </t>
  </si>
  <si>
    <t>* Hasil Debet (Berhasil di Debet 25 November 2013)</t>
  </si>
  <si>
    <t>* Hasil Debet November (Berhasil di Debet 25 November 2013)</t>
  </si>
  <si>
    <t>** Hasil Debet Desember (Berhasil di Debet 16 Desember 2013)</t>
  </si>
  <si>
    <t>08/01/2014</t>
  </si>
  <si>
    <t>Pembayaran PLN,ID Pel: 3202159083</t>
  </si>
  <si>
    <t>13/01/2014</t>
  </si>
  <si>
    <t>003567406628 a/n Midya Listiani Sute</t>
  </si>
  <si>
    <t>UMUM</t>
  </si>
  <si>
    <t>15/01/2014</t>
  </si>
  <si>
    <t>16/01/2014</t>
  </si>
  <si>
    <t>Pembayaran listrik, ID Pel: 511433153738</t>
  </si>
  <si>
    <t xml:space="preserve">Pembayaran telp, no: 0318713158 a/n Intan </t>
  </si>
  <si>
    <t>Palupi</t>
  </si>
  <si>
    <t>17/01/2014</t>
  </si>
  <si>
    <t>20/01/2014</t>
  </si>
  <si>
    <t>Pembelian token listrik, ID Pel: 511620037310</t>
  </si>
  <si>
    <t>a/n M.Arief K. (u/ Klinik Gigi)</t>
  </si>
  <si>
    <t>21/01/2014</t>
  </si>
  <si>
    <t>23/01/2014</t>
  </si>
  <si>
    <t>Berdasarkan Hasil Upload Januari untuk semua transaksi debet gaji BERHASIL dilakukan pendebetan</t>
  </si>
  <si>
    <t>27/01/2014</t>
  </si>
  <si>
    <t xml:space="preserve">* </t>
  </si>
  <si>
    <t>Pak Mintardjo 3x pendebetan, pendebetan pertama berhasil dg jumlah (Rp. 250.194 + Rp. 74.423 = Rp. 324.617)</t>
  </si>
  <si>
    <t>Agus H berhasil di debet Rp.200.000,-</t>
  </si>
  <si>
    <t>Agus H untuk transaksi tgl 23 Jan'14 akan di debet bulan februari</t>
  </si>
  <si>
    <t>Agustina S. untuk transaksi tgl 23 Jan'14 akan di debet bulan februari</t>
  </si>
  <si>
    <t>Transfer masuk tanggal 17 Jan'14</t>
  </si>
  <si>
    <t>28/01/2014</t>
  </si>
  <si>
    <t>a/n Sadi</t>
  </si>
  <si>
    <t>Pembelian token listrik, ID : 14026023805</t>
  </si>
  <si>
    <t>Pembelian token listrik, ID Pel : 32010529413</t>
  </si>
  <si>
    <t>29/01/2014</t>
  </si>
  <si>
    <t>30/01/2014</t>
  </si>
  <si>
    <t>Pembelian token listrik, ID Pel : 511403610864</t>
  </si>
  <si>
    <t xml:space="preserve">Irsan </t>
  </si>
  <si>
    <t>980390</t>
  </si>
  <si>
    <t>Veteran</t>
  </si>
  <si>
    <t>*** KETERANGAN TRANSFER</t>
  </si>
  <si>
    <t>Pembuat,</t>
  </si>
  <si>
    <t>Dwi Wahyuningsih</t>
  </si>
  <si>
    <t>Staff Unit Retail</t>
  </si>
  <si>
    <t>Mengetahui,</t>
  </si>
  <si>
    <t>Hendro Prabowo</t>
  </si>
  <si>
    <t>Kabag. Retail</t>
  </si>
  <si>
    <t>Menyetujui,</t>
  </si>
  <si>
    <t>R. Mintardjo</t>
  </si>
  <si>
    <t>Manager</t>
  </si>
  <si>
    <t>* Pendebetan gaji dilakukan pada tanggal 24 Januari 2014, oleh karena itu transaksi DEBET GAJI yang melebihi tanggal 24 akan di debet bulan Februari</t>
  </si>
  <si>
    <t>** KETERANGAN TRANSAKSI PENDEBETAN</t>
  </si>
  <si>
    <t>a/n Frida</t>
  </si>
  <si>
    <t>JUMLAH BULAN DESEMBER</t>
  </si>
  <si>
    <t>JUMLAH BULAN JANUARI</t>
  </si>
  <si>
    <t>BULAN  : FEBRUARI 2014</t>
  </si>
  <si>
    <t>JUMLAH BULAN FEBRUARI</t>
  </si>
  <si>
    <t>03/02/2014</t>
  </si>
  <si>
    <t>06/02/2014</t>
  </si>
  <si>
    <t xml:space="preserve">Pembayaran telp, no: 0315053957 a/n </t>
  </si>
  <si>
    <t>Abdullah</t>
  </si>
  <si>
    <t>umum</t>
  </si>
  <si>
    <t>11/02/2014</t>
  </si>
  <si>
    <t>Pembayaran PLN, ID Pel: 511432951213</t>
  </si>
  <si>
    <t>a/n Herlin Yuni Ernawati</t>
  </si>
  <si>
    <t>Henry Setyo</t>
  </si>
  <si>
    <t>KW III</t>
  </si>
  <si>
    <t>911094</t>
  </si>
  <si>
    <t>12/02/2014</t>
  </si>
  <si>
    <t>Pembayaran PLN, ID Pel: 32010529413</t>
  </si>
  <si>
    <t>Heri</t>
  </si>
  <si>
    <t>17/02/2014</t>
  </si>
  <si>
    <t>a/n Abdullah</t>
  </si>
  <si>
    <t>Pembayaran PDAM, ID Pel : 3011821</t>
  </si>
  <si>
    <t>18/02/2014</t>
  </si>
  <si>
    <t>Pembayaran PDAM, ID Pel : 1131342</t>
  </si>
  <si>
    <t>R.Mintardjo</t>
  </si>
  <si>
    <t>19/02/2014</t>
  </si>
  <si>
    <t>Pembayaran PLN, ID Pel: 511463645722</t>
  </si>
  <si>
    <t>a/n Heri Purwanto</t>
  </si>
  <si>
    <t>20/02/2014</t>
  </si>
  <si>
    <t>Pembelian token listrik, ID Pel:32010529413</t>
  </si>
  <si>
    <t>Pembayaran PDAM Sidoarjo, ID Pel: 0600</t>
  </si>
  <si>
    <t>3543 a/n Heri Purwanto, SE</t>
  </si>
  <si>
    <t>21/02/2014</t>
  </si>
  <si>
    <t>25/02/2014</t>
  </si>
  <si>
    <t>27/02/2014</t>
  </si>
  <si>
    <t>28/02/2014</t>
  </si>
  <si>
    <t>BULAN  : MARET 2014</t>
  </si>
  <si>
    <t>03/03/2014</t>
  </si>
  <si>
    <t>Pembayaran PLN, ID Pel: 511060046360</t>
  </si>
  <si>
    <t>a/n M.Arief K.</t>
  </si>
  <si>
    <t>04/03/2014</t>
  </si>
  <si>
    <t>a/n Intan PaLupi</t>
  </si>
  <si>
    <t>Wasis W</t>
  </si>
  <si>
    <t>920216</t>
  </si>
  <si>
    <t>BCA Galaxy</t>
  </si>
  <si>
    <t xml:space="preserve"> a/n Soemadi</t>
  </si>
  <si>
    <t>Pembayaran PLN, ID Pel : 511050137900</t>
  </si>
  <si>
    <t>Pembayaran tagihan TELKOM, No : 031</t>
  </si>
  <si>
    <t>5671054 a/n M.Arief K</t>
  </si>
  <si>
    <t>5671052 a/n M.Arief K</t>
  </si>
  <si>
    <t>5624430 a/n M.Arief K</t>
  </si>
  <si>
    <t>5660616 a/n M.Arief K</t>
  </si>
  <si>
    <t>Pembayaran tagihan PDAM, Id Pel : 402</t>
  </si>
  <si>
    <t>1951 a/n Indawati J</t>
  </si>
  <si>
    <t>06/03/2014</t>
  </si>
  <si>
    <t>Fee Agustus</t>
  </si>
  <si>
    <t>Fee september</t>
  </si>
  <si>
    <t>Fee oktober</t>
  </si>
  <si>
    <t>BERHASIL DBT</t>
  </si>
  <si>
    <t>FEB</t>
  </si>
  <si>
    <t>DBT MAR</t>
  </si>
  <si>
    <t>10/03/2014</t>
  </si>
  <si>
    <t>12/03/2014</t>
  </si>
  <si>
    <t>07/03/2014</t>
  </si>
  <si>
    <t>10/03/201</t>
  </si>
  <si>
    <t>13/03/2014</t>
  </si>
  <si>
    <t>14/03/2014</t>
  </si>
  <si>
    <t>BERHASIL DEBET</t>
  </si>
  <si>
    <t>13/11/2013</t>
  </si>
  <si>
    <t>*Selisih antara Saldo buku dg Pospay</t>
  </si>
  <si>
    <t>*** Pada tanggal 13 saldo pospay menunjukkan angka Rp.891380, padahal saldo buku Rp.191.380 (terdapat kelebihan Rp.700.000)</t>
  </si>
  <si>
    <t>Fee dari kantor pos</t>
  </si>
  <si>
    <t>15/02/2014</t>
  </si>
  <si>
    <t>Fee kantor pos</t>
  </si>
  <si>
    <t>Pembayaran listrik, ID Pel: 5111050230067</t>
  </si>
  <si>
    <t>Pembelian token listrik, ID Pel: 32021259083</t>
  </si>
  <si>
    <t>Pembelian token listrik, ID Pel: 5116200</t>
  </si>
  <si>
    <t>37310 a/n Wiwid W</t>
  </si>
  <si>
    <t>Wiwid W</t>
  </si>
  <si>
    <t>08/03/2014</t>
  </si>
  <si>
    <t xml:space="preserve">Fee </t>
  </si>
  <si>
    <t>Pembayaran listrik, ID Pel : 511432951213</t>
  </si>
  <si>
    <t>a/n Herlin</t>
  </si>
  <si>
    <t>9111094</t>
  </si>
  <si>
    <t>Pembelian token listrik, ID Pel: 3201059413</t>
  </si>
  <si>
    <t>Pembelian token listrik, ID Pel:14027487694</t>
  </si>
  <si>
    <t>Irsan Taslim</t>
  </si>
  <si>
    <t>Pembayaran PDAM, ID Pel : 5121069</t>
  </si>
  <si>
    <t>a/n Ir.Suriontoro</t>
  </si>
  <si>
    <t>Lany Danu</t>
  </si>
  <si>
    <t>Darmo</t>
  </si>
  <si>
    <t>896480</t>
  </si>
  <si>
    <t>Pembayaran PDAM, ID Pel: 5032584</t>
  </si>
  <si>
    <t>a/n Johny G</t>
  </si>
  <si>
    <t>Pembayaran listrik, ID Pel: 51160612751</t>
  </si>
  <si>
    <t>a/n Benny S</t>
  </si>
  <si>
    <t xml:space="preserve">Benny </t>
  </si>
  <si>
    <t>976470</t>
  </si>
  <si>
    <t>TIDAK BERHASIL (TRF TGL 28MAR'14)</t>
  </si>
  <si>
    <t>Pembayaran PDAM, ID Pel: 5373879</t>
  </si>
  <si>
    <t>Pembayaran PDAM, ID Pel: 5010586</t>
  </si>
  <si>
    <t>a/n Soedarmini</t>
  </si>
  <si>
    <t>Pembayaran PDAM, ID Pel: 09018022</t>
  </si>
  <si>
    <t>a/n Budiman</t>
  </si>
  <si>
    <t>Devina K</t>
  </si>
  <si>
    <t>Diponegoro</t>
  </si>
  <si>
    <t>003614</t>
  </si>
  <si>
    <t>Pembayaran listrik, ID Pel : 511401992987</t>
  </si>
  <si>
    <t>a/n R Soetomo S</t>
  </si>
  <si>
    <t>Pembayaran TELKOM, No : 0317312590</t>
  </si>
  <si>
    <t>BULAN  : APRIL 2014</t>
  </si>
  <si>
    <t>07/04/2014</t>
  </si>
  <si>
    <t>Pembayaran PLN, ID Pel : 511060046360</t>
  </si>
  <si>
    <t>a/n M.Arief Kaprawi</t>
  </si>
  <si>
    <t>14/04/2014</t>
  </si>
  <si>
    <t>16/04/2014</t>
  </si>
  <si>
    <t>21/04/2014</t>
  </si>
  <si>
    <t>FEE POS</t>
  </si>
  <si>
    <t xml:space="preserve">Pembelian token listrik, ID Pel: </t>
  </si>
  <si>
    <t xml:space="preserve">Suswantina </t>
  </si>
  <si>
    <t>898343</t>
  </si>
  <si>
    <t>34023332009 a/n Fadjar Wilopo</t>
  </si>
  <si>
    <t>Pembelian token listri, Id Pel : 860035288</t>
  </si>
  <si>
    <t>32 a/n Saryono</t>
  </si>
  <si>
    <t>Suraya S</t>
  </si>
  <si>
    <t>053839</t>
  </si>
  <si>
    <t>Surabaya, 02 Mei 2014</t>
  </si>
  <si>
    <t>JUMLAH BULAN MARET</t>
  </si>
  <si>
    <t>BULAN  : MEI 2014</t>
  </si>
  <si>
    <t>09/01/2014</t>
  </si>
  <si>
    <t>Fee POS</t>
  </si>
  <si>
    <t>06/05/2014</t>
  </si>
  <si>
    <t>07/05/2014</t>
  </si>
  <si>
    <t>08/05/2014</t>
  </si>
  <si>
    <t>09/05/2014</t>
  </si>
  <si>
    <t xml:space="preserve">  </t>
  </si>
  <si>
    <t>Pembayaran PDAM, ID Pel: 2020</t>
  </si>
  <si>
    <t>Supanji</t>
  </si>
  <si>
    <t>902545</t>
  </si>
  <si>
    <t>441 a/n Hendra Gunawan</t>
  </si>
  <si>
    <t>Pembayaran PDAM-SBY, ID Pel :</t>
  </si>
  <si>
    <t>962291</t>
  </si>
  <si>
    <t>203915 a/n PT Rukun Makmur</t>
  </si>
  <si>
    <t>Safi'i</t>
  </si>
  <si>
    <t>011013</t>
  </si>
  <si>
    <t>Pembayaran PLN, Id Pel : 511431911055</t>
  </si>
  <si>
    <t>a/n Darmawan E.</t>
  </si>
  <si>
    <t>Evelyn</t>
  </si>
  <si>
    <t>PT Langgeng</t>
  </si>
  <si>
    <t>Pembayaran PDAM-SDA, Id Pel : 09001</t>
  </si>
  <si>
    <t>307 a/n Darmawan E</t>
  </si>
  <si>
    <t>Surabaya, 04 Juni 2014</t>
  </si>
  <si>
    <t>20/05/2014</t>
  </si>
  <si>
    <t>Pembayaran PLN, Id Pel : 511463645722</t>
  </si>
  <si>
    <t>a/n Heri Purwanto, SE</t>
  </si>
  <si>
    <t>Pembayaran PDAM-SDA, Id Pel : 06003</t>
  </si>
  <si>
    <t>543 a/n Heri Purwanto, SE</t>
  </si>
  <si>
    <t>24/05/2014</t>
  </si>
  <si>
    <t xml:space="preserve">Pembayaran tagihan WOM Finance, Id </t>
  </si>
  <si>
    <t>Pel : 800700011566 a/n Safii</t>
  </si>
  <si>
    <t>19/03/2014</t>
  </si>
  <si>
    <t>BULAN  : JUNI 2014</t>
  </si>
  <si>
    <t>JUMLAH BULAN MEI</t>
  </si>
  <si>
    <t>JUMLAH BULAN APRIL</t>
  </si>
  <si>
    <t>JUMLAH BULAN JUNI</t>
  </si>
  <si>
    <t>JULI</t>
  </si>
  <si>
    <t>13/06/2014</t>
  </si>
  <si>
    <t>Fee Pos</t>
  </si>
  <si>
    <t>17/06/2014</t>
  </si>
  <si>
    <t>Selisih antara saldo buku dengan Pospay</t>
  </si>
  <si>
    <t>mei</t>
  </si>
  <si>
    <t>aprl</t>
  </si>
  <si>
    <t>NB : Debet berhasil</t>
  </si>
  <si>
    <t>NB : Debet Berhasil, kecuali untuk Safii debet dilakukan saat pengajian</t>
  </si>
  <si>
    <t>NB : Sesuai permintaan Safii debet dilakukan JULI</t>
  </si>
  <si>
    <t>Surabaya, 01 Juli 2014</t>
  </si>
  <si>
    <t>BULAN  : Agustus 2014</t>
  </si>
  <si>
    <t>04/08/2014</t>
  </si>
  <si>
    <t>17/09/2014</t>
  </si>
  <si>
    <t>Pembayaran PDAM-Sby</t>
  </si>
  <si>
    <t>no pel : 5121162 a/n Surintoro tedja K</t>
  </si>
  <si>
    <t>Pembelian Token</t>
  </si>
  <si>
    <t>no pel : 86001381093a.n Agus Heriyanto</t>
  </si>
  <si>
    <t>BULAN  : Juli 2014</t>
  </si>
  <si>
    <t>BULAN  : September 2014</t>
  </si>
  <si>
    <t>04/07/2014</t>
  </si>
  <si>
    <t>* 10/07/2014</t>
  </si>
  <si>
    <t>11/09/2014</t>
  </si>
  <si>
    <t>Pel : 800700015258</t>
  </si>
  <si>
    <t>Tri</t>
  </si>
  <si>
    <t>Kantin</t>
  </si>
  <si>
    <t>18/09/2014</t>
  </si>
  <si>
    <t>no pel : 5441096 a/n David Eka</t>
  </si>
  <si>
    <t>06/10/2014</t>
  </si>
  <si>
    <t>Pembayaran Telkom</t>
  </si>
  <si>
    <t xml:space="preserve">no pel ; 0315053957 </t>
  </si>
  <si>
    <t>Deposit</t>
  </si>
  <si>
    <t>15/10/2014</t>
  </si>
  <si>
    <t>Pembayaran ADIRA</t>
  </si>
  <si>
    <t>no pel : 003574787317</t>
  </si>
  <si>
    <t xml:space="preserve"> 19/10/2014</t>
  </si>
  <si>
    <t>BULAN  : Oktober 2014</t>
  </si>
  <si>
    <t>JUMLAH BULAN Agustus</t>
  </si>
  <si>
    <t>JUMLAH BULAN September</t>
  </si>
  <si>
    <t>JUMLAH BULAN Oktober</t>
  </si>
  <si>
    <t>BULAN  : November 2014</t>
  </si>
  <si>
    <t>BULAN  : Desember 2014</t>
  </si>
  <si>
    <t>01/12/2014</t>
  </si>
  <si>
    <t>Pembayaran SAF</t>
  </si>
  <si>
    <t xml:space="preserve">no : </t>
  </si>
  <si>
    <t>JUMLAH BULAN November</t>
  </si>
  <si>
    <t>02/12/2014</t>
  </si>
  <si>
    <t>Pembelian Token 150,000</t>
  </si>
  <si>
    <t>no : 34022199235 a/n Siti Soelasih</t>
  </si>
  <si>
    <t>P.Hendro</t>
  </si>
  <si>
    <t>Komitse</t>
  </si>
  <si>
    <t>02/11/2014</t>
  </si>
  <si>
    <t>Pembayaran ACC</t>
  </si>
  <si>
    <t>no : 0140040500138397 a/n Maria Dewi A</t>
  </si>
  <si>
    <t>Maria Dewi</t>
  </si>
  <si>
    <t>SOY</t>
  </si>
  <si>
    <t>2x</t>
  </si>
  <si>
    <t>19913368</t>
  </si>
  <si>
    <t>12/12/2014</t>
  </si>
  <si>
    <t>Pembayaran FIF</t>
  </si>
  <si>
    <t>no : 801000829614 a/n Jus Efendi</t>
  </si>
  <si>
    <t>Putri</t>
  </si>
  <si>
    <t>210714</t>
  </si>
  <si>
    <t>SALDO BULAN DESEMBER</t>
  </si>
  <si>
    <t>Tidak Ada Transaksi</t>
  </si>
  <si>
    <t>dbt.jan</t>
  </si>
  <si>
    <t>Fee</t>
  </si>
  <si>
    <t>11/12/2014</t>
  </si>
  <si>
    <t>SALDO BULAN Januari</t>
  </si>
  <si>
    <t>05/01/2015</t>
  </si>
  <si>
    <t>BULAN  : Januari 2015</t>
  </si>
  <si>
    <t>913368</t>
  </si>
  <si>
    <t>BULAN  : FEBRUARI 2015</t>
  </si>
  <si>
    <t>09/01/2015</t>
  </si>
  <si>
    <t>mo pel : 2114532 a/n Supani</t>
  </si>
  <si>
    <t>Pembelian Token 100,000</t>
  </si>
  <si>
    <t>no pel : 14023565246 a/n Wiwit W</t>
  </si>
  <si>
    <t>20/01/2015</t>
  </si>
  <si>
    <t>Pembayaran Adira</t>
  </si>
  <si>
    <t>nopel: 032713100119 a/n Junita Rebika</t>
  </si>
  <si>
    <t>Junita Rebika</t>
  </si>
  <si>
    <t>CSO</t>
  </si>
  <si>
    <t>nopel: 801000485614</t>
  </si>
  <si>
    <t>Hendro P</t>
  </si>
  <si>
    <t>SALDO BULAN Februari</t>
  </si>
  <si>
    <t>no pel : 031-58203032 a/n Wahyu Baskoro</t>
  </si>
  <si>
    <t>Insani</t>
  </si>
  <si>
    <t>963185</t>
  </si>
  <si>
    <t>20/02/2015</t>
  </si>
  <si>
    <t>no ; 827001492514 a/n Tri Agung swasono</t>
  </si>
  <si>
    <t>Rina</t>
  </si>
  <si>
    <t>no : 030114106953 a/n Shonif</t>
  </si>
  <si>
    <t>no pel : 2160553 a/n Yoewono Tanu W</t>
  </si>
  <si>
    <t>07/01/2015</t>
  </si>
  <si>
    <t>16/01/2015</t>
  </si>
  <si>
    <t>fee</t>
  </si>
  <si>
    <t>10 feb 15</t>
  </si>
  <si>
    <t>04 feb 15</t>
  </si>
  <si>
    <t>05 feb 15</t>
  </si>
  <si>
    <t>11 feb 15</t>
  </si>
  <si>
    <t>18 feb 15</t>
  </si>
  <si>
    <t>BULAN  : MARET 2015</t>
  </si>
  <si>
    <t>SALDO BULAN Maret</t>
  </si>
  <si>
    <t>blm byr</t>
  </si>
  <si>
    <t>BULAN  : April 2015</t>
  </si>
  <si>
    <t>BULAN  : MEI 2015</t>
  </si>
  <si>
    <t>no pel : 81800142213 a.n Chairul Anam</t>
  </si>
  <si>
    <t>Chairul Anam</t>
  </si>
  <si>
    <t>no pel : 801806778914 a.n Chairul Anam</t>
  </si>
  <si>
    <t>no pel : 818000092114 a.n Adi Susanto</t>
  </si>
  <si>
    <t>Adi Susanto</t>
  </si>
  <si>
    <t>27-Mar015</t>
  </si>
  <si>
    <t>Pembayaran MPM</t>
  </si>
  <si>
    <t>no pel : 502101009632314 a.n Junita R</t>
  </si>
  <si>
    <t>KCU Darmo</t>
  </si>
  <si>
    <t>no pel : 801807336515 a.n Charirul Anam</t>
  </si>
  <si>
    <t>Pembayaran Token 50,000</t>
  </si>
  <si>
    <t>no pel : 14023565246 a.n Wiwid w</t>
  </si>
  <si>
    <t>no pel : 0140040700139174 a.n Chairul Anam</t>
  </si>
  <si>
    <t>deposit</t>
  </si>
  <si>
    <t>Pembayaran PLN</t>
  </si>
  <si>
    <t>Pembelian Token 450,000</t>
  </si>
  <si>
    <t>no pel : 34023332009 a.n Fadjar W</t>
  </si>
  <si>
    <t>Suswantina</t>
  </si>
  <si>
    <t>no pel : 34021199235 a.n Siti Soelasih</t>
  </si>
  <si>
    <t xml:space="preserve">Hendro </t>
  </si>
  <si>
    <t>no pel : 511433232830 a.n Hermawan S</t>
  </si>
  <si>
    <t>PT.MSU</t>
  </si>
  <si>
    <t>no pel : 801807546015 a.n Junita R</t>
  </si>
  <si>
    <t xml:space="preserve">Pembayaran OTO </t>
  </si>
  <si>
    <t>no pel : 20031405219</t>
  </si>
  <si>
    <t>no pel : 1154594 a.n Ricky Rijadi</t>
  </si>
  <si>
    <t>Pembelian token 500,000</t>
  </si>
  <si>
    <t>no : 22102616863 a.n Moh.Ramloe</t>
  </si>
  <si>
    <t>Moh.Ramloe</t>
  </si>
  <si>
    <t>KCU Bangkalan</t>
  </si>
  <si>
    <t>Pembelian Token 200,000</t>
  </si>
  <si>
    <t>901056</t>
  </si>
  <si>
    <t>no pel : 22102689449 a/n Graha Lavender</t>
  </si>
  <si>
    <t>no pel : 32713100119 a.n Adi Susanto</t>
  </si>
  <si>
    <t>no pel : 30115102159 a.n Henry Setyo W</t>
  </si>
  <si>
    <t>Henry S</t>
  </si>
  <si>
    <t>KCP Juanda</t>
  </si>
  <si>
    <t>no pel : 3024474 a.n Diana F</t>
  </si>
  <si>
    <t>no pel : 801807336515 a.n Chairul Anam</t>
  </si>
  <si>
    <t>no pel : 801000829614 a.n Jus Efendi</t>
  </si>
  <si>
    <t>no pel : 30613100437 a.n Adi Susanto</t>
  </si>
  <si>
    <t xml:space="preserve">no pel : 502101009632 a.n M. Iwan </t>
  </si>
  <si>
    <t>deposito</t>
  </si>
  <si>
    <t>Pembayaran PDAM-SDA</t>
  </si>
  <si>
    <t>no pel : 11007147 a.n Nining Mayanginrum</t>
  </si>
  <si>
    <t>Bambang Ari</t>
  </si>
  <si>
    <t>Gatot S</t>
  </si>
  <si>
    <t>KCU Sidoarjo</t>
  </si>
  <si>
    <t>Charul Anam</t>
  </si>
  <si>
    <t>no pel : 818000449315 a.n Adi Susanto</t>
  </si>
  <si>
    <t xml:space="preserve">Adi Susanto </t>
  </si>
  <si>
    <t>no pel : 34032778382 a.n Gatot S</t>
  </si>
  <si>
    <t>Gatot Sumarsono</t>
  </si>
  <si>
    <t>KCU Sidoarjoa</t>
  </si>
  <si>
    <t>Token 300,000</t>
  </si>
  <si>
    <t>no pel : 320108222418 a.n Sri Astutik</t>
  </si>
  <si>
    <t>Hesti D.A</t>
  </si>
  <si>
    <t>KCP Semut</t>
  </si>
  <si>
    <t>Pembayaran CSF</t>
  </si>
  <si>
    <t>no pel : 34006000191815 a.n Adi Susanto</t>
  </si>
  <si>
    <t>Token 700,000</t>
  </si>
  <si>
    <t>Pembelian Token 250,000</t>
  </si>
  <si>
    <t>A.Rifai</t>
  </si>
  <si>
    <t>961581</t>
  </si>
  <si>
    <t>no pel : 32101058793 a/n Ahmad rifai</t>
  </si>
  <si>
    <t>KCU Indrapura</t>
  </si>
  <si>
    <t>Lanny D</t>
  </si>
  <si>
    <t>no pel : 5121069 a/n Ir.Suriontoro</t>
  </si>
  <si>
    <t xml:space="preserve">Pembayaran PDAM-Sby </t>
  </si>
  <si>
    <t>no pel : 5032584 a/n Jhony G</t>
  </si>
  <si>
    <t xml:space="preserve">Pembayaran PLN </t>
  </si>
  <si>
    <t>Wanda</t>
  </si>
  <si>
    <t>no pel : 511050209410 a/n Paulina S</t>
  </si>
  <si>
    <t>Pembelian Token Rp.300.000,- no pel : 14023602759</t>
  </si>
  <si>
    <t>976579</t>
  </si>
  <si>
    <t>a/n PT.Andhika Bumi Pratama</t>
  </si>
  <si>
    <t>KCP A.Yani</t>
  </si>
  <si>
    <t>no pel : 22102616863 a/n Moh.Ramloe</t>
  </si>
  <si>
    <t>Pembelian Token 300,000</t>
  </si>
  <si>
    <t>komitse</t>
  </si>
  <si>
    <t>no pel : 4021950 a/n Santoso</t>
  </si>
  <si>
    <t>Pembelian Token 50,000</t>
  </si>
  <si>
    <t>no pel : 34022199235 a/n Siti Soelasih</t>
  </si>
  <si>
    <t>010464</t>
  </si>
  <si>
    <t>973142</t>
  </si>
  <si>
    <t>970654</t>
  </si>
  <si>
    <t>901950</t>
  </si>
  <si>
    <t>Benny S</t>
  </si>
  <si>
    <t>no pel : 2142323 a/n PT.Wisma Mukti/Drs.Sugiat</t>
  </si>
  <si>
    <t>no pel : 2251513 a/n Dewi Redjeki</t>
  </si>
  <si>
    <t>BULAN JULI 2015</t>
  </si>
  <si>
    <t>Bulan Agustus 2015</t>
  </si>
  <si>
    <t>25/08/20115</t>
  </si>
  <si>
    <t>transfer 3/7/15</t>
  </si>
  <si>
    <t>transfer 29/6/15</t>
  </si>
  <si>
    <t>Bulan September 2015</t>
  </si>
  <si>
    <t>SALDO BULAN September</t>
  </si>
  <si>
    <t>Bulan Oktober 2015</t>
  </si>
  <si>
    <t>Pembelian Token 700,000</t>
  </si>
  <si>
    <t>no pel : 34032778382 a/n Gatot Sumarsono</t>
  </si>
  <si>
    <t>KCP Porong</t>
  </si>
  <si>
    <t>no pel : 01018424 a.n Gatoto Sumarsono</t>
  </si>
  <si>
    <t>no : 818001292215 a.n Henry Setyo W</t>
  </si>
  <si>
    <t>no : 30515103724 a.n</t>
  </si>
  <si>
    <t>no pel : 805900167713 a.n Barfitto</t>
  </si>
  <si>
    <t>964050</t>
  </si>
  <si>
    <t>Barfitto</t>
  </si>
  <si>
    <t>no pel : 840808142315 a.n Chairul Anam</t>
  </si>
  <si>
    <t xml:space="preserve">no pel : 502101009632314 a.n M. Iwan </t>
  </si>
  <si>
    <t>no : 30515103724 a.n Hariyanto</t>
  </si>
  <si>
    <t>SALDO BULAN November</t>
  </si>
  <si>
    <t>no pel : 818001422213 a.n Chairul Anam</t>
  </si>
  <si>
    <t>SALDO BULAN Desember</t>
  </si>
  <si>
    <t>no pel : 805001988415 a.n Barfitto</t>
  </si>
  <si>
    <t xml:space="preserve">Marzuki </t>
  </si>
  <si>
    <t>897091</t>
  </si>
  <si>
    <t>no pel : 801001404415 a.n Kusmiati</t>
  </si>
  <si>
    <t>no pel : 827001492514 an Tri Agung S</t>
  </si>
  <si>
    <t>no pel. 806001526314 an Mislani</t>
  </si>
  <si>
    <t>no pel : 805002017215 a.n Barfitto</t>
  </si>
  <si>
    <t>no pel : 801808861215 a.n Kusmiati</t>
  </si>
  <si>
    <t>Pamungkas Heri</t>
  </si>
  <si>
    <t>SALDO BULAN Oktober</t>
  </si>
  <si>
    <t>SALDO BULAN Agustus</t>
  </si>
  <si>
    <t>SALDO BULAN Juli</t>
  </si>
  <si>
    <t>SALDO BULAN Juni</t>
  </si>
  <si>
    <t>SALDO BULAN Mei</t>
  </si>
  <si>
    <t>SALDO BULAN April</t>
  </si>
  <si>
    <t>no pel : 30916300037 a.n Irwan Noeriawan</t>
  </si>
  <si>
    <t>no pel : 804900074116 a.n Roesmawardi</t>
  </si>
  <si>
    <t>no pel : 840808786216 a.n Junita R</t>
  </si>
  <si>
    <t>KCU Veteran</t>
  </si>
  <si>
    <t>no pel : 841900056116 a.n Oky Iswanto</t>
  </si>
  <si>
    <t>SALDO BULAN APRIL</t>
  </si>
  <si>
    <t>no : 5422016107000001 an Moch Iwan Rusyadi</t>
  </si>
  <si>
    <t>Pembayaran BPJS</t>
  </si>
  <si>
    <t>no pel :01830628956 an Soepomo</t>
  </si>
  <si>
    <t>Rita</t>
  </si>
  <si>
    <t>261015</t>
  </si>
  <si>
    <t>No pel :01830629529 an Arumawangi</t>
  </si>
  <si>
    <t>SALDO BULAN MEI</t>
  </si>
  <si>
    <t>no pel : 30115108796 an Kristijono</t>
  </si>
  <si>
    <t>Maria Dewi A</t>
  </si>
  <si>
    <t>Kanwil III</t>
  </si>
  <si>
    <t>no pel : 01340069499 an Tri Agung S</t>
  </si>
  <si>
    <t>SALDO BULAN JULI</t>
  </si>
  <si>
    <t>no pel : 801809563516 a.n Kusmiati</t>
  </si>
  <si>
    <t>SALDO BULAN AGUSTUS</t>
  </si>
  <si>
    <t>no : 032715111484 an Tindjam</t>
  </si>
  <si>
    <t>Pembayaran Oto</t>
  </si>
  <si>
    <t>no : 200031405219 an Yono</t>
  </si>
  <si>
    <t>no : 200031600896 an Sarinah</t>
  </si>
  <si>
    <t>Pembayaran Suzuki</t>
  </si>
  <si>
    <t>no : 1016130005430 an Sarinah</t>
  </si>
  <si>
    <t>no. 840000985215 an Junaris</t>
  </si>
  <si>
    <t>SALDO BULAN SEPTEMBER</t>
  </si>
  <si>
    <t>no pel : 30916300037 an Irwan Noeriawan</t>
  </si>
  <si>
    <t>Junaris</t>
  </si>
  <si>
    <t>Kcu Darmo</t>
  </si>
  <si>
    <t>911098</t>
  </si>
  <si>
    <t>SALDO BULAN OKTOBER</t>
  </si>
  <si>
    <t>Rita Andriana</t>
  </si>
  <si>
    <t>M. Rizky</t>
  </si>
  <si>
    <t>Kabag Unit Retail</t>
  </si>
  <si>
    <t>SALDO BULAN JANUARI</t>
  </si>
  <si>
    <t>SALDO BULAN FEBRUARI</t>
  </si>
  <si>
    <t>SALDO BULAN MARET</t>
  </si>
  <si>
    <t>SALDO BULAN JUNI</t>
  </si>
  <si>
    <t>SALDO BULAN NOVEMBER</t>
  </si>
  <si>
    <t>Pembayaran WOM</t>
  </si>
  <si>
    <t>no pel : 800700057282 a.n Junita R</t>
  </si>
  <si>
    <t>no : 32716411336 an Dewi Nur Fatimah</t>
  </si>
  <si>
    <t>no pel : 805900420916 a.n Barfitto</t>
  </si>
  <si>
    <t>no pel : 805001498515 an Sifera Trisminarti</t>
  </si>
  <si>
    <t>Sifera T</t>
  </si>
  <si>
    <t>010424</t>
  </si>
  <si>
    <t>no pel : 845900349416 an Eko Susanto</t>
  </si>
  <si>
    <t>Eko Susanto</t>
  </si>
  <si>
    <t>963180</t>
  </si>
  <si>
    <t>Zippora S</t>
  </si>
  <si>
    <t>901689</t>
  </si>
  <si>
    <t>KCP Pepelegi</t>
  </si>
  <si>
    <t>no : 8801868164986 an Handayani</t>
  </si>
  <si>
    <t>no pel :02224833085 an Maimunah</t>
  </si>
  <si>
    <t>Mala</t>
  </si>
  <si>
    <t>no pel : 840900365816 an Andik Suyono</t>
  </si>
  <si>
    <t>SALDO BULAN  JANUARI 2017</t>
  </si>
  <si>
    <t>SALDO BULAN  FEBRUARI 2017</t>
  </si>
  <si>
    <t>SALDO BULAN  MARET 2017</t>
  </si>
  <si>
    <t>SALDO BULAN  APRIL 2017</t>
  </si>
  <si>
    <t>SALDO BULAN  MEI 2017</t>
  </si>
  <si>
    <t>SALDO BULAN  JUNI 2017</t>
  </si>
  <si>
    <t>no. 840810168517 an Junita Rebika</t>
  </si>
  <si>
    <t>SALDO BULAN  JULI 2017</t>
  </si>
  <si>
    <t>no pel : 801810547717 a.n Kusmiati</t>
  </si>
  <si>
    <t>SALDO BULAN AGUSTUS 2017</t>
  </si>
  <si>
    <t>SALDO BULAN SEPTEMBER 2017</t>
  </si>
  <si>
    <t>SALDO BULAN OKTOBER 2017</t>
  </si>
  <si>
    <t>SALDO BULAN NOVEMBER 2017</t>
  </si>
  <si>
    <t>no pel : 01440785081 an Ho Wai Ping</t>
  </si>
  <si>
    <t>no. 840810492517 an Ofita Enggalwati</t>
  </si>
  <si>
    <t>no pel : 97585007130 a.n Seok Fanny</t>
  </si>
  <si>
    <t>Pembayaran FIF ( maret )</t>
  </si>
  <si>
    <t>an. Arumawangi</t>
  </si>
  <si>
    <t>SALDO BULAN DESEMBER 2017</t>
  </si>
  <si>
    <t>Pembayaran FIF ( April )</t>
  </si>
  <si>
    <t>SALDO BULAN JANUARI 2018</t>
  </si>
  <si>
    <t>SALDO BULAN FEBRUARI 2018</t>
  </si>
  <si>
    <t>SALDO BULAN MARET 2018</t>
  </si>
  <si>
    <t>no : 8890002172627 an KOMITSE</t>
  </si>
  <si>
    <t>no. 840811008418 an Ofita Enggalwati</t>
  </si>
  <si>
    <t>no. 840811025718 an Suryawan</t>
  </si>
  <si>
    <t>no : 034017400229 an Seok Fanny Yosiru</t>
  </si>
  <si>
    <t>SALDO BULAN APRIL 2018</t>
  </si>
  <si>
    <t>BPJS kesehatan</t>
  </si>
  <si>
    <t>no. 01830629529 an Arumawangi</t>
  </si>
  <si>
    <t>Pembayaran ADIRA NEW</t>
  </si>
  <si>
    <t>no : 030118101624 a.n Henry Setyo W</t>
  </si>
  <si>
    <t>no : 8802200048075 an Rosni Sitidiningrat</t>
  </si>
  <si>
    <t>BPJS Kesehatan</t>
  </si>
  <si>
    <t>no Pel : 8888890002172627 an kopkar bca mitra sejahtera</t>
  </si>
  <si>
    <t>Nur Laila</t>
  </si>
  <si>
    <t>090512</t>
  </si>
  <si>
    <t>SALDO BULAN MEI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</si>
</sst>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2" formatCode="_(&quot;Rp&quot;* #,##0_);_(&quot;Rp&quot;* \(#,##0\);_(&quot;Rp&quot;* &quot;-&quot;_);_(@_)"/>
    <numFmt numFmtId="164" formatCode="&quot;$&quot;#,##0.00"/>
    <numFmt numFmtId="165" formatCode="_([$Rp-421]* #,##0.00_);_([$Rp-421]* \(#,##0.00\);_([$Rp-421]* &quot;-&quot;??_);_(@_)"/>
    <numFmt numFmtId="166" formatCode="_([$Rp-421]* #,##0_);_([$Rp-421]* \(#,##0\);_([$Rp-421]* &quot;-&quot;_);_(@_)"/>
    <numFmt numFmtId="167" formatCode="_([$Rp-421]* #,##0_);_([$Rp-421]* \(#,##0\);_([$Rp-421]* &quot;-&quot;??_);_(@_)"/>
  </numFmts>
  <fonts count="26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u/>
      <sz val="14"/>
      <color theme="1"/>
      <name val="Times New Roman"/>
      <family val="1"/>
    </font>
    <font>
      <sz val="12"/>
      <name val="Times New Roman"/>
      <family val="1"/>
    </font>
    <font>
      <sz val="11"/>
      <color rgb="FFFF0000"/>
      <name val="Calibri"/>
      <family val="2"/>
      <scheme val="minor"/>
    </font>
    <font>
      <sz val="11"/>
      <color theme="1"/>
      <name val="Times New RomanF"/>
    </font>
    <font>
      <b/>
      <sz val="11"/>
      <color theme="1"/>
      <name val="Times New RomanF"/>
    </font>
    <font>
      <sz val="11"/>
      <color theme="1"/>
      <name val="Times New Roman"/>
      <family val="1"/>
    </font>
    <font>
      <sz val="12"/>
      <color theme="1"/>
      <name val="Times New RomanF"/>
    </font>
    <font>
      <u/>
      <sz val="11"/>
      <color theme="1"/>
      <name val="Times New Roman"/>
      <family val="1"/>
    </font>
    <font>
      <b/>
      <i/>
      <sz val="11"/>
      <color theme="1"/>
      <name val="Times New Roman"/>
      <family val="1"/>
    </font>
    <font>
      <sz val="11"/>
      <name val="Times New RomanF"/>
    </font>
    <font>
      <u/>
      <sz val="11"/>
      <color theme="1"/>
      <name val="Times New RomanF"/>
    </font>
    <font>
      <b/>
      <i/>
      <sz val="11"/>
      <color theme="1"/>
      <name val="Times New RomanF"/>
    </font>
    <font>
      <sz val="48"/>
      <color theme="1"/>
      <name val="Times New RomanF"/>
      <charset val="1"/>
    </font>
    <font>
      <b/>
      <sz val="20"/>
      <color theme="1"/>
      <name val="Times New Roman"/>
      <family val="1"/>
    </font>
    <font>
      <b/>
      <sz val="22"/>
      <color theme="1"/>
      <name val="Times New Roman"/>
      <family val="1"/>
    </font>
    <font>
      <sz val="11"/>
      <color theme="1"/>
      <name val="Calibri"/>
      <family val="2"/>
      <scheme val="minor"/>
    </font>
    <font>
      <b/>
      <sz val="12"/>
      <color theme="1"/>
      <name val="Times New RomanF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Arial Narrow"/>
      <family val="2"/>
    </font>
    <font>
      <b/>
      <sz val="12"/>
      <color theme="1"/>
      <name val="Arial Narrow"/>
      <family val="2"/>
    </font>
    <font>
      <sz val="11"/>
      <color theme="1"/>
      <name val="Arial Narrow"/>
      <family val="2"/>
    </font>
  </fonts>
  <fills count="10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9" fillId="0" borderId="0"/>
  </cellStyleXfs>
  <cellXfs count="2771">
    <xf numFmtId="0" fontId="0" fillId="0" borderId="0" xfId="0"/>
    <xf numFmtId="164" fontId="2" fillId="0" borderId="2" xfId="0" applyNumberFormat="1" applyFont="1" applyBorder="1" applyAlignment="1">
      <alignment horizontal="center"/>
    </xf>
    <xf numFmtId="0" fontId="2" fillId="0" borderId="2" xfId="0" applyFont="1" applyBorder="1" applyAlignment="1"/>
    <xf numFmtId="14" fontId="3" fillId="0" borderId="2" xfId="0" applyNumberFormat="1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2" xfId="0" applyBorder="1"/>
    <xf numFmtId="165" fontId="2" fillId="0" borderId="2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14" fontId="3" fillId="0" borderId="4" xfId="0" applyNumberFormat="1" applyFont="1" applyBorder="1" applyAlignment="1">
      <alignment horizontal="center"/>
    </xf>
    <xf numFmtId="0" fontId="3" fillId="0" borderId="2" xfId="0" applyFont="1" applyBorder="1"/>
    <xf numFmtId="0" fontId="3" fillId="0" borderId="2" xfId="0" applyFont="1" applyBorder="1" applyAlignment="1">
      <alignment horizontal="center"/>
    </xf>
    <xf numFmtId="0" fontId="3" fillId="0" borderId="2" xfId="0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NumberFormat="1" applyFont="1" applyAlignment="1">
      <alignment horizontal="center"/>
    </xf>
    <xf numFmtId="0" fontId="3" fillId="0" borderId="0" xfId="0" applyFont="1"/>
    <xf numFmtId="164" fontId="3" fillId="0" borderId="0" xfId="0" applyNumberFormat="1" applyFont="1"/>
    <xf numFmtId="0" fontId="2" fillId="0" borderId="2" xfId="0" applyFont="1" applyBorder="1" applyAlignment="1">
      <alignment horizontal="center"/>
    </xf>
    <xf numFmtId="0" fontId="3" fillId="0" borderId="1" xfId="0" applyNumberFormat="1" applyFont="1" applyBorder="1" applyAlignment="1">
      <alignment horizontal="center"/>
    </xf>
    <xf numFmtId="0" fontId="3" fillId="0" borderId="1" xfId="0" applyFont="1" applyBorder="1"/>
    <xf numFmtId="14" fontId="5" fillId="0" borderId="2" xfId="0" applyNumberFormat="1" applyFont="1" applyBorder="1" applyAlignment="1">
      <alignment horizontal="center"/>
    </xf>
    <xf numFmtId="0" fontId="5" fillId="0" borderId="2" xfId="0" applyFont="1" applyBorder="1"/>
    <xf numFmtId="0" fontId="3" fillId="0" borderId="3" xfId="0" applyFont="1" applyBorder="1" applyAlignment="1">
      <alignment horizontal="left"/>
    </xf>
    <xf numFmtId="0" fontId="2" fillId="3" borderId="3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0" fillId="0" borderId="0" xfId="0" applyAlignment="1">
      <alignment horizontal="center"/>
    </xf>
    <xf numFmtId="165" fontId="6" fillId="0" borderId="0" xfId="0" applyNumberFormat="1" applyFont="1"/>
    <xf numFmtId="165" fontId="2" fillId="5" borderId="0" xfId="0" applyNumberFormat="1" applyFont="1" applyFill="1" applyBorder="1" applyAlignment="1">
      <alignment horizontal="center"/>
    </xf>
    <xf numFmtId="165" fontId="0" fillId="0" borderId="0" xfId="0" applyNumberFormat="1" applyBorder="1"/>
    <xf numFmtId="0" fontId="2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/>
    </xf>
    <xf numFmtId="0" fontId="3" fillId="0" borderId="1" xfId="0" applyFont="1" applyBorder="1" applyAlignment="1"/>
    <xf numFmtId="0" fontId="3" fillId="0" borderId="4" xfId="0" applyFont="1" applyBorder="1" applyAlignment="1"/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166" fontId="3" fillId="0" borderId="2" xfId="0" applyNumberFormat="1" applyFont="1" applyBorder="1"/>
    <xf numFmtId="166" fontId="2" fillId="2" borderId="7" xfId="0" applyNumberFormat="1" applyFont="1" applyFill="1" applyBorder="1"/>
    <xf numFmtId="166" fontId="2" fillId="2" borderId="1" xfId="0" applyNumberFormat="1" applyFont="1" applyFill="1" applyBorder="1"/>
    <xf numFmtId="166" fontId="2" fillId="3" borderId="3" xfId="0" applyNumberFormat="1" applyFont="1" applyFill="1" applyBorder="1" applyAlignment="1">
      <alignment horizontal="center"/>
    </xf>
    <xf numFmtId="166" fontId="2" fillId="3" borderId="2" xfId="0" applyNumberFormat="1" applyFont="1" applyFill="1" applyBorder="1" applyAlignment="1">
      <alignment horizontal="center"/>
    </xf>
    <xf numFmtId="166" fontId="2" fillId="4" borderId="2" xfId="0" applyNumberFormat="1" applyFont="1" applyFill="1" applyBorder="1"/>
    <xf numFmtId="166" fontId="3" fillId="0" borderId="1" xfId="0" applyNumberFormat="1" applyFont="1" applyBorder="1" applyAlignment="1"/>
    <xf numFmtId="166" fontId="3" fillId="0" borderId="4" xfId="0" applyNumberFormat="1" applyFont="1" applyBorder="1" applyAlignment="1"/>
    <xf numFmtId="166" fontId="3" fillId="0" borderId="1" xfId="0" applyNumberFormat="1" applyFont="1" applyBorder="1" applyAlignment="1">
      <alignment horizontal="center"/>
    </xf>
    <xf numFmtId="166" fontId="3" fillId="0" borderId="4" xfId="0" applyNumberFormat="1" applyFont="1" applyBorder="1" applyAlignment="1">
      <alignment horizontal="center"/>
    </xf>
    <xf numFmtId="166" fontId="0" fillId="0" borderId="0" xfId="0" applyNumberFormat="1"/>
    <xf numFmtId="166" fontId="7" fillId="0" borderId="2" xfId="0" applyNumberFormat="1" applyFont="1" applyBorder="1"/>
    <xf numFmtId="0" fontId="8" fillId="0" borderId="2" xfId="0" applyFont="1" applyBorder="1" applyAlignment="1"/>
    <xf numFmtId="0" fontId="8" fillId="0" borderId="3" xfId="0" applyFont="1" applyBorder="1" applyAlignment="1">
      <alignment horizontal="center"/>
    </xf>
    <xf numFmtId="166" fontId="8" fillId="0" borderId="2" xfId="0" applyNumberFormat="1" applyFont="1" applyBorder="1" applyAlignment="1">
      <alignment horizontal="center"/>
    </xf>
    <xf numFmtId="0" fontId="7" fillId="0" borderId="1" xfId="0" applyFont="1" applyBorder="1" applyAlignment="1"/>
    <xf numFmtId="0" fontId="7" fillId="0" borderId="1" xfId="0" applyFont="1" applyBorder="1" applyAlignment="1">
      <alignment horizontal="center"/>
    </xf>
    <xf numFmtId="166" fontId="7" fillId="0" borderId="1" xfId="0" applyNumberFormat="1" applyFont="1" applyBorder="1" applyAlignment="1">
      <alignment horizontal="center"/>
    </xf>
    <xf numFmtId="0" fontId="7" fillId="0" borderId="4" xfId="0" applyFont="1" applyBorder="1" applyAlignment="1"/>
    <xf numFmtId="0" fontId="7" fillId="0" borderId="4" xfId="0" applyFont="1" applyBorder="1" applyAlignment="1">
      <alignment horizontal="center"/>
    </xf>
    <xf numFmtId="166" fontId="7" fillId="0" borderId="4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vertical="center"/>
    </xf>
    <xf numFmtId="0" fontId="7" fillId="0" borderId="4" xfId="0" applyFont="1" applyBorder="1" applyAlignment="1">
      <alignment vertical="center"/>
    </xf>
    <xf numFmtId="0" fontId="7" fillId="0" borderId="2" xfId="0" applyFont="1" applyBorder="1" applyAlignment="1">
      <alignment horizontal="center"/>
    </xf>
    <xf numFmtId="0" fontId="7" fillId="0" borderId="2" xfId="0" applyFont="1" applyBorder="1"/>
    <xf numFmtId="0" fontId="8" fillId="2" borderId="7" xfId="0" applyFont="1" applyFill="1" applyBorder="1" applyAlignment="1">
      <alignment horizontal="center"/>
    </xf>
    <xf numFmtId="166" fontId="8" fillId="2" borderId="7" xfId="0" applyNumberFormat="1" applyFont="1" applyFill="1" applyBorder="1"/>
    <xf numFmtId="0" fontId="8" fillId="3" borderId="3" xfId="0" applyFont="1" applyFill="1" applyBorder="1" applyAlignment="1">
      <alignment horizontal="center"/>
    </xf>
    <xf numFmtId="166" fontId="8" fillId="3" borderId="3" xfId="0" applyNumberFormat="1" applyFont="1" applyFill="1" applyBorder="1" applyAlignment="1">
      <alignment horizontal="center"/>
    </xf>
    <xf numFmtId="166" fontId="8" fillId="3" borderId="2" xfId="0" applyNumberFormat="1" applyFont="1" applyFill="1" applyBorder="1" applyAlignment="1">
      <alignment horizontal="center"/>
    </xf>
    <xf numFmtId="0" fontId="7" fillId="4" borderId="3" xfId="0" applyFont="1" applyFill="1" applyBorder="1" applyAlignment="1">
      <alignment horizontal="center"/>
    </xf>
    <xf numFmtId="166" fontId="8" fillId="4" borderId="2" xfId="0" applyNumberFormat="1" applyFont="1" applyFill="1" applyBorder="1"/>
    <xf numFmtId="0" fontId="0" fillId="0" borderId="0" xfId="0" applyAlignment="1">
      <alignment horizontal="left"/>
    </xf>
    <xf numFmtId="14" fontId="7" fillId="0" borderId="2" xfId="0" applyNumberFormat="1" applyFont="1" applyBorder="1" applyAlignment="1">
      <alignment horizontal="left"/>
    </xf>
    <xf numFmtId="0" fontId="7" fillId="0" borderId="1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166" fontId="7" fillId="0" borderId="1" xfId="0" applyNumberFormat="1" applyFont="1" applyBorder="1" applyAlignment="1">
      <alignment horizontal="center"/>
    </xf>
    <xf numFmtId="166" fontId="7" fillId="0" borderId="4" xfId="0" applyNumberFormat="1" applyFont="1" applyBorder="1" applyAlignment="1">
      <alignment horizontal="center"/>
    </xf>
    <xf numFmtId="0" fontId="7" fillId="0" borderId="1" xfId="0" applyFont="1" applyFill="1" applyBorder="1" applyAlignment="1"/>
    <xf numFmtId="0" fontId="7" fillId="0" borderId="4" xfId="0" applyFont="1" applyFill="1" applyBorder="1" applyAlignment="1"/>
    <xf numFmtId="0" fontId="3" fillId="0" borderId="1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166" fontId="7" fillId="0" borderId="1" xfId="0" applyNumberFormat="1" applyFont="1" applyBorder="1" applyAlignment="1">
      <alignment horizontal="center"/>
    </xf>
    <xf numFmtId="166" fontId="7" fillId="0" borderId="4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166" fontId="3" fillId="0" borderId="1" xfId="0" applyNumberFormat="1" applyFont="1" applyBorder="1" applyAlignment="1">
      <alignment horizontal="center"/>
    </xf>
    <xf numFmtId="166" fontId="3" fillId="0" borderId="4" xfId="0" applyNumberFormat="1" applyFont="1" applyBorder="1" applyAlignment="1">
      <alignment horizontal="center"/>
    </xf>
    <xf numFmtId="164" fontId="2" fillId="0" borderId="4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66" fontId="7" fillId="0" borderId="1" xfId="0" applyNumberFormat="1" applyFont="1" applyBorder="1" applyAlignment="1">
      <alignment horizontal="center"/>
    </xf>
    <xf numFmtId="166" fontId="7" fillId="0" borderId="4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166" fontId="7" fillId="0" borderId="1" xfId="0" applyNumberFormat="1" applyFont="1" applyBorder="1" applyAlignment="1">
      <alignment horizontal="center" vertical="center"/>
    </xf>
    <xf numFmtId="166" fontId="7" fillId="0" borderId="4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4" xfId="0" applyFont="1" applyBorder="1" applyAlignment="1"/>
    <xf numFmtId="0" fontId="7" fillId="0" borderId="14" xfId="0" applyFont="1" applyBorder="1" applyAlignment="1">
      <alignment horizontal="center"/>
    </xf>
    <xf numFmtId="166" fontId="7" fillId="0" borderId="14" xfId="0" applyNumberFormat="1" applyFont="1" applyBorder="1" applyAlignment="1">
      <alignment horizontal="center"/>
    </xf>
    <xf numFmtId="166" fontId="7" fillId="0" borderId="14" xfId="0" applyNumberFormat="1" applyFont="1" applyBorder="1" applyAlignment="1">
      <alignment horizontal="center" vertical="center"/>
    </xf>
    <xf numFmtId="164" fontId="2" fillId="0" borderId="3" xfId="0" applyNumberFormat="1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167" fontId="5" fillId="0" borderId="2" xfId="0" applyNumberFormat="1" applyFont="1" applyBorder="1" applyAlignment="1">
      <alignment horizontal="right"/>
    </xf>
    <xf numFmtId="167" fontId="5" fillId="0" borderId="2" xfId="0" applyNumberFormat="1" applyFont="1" applyBorder="1"/>
    <xf numFmtId="167" fontId="3" fillId="0" borderId="2" xfId="0" applyNumberFormat="1" applyFont="1" applyBorder="1"/>
    <xf numFmtId="167" fontId="2" fillId="0" borderId="12" xfId="0" applyNumberFormat="1" applyFont="1" applyBorder="1"/>
    <xf numFmtId="167" fontId="2" fillId="0" borderId="13" xfId="0" applyNumberFormat="1" applyFont="1" applyBorder="1"/>
    <xf numFmtId="166" fontId="0" fillId="0" borderId="2" xfId="0" applyNumberFormat="1" applyBorder="1"/>
    <xf numFmtId="166" fontId="2" fillId="0" borderId="2" xfId="0" applyNumberFormat="1" applyFont="1" applyBorder="1" applyAlignment="1">
      <alignment horizontal="center"/>
    </xf>
    <xf numFmtId="166" fontId="3" fillId="0" borderId="2" xfId="0" applyNumberFormat="1" applyFont="1" applyBorder="1" applyAlignment="1">
      <alignment horizontal="right"/>
    </xf>
    <xf numFmtId="166" fontId="3" fillId="0" borderId="7" xfId="0" applyNumberFormat="1" applyFont="1" applyBorder="1"/>
    <xf numFmtId="166" fontId="3" fillId="0" borderId="1" xfId="0" applyNumberFormat="1" applyFont="1" applyBorder="1"/>
    <xf numFmtId="0" fontId="3" fillId="0" borderId="3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49" fontId="3" fillId="0" borderId="2" xfId="0" applyNumberFormat="1" applyFont="1" applyBorder="1" applyAlignment="1">
      <alignment horizontal="center"/>
    </xf>
    <xf numFmtId="49" fontId="2" fillId="0" borderId="4" xfId="0" applyNumberFormat="1" applyFont="1" applyBorder="1" applyAlignment="1">
      <alignment horizontal="center" vertical="center"/>
    </xf>
    <xf numFmtId="49" fontId="2" fillId="0" borderId="3" xfId="0" applyNumberFormat="1" applyFont="1" applyBorder="1" applyAlignment="1">
      <alignment horizontal="center"/>
    </xf>
    <xf numFmtId="49" fontId="3" fillId="0" borderId="3" xfId="0" applyNumberFormat="1" applyFont="1" applyBorder="1" applyAlignment="1">
      <alignment horizontal="center"/>
    </xf>
    <xf numFmtId="49" fontId="3" fillId="0" borderId="7" xfId="0" applyNumberFormat="1" applyFont="1" applyBorder="1" applyAlignment="1">
      <alignment horizontal="center"/>
    </xf>
    <xf numFmtId="49" fontId="2" fillId="2" borderId="7" xfId="0" applyNumberFormat="1" applyFont="1" applyFill="1" applyBorder="1" applyAlignment="1">
      <alignment horizontal="center"/>
    </xf>
    <xf numFmtId="49" fontId="2" fillId="3" borderId="3" xfId="0" applyNumberFormat="1" applyFont="1" applyFill="1" applyBorder="1" applyAlignment="1">
      <alignment horizontal="center"/>
    </xf>
    <xf numFmtId="49" fontId="2" fillId="4" borderId="3" xfId="0" applyNumberFormat="1" applyFont="1" applyFill="1" applyBorder="1" applyAlignment="1">
      <alignment horizontal="center"/>
    </xf>
    <xf numFmtId="49" fontId="0" fillId="0" borderId="0" xfId="0" applyNumberFormat="1" applyAlignment="1">
      <alignment horizontal="center"/>
    </xf>
    <xf numFmtId="49" fontId="2" fillId="0" borderId="7" xfId="0" applyNumberFormat="1" applyFont="1" applyBorder="1" applyAlignment="1">
      <alignment horizontal="center"/>
    </xf>
    <xf numFmtId="49" fontId="3" fillId="4" borderId="3" xfId="0" applyNumberFormat="1" applyFont="1" applyFill="1" applyBorder="1" applyAlignment="1">
      <alignment horizontal="center"/>
    </xf>
    <xf numFmtId="49" fontId="8" fillId="0" borderId="3" xfId="0" applyNumberFormat="1" applyFont="1" applyBorder="1" applyAlignment="1">
      <alignment horizontal="center" vertical="center"/>
    </xf>
    <xf numFmtId="49" fontId="7" fillId="0" borderId="2" xfId="0" applyNumberFormat="1" applyFont="1" applyBorder="1" applyAlignment="1">
      <alignment horizontal="center" vertical="center"/>
    </xf>
    <xf numFmtId="49" fontId="7" fillId="0" borderId="1" xfId="0" applyNumberFormat="1" applyFont="1" applyBorder="1" applyAlignment="1">
      <alignment horizontal="center" vertical="center"/>
    </xf>
    <xf numFmtId="49" fontId="7" fillId="0" borderId="4" xfId="0" applyNumberFormat="1" applyFont="1" applyBorder="1" applyAlignment="1">
      <alignment horizontal="center" vertical="center"/>
    </xf>
    <xf numFmtId="49" fontId="8" fillId="2" borderId="7" xfId="0" applyNumberFormat="1" applyFont="1" applyFill="1" applyBorder="1" applyAlignment="1">
      <alignment horizontal="center" vertical="center"/>
    </xf>
    <xf numFmtId="49" fontId="8" fillId="3" borderId="3" xfId="0" applyNumberFormat="1" applyFont="1" applyFill="1" applyBorder="1" applyAlignment="1">
      <alignment horizontal="center" vertical="center"/>
    </xf>
    <xf numFmtId="49" fontId="7" fillId="4" borderId="3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66" fontId="7" fillId="0" borderId="1" xfId="0" applyNumberFormat="1" applyFont="1" applyBorder="1" applyAlignment="1">
      <alignment horizontal="center" vertical="center"/>
    </xf>
    <xf numFmtId="166" fontId="7" fillId="0" borderId="4" xfId="0" applyNumberFormat="1" applyFont="1" applyBorder="1" applyAlignment="1">
      <alignment horizontal="center" vertical="center"/>
    </xf>
    <xf numFmtId="166" fontId="7" fillId="0" borderId="1" xfId="0" applyNumberFormat="1" applyFont="1" applyBorder="1" applyAlignment="1">
      <alignment horizontal="center"/>
    </xf>
    <xf numFmtId="166" fontId="7" fillId="0" borderId="4" xfId="0" applyNumberFormat="1" applyFont="1" applyBorder="1" applyAlignment="1">
      <alignment horizontal="center"/>
    </xf>
    <xf numFmtId="0" fontId="7" fillId="0" borderId="15" xfId="0" applyFont="1" applyBorder="1" applyAlignment="1"/>
    <xf numFmtId="0" fontId="7" fillId="0" borderId="1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49" fontId="7" fillId="0" borderId="14" xfId="0" applyNumberFormat="1" applyFont="1" applyBorder="1" applyAlignment="1">
      <alignment horizontal="center" vertical="center"/>
    </xf>
    <xf numFmtId="0" fontId="7" fillId="0" borderId="7" xfId="0" applyFont="1" applyBorder="1" applyAlignment="1"/>
    <xf numFmtId="0" fontId="7" fillId="0" borderId="16" xfId="0" applyFont="1" applyBorder="1" applyAlignment="1"/>
    <xf numFmtId="0" fontId="3" fillId="0" borderId="1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/>
    </xf>
    <xf numFmtId="166" fontId="7" fillId="0" borderId="1" xfId="0" applyNumberFormat="1" applyFont="1" applyBorder="1" applyAlignment="1">
      <alignment horizontal="center" vertical="center"/>
    </xf>
    <xf numFmtId="166" fontId="7" fillId="0" borderId="4" xfId="0" applyNumberFormat="1" applyFont="1" applyBorder="1" applyAlignment="1">
      <alignment horizontal="center" vertical="center"/>
    </xf>
    <xf numFmtId="49" fontId="7" fillId="0" borderId="1" xfId="0" applyNumberFormat="1" applyFont="1" applyBorder="1" applyAlignment="1">
      <alignment horizontal="center" vertical="center"/>
    </xf>
    <xf numFmtId="49" fontId="7" fillId="0" borderId="4" xfId="0" applyNumberFormat="1" applyFont="1" applyBorder="1" applyAlignment="1">
      <alignment horizontal="center" vertical="center"/>
    </xf>
    <xf numFmtId="166" fontId="7" fillId="0" borderId="1" xfId="0" applyNumberFormat="1" applyFont="1" applyBorder="1" applyAlignment="1">
      <alignment horizontal="center"/>
    </xf>
    <xf numFmtId="166" fontId="7" fillId="0" borderId="4" xfId="0" applyNumberFormat="1" applyFont="1" applyBorder="1" applyAlignment="1">
      <alignment horizontal="center"/>
    </xf>
    <xf numFmtId="0" fontId="8" fillId="2" borderId="7" xfId="0" applyFont="1" applyFill="1" applyBorder="1" applyAlignment="1">
      <alignment horizontal="center"/>
    </xf>
    <xf numFmtId="0" fontId="8" fillId="3" borderId="3" xfId="0" applyFont="1" applyFill="1" applyBorder="1" applyAlignment="1">
      <alignment horizontal="center"/>
    </xf>
    <xf numFmtId="0" fontId="7" fillId="4" borderId="3" xfId="0" applyFont="1" applyFill="1" applyBorder="1" applyAlignment="1">
      <alignment horizontal="center"/>
    </xf>
    <xf numFmtId="0" fontId="8" fillId="6" borderId="4" xfId="0" applyFont="1" applyFill="1" applyBorder="1" applyAlignment="1">
      <alignment horizontal="center" vertical="center"/>
    </xf>
    <xf numFmtId="49" fontId="8" fillId="6" borderId="4" xfId="0" applyNumberFormat="1" applyFont="1" applyFill="1" applyBorder="1" applyAlignment="1">
      <alignment horizontal="center" vertical="center"/>
    </xf>
    <xf numFmtId="164" fontId="8" fillId="6" borderId="4" xfId="0" applyNumberFormat="1" applyFont="1" applyFill="1" applyBorder="1" applyAlignment="1">
      <alignment horizontal="center" vertical="center"/>
    </xf>
    <xf numFmtId="0" fontId="3" fillId="0" borderId="17" xfId="0" applyFont="1" applyBorder="1" applyAlignment="1">
      <alignment horizontal="center"/>
    </xf>
    <xf numFmtId="0" fontId="3" fillId="0" borderId="17" xfId="0" applyNumberFormat="1" applyFont="1" applyBorder="1" applyAlignment="1">
      <alignment horizontal="center"/>
    </xf>
    <xf numFmtId="0" fontId="3" fillId="0" borderId="17" xfId="0" applyFont="1" applyBorder="1"/>
    <xf numFmtId="167" fontId="5" fillId="0" borderId="4" xfId="0" applyNumberFormat="1" applyFont="1" applyBorder="1" applyAlignment="1">
      <alignment horizontal="right"/>
    </xf>
    <xf numFmtId="167" fontId="5" fillId="0" borderId="4" xfId="0" applyNumberFormat="1" applyFont="1" applyBorder="1"/>
    <xf numFmtId="0" fontId="5" fillId="0" borderId="4" xfId="0" applyFont="1" applyBorder="1" applyAlignment="1">
      <alignment horizontal="center"/>
    </xf>
    <xf numFmtId="14" fontId="5" fillId="0" borderId="4" xfId="0" applyNumberFormat="1" applyFont="1" applyBorder="1" applyAlignment="1">
      <alignment horizontal="center"/>
    </xf>
    <xf numFmtId="0" fontId="5" fillId="0" borderId="4" xfId="0" applyFont="1" applyBorder="1"/>
    <xf numFmtId="0" fontId="2" fillId="6" borderId="28" xfId="0" applyFont="1" applyFill="1" applyBorder="1" applyAlignment="1">
      <alignment horizontal="center" vertical="center"/>
    </xf>
    <xf numFmtId="0" fontId="2" fillId="6" borderId="20" xfId="0" applyFont="1" applyFill="1" applyBorder="1" applyAlignment="1">
      <alignment horizontal="center" vertical="center"/>
    </xf>
    <xf numFmtId="164" fontId="2" fillId="6" borderId="28" xfId="0" applyNumberFormat="1" applyFont="1" applyFill="1" applyBorder="1" applyAlignment="1">
      <alignment horizontal="center"/>
    </xf>
    <xf numFmtId="164" fontId="2" fillId="6" borderId="20" xfId="0" applyNumberFormat="1" applyFont="1" applyFill="1" applyBorder="1" applyAlignment="1">
      <alignment horizontal="center"/>
    </xf>
    <xf numFmtId="164" fontId="2" fillId="6" borderId="21" xfId="0" applyNumberFormat="1" applyFont="1" applyFill="1" applyBorder="1" applyAlignment="1">
      <alignment horizontal="center"/>
    </xf>
    <xf numFmtId="164" fontId="2" fillId="6" borderId="31" xfId="0" applyNumberFormat="1" applyFont="1" applyFill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49" fontId="7" fillId="0" borderId="2" xfId="0" applyNumberFormat="1" applyFont="1" applyBorder="1" applyAlignment="1">
      <alignment horizontal="right"/>
    </xf>
    <xf numFmtId="49" fontId="0" fillId="0" borderId="0" xfId="0" applyNumberFormat="1" applyAlignment="1">
      <alignment horizontal="right"/>
    </xf>
    <xf numFmtId="0" fontId="3" fillId="0" borderId="1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166" fontId="7" fillId="0" borderId="1" xfId="0" applyNumberFormat="1" applyFont="1" applyBorder="1" applyAlignment="1">
      <alignment horizontal="center"/>
    </xf>
    <xf numFmtId="166" fontId="7" fillId="0" borderId="4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166" fontId="7" fillId="0" borderId="15" xfId="0" applyNumberFormat="1" applyFont="1" applyBorder="1" applyAlignment="1">
      <alignment horizontal="center"/>
    </xf>
    <xf numFmtId="166" fontId="7" fillId="0" borderId="15" xfId="0" applyNumberFormat="1" applyFont="1" applyBorder="1" applyAlignment="1">
      <alignment horizontal="center" vertical="center"/>
    </xf>
    <xf numFmtId="166" fontId="7" fillId="0" borderId="16" xfId="0" applyNumberFormat="1" applyFont="1" applyBorder="1" applyAlignment="1">
      <alignment horizontal="center"/>
    </xf>
    <xf numFmtId="166" fontId="7" fillId="0" borderId="16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166" fontId="7" fillId="0" borderId="7" xfId="0" applyNumberFormat="1" applyFont="1" applyBorder="1" applyAlignment="1">
      <alignment horizontal="center"/>
    </xf>
    <xf numFmtId="166" fontId="7" fillId="0" borderId="7" xfId="0" applyNumberFormat="1" applyFont="1" applyBorder="1" applyAlignment="1">
      <alignment horizontal="center" vertical="center"/>
    </xf>
    <xf numFmtId="0" fontId="7" fillId="0" borderId="7" xfId="0" applyFont="1" applyFill="1" applyBorder="1" applyAlignment="1"/>
    <xf numFmtId="0" fontId="7" fillId="0" borderId="7" xfId="0" applyFont="1" applyBorder="1" applyAlignment="1">
      <alignment horizontal="center" vertical="center"/>
    </xf>
    <xf numFmtId="0" fontId="7" fillId="0" borderId="16" xfId="0" applyFont="1" applyFill="1" applyBorder="1" applyAlignment="1"/>
    <xf numFmtId="0" fontId="7" fillId="0" borderId="16" xfId="0" applyFont="1" applyBorder="1" applyAlignment="1">
      <alignment horizontal="center" vertical="center"/>
    </xf>
    <xf numFmtId="49" fontId="9" fillId="0" borderId="0" xfId="0" applyNumberFormat="1" applyFont="1" applyAlignment="1">
      <alignment horizontal="center"/>
    </xf>
    <xf numFmtId="49" fontId="9" fillId="0" borderId="0" xfId="0" applyNumberFormat="1" applyFont="1" applyAlignment="1">
      <alignment horizontal="right"/>
    </xf>
    <xf numFmtId="49" fontId="11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right"/>
    </xf>
    <xf numFmtId="49" fontId="12" fillId="0" borderId="0" xfId="0" applyNumberFormat="1" applyFont="1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8" fillId="2" borderId="7" xfId="0" applyFont="1" applyFill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49" fontId="7" fillId="0" borderId="1" xfId="0" applyNumberFormat="1" applyFont="1" applyBorder="1" applyAlignment="1">
      <alignment horizontal="center" vertical="center"/>
    </xf>
    <xf numFmtId="49" fontId="7" fillId="0" borderId="4" xfId="0" applyNumberFormat="1" applyFont="1" applyBorder="1" applyAlignment="1">
      <alignment horizontal="center" vertical="center"/>
    </xf>
    <xf numFmtId="166" fontId="7" fillId="0" borderId="1" xfId="0" applyNumberFormat="1" applyFont="1" applyBorder="1" applyAlignment="1">
      <alignment horizontal="center" vertical="center"/>
    </xf>
    <xf numFmtId="166" fontId="7" fillId="0" borderId="4" xfId="0" applyNumberFormat="1" applyFont="1" applyBorder="1" applyAlignment="1">
      <alignment horizontal="center" vertical="center"/>
    </xf>
    <xf numFmtId="166" fontId="7" fillId="0" borderId="1" xfId="0" applyNumberFormat="1" applyFont="1" applyBorder="1" applyAlignment="1">
      <alignment horizontal="center"/>
    </xf>
    <xf numFmtId="166" fontId="7" fillId="0" borderId="4" xfId="0" applyNumberFormat="1" applyFont="1" applyBorder="1" applyAlignment="1">
      <alignment horizontal="center"/>
    </xf>
    <xf numFmtId="0" fontId="8" fillId="3" borderId="3" xfId="0" applyFont="1" applyFill="1" applyBorder="1" applyAlignment="1">
      <alignment horizontal="center"/>
    </xf>
    <xf numFmtId="0" fontId="7" fillId="4" borderId="3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164" fontId="8" fillId="6" borderId="4" xfId="0" applyNumberFormat="1" applyFont="1" applyFill="1" applyBorder="1" applyAlignment="1">
      <alignment horizontal="center" vertical="center"/>
    </xf>
    <xf numFmtId="0" fontId="8" fillId="6" borderId="4" xfId="0" applyFont="1" applyFill="1" applyBorder="1" applyAlignment="1">
      <alignment horizontal="center" vertical="center"/>
    </xf>
    <xf numFmtId="49" fontId="8" fillId="6" borderId="4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49" fontId="9" fillId="0" borderId="0" xfId="0" applyNumberFormat="1" applyFont="1" applyAlignment="1">
      <alignment horizontal="left"/>
    </xf>
    <xf numFmtId="49" fontId="11" fillId="0" borderId="0" xfId="0" applyNumberFormat="1" applyFont="1" applyAlignment="1">
      <alignment horizontal="left"/>
    </xf>
    <xf numFmtId="49" fontId="12" fillId="0" borderId="0" xfId="0" applyNumberFormat="1" applyFont="1" applyAlignment="1">
      <alignment horizontal="left"/>
    </xf>
    <xf numFmtId="0" fontId="4" fillId="0" borderId="0" xfId="0" applyFont="1" applyAlignment="1"/>
    <xf numFmtId="0" fontId="1" fillId="0" borderId="0" xfId="0" applyFont="1" applyAlignment="1"/>
    <xf numFmtId="0" fontId="3" fillId="0" borderId="1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166" fontId="7" fillId="0" borderId="1" xfId="0" applyNumberFormat="1" applyFont="1" applyBorder="1" applyAlignment="1">
      <alignment horizontal="center"/>
    </xf>
    <xf numFmtId="166" fontId="7" fillId="0" borderId="4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166" fontId="7" fillId="0" borderId="1" xfId="0" applyNumberFormat="1" applyFont="1" applyBorder="1" applyAlignment="1">
      <alignment horizontal="center"/>
    </xf>
    <xf numFmtId="166" fontId="7" fillId="0" borderId="4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166" fontId="7" fillId="0" borderId="1" xfId="0" applyNumberFormat="1" applyFont="1" applyBorder="1" applyAlignment="1">
      <alignment horizontal="center" vertical="center"/>
    </xf>
    <xf numFmtId="166" fontId="7" fillId="0" borderId="4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49" fontId="7" fillId="0" borderId="1" xfId="0" applyNumberFormat="1" applyFont="1" applyBorder="1" applyAlignment="1">
      <alignment horizontal="center" vertical="center"/>
    </xf>
    <xf numFmtId="49" fontId="7" fillId="0" borderId="4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166" fontId="7" fillId="0" borderId="1" xfId="0" applyNumberFormat="1" applyFont="1" applyBorder="1" applyAlignment="1">
      <alignment horizontal="center"/>
    </xf>
    <xf numFmtId="166" fontId="7" fillId="0" borderId="4" xfId="0" applyNumberFormat="1" applyFont="1" applyBorder="1" applyAlignment="1">
      <alignment horizontal="center"/>
    </xf>
    <xf numFmtId="164" fontId="8" fillId="6" borderId="4" xfId="0" applyNumberFormat="1" applyFont="1" applyFill="1" applyBorder="1" applyAlignment="1">
      <alignment horizontal="center" vertical="center"/>
    </xf>
    <xf numFmtId="0" fontId="8" fillId="6" borderId="4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/>
    </xf>
    <xf numFmtId="0" fontId="7" fillId="4" borderId="3" xfId="0" applyFont="1" applyFill="1" applyBorder="1" applyAlignment="1">
      <alignment horizontal="center"/>
    </xf>
    <xf numFmtId="0" fontId="8" fillId="2" borderId="7" xfId="0" applyFont="1" applyFill="1" applyBorder="1" applyAlignment="1">
      <alignment horizontal="center"/>
    </xf>
    <xf numFmtId="49" fontId="8" fillId="6" borderId="4" xfId="0" applyNumberFormat="1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/>
    </xf>
    <xf numFmtId="0" fontId="9" fillId="0" borderId="1" xfId="0" applyFont="1" applyBorder="1" applyAlignment="1">
      <alignment vertical="center"/>
    </xf>
    <xf numFmtId="0" fontId="9" fillId="0" borderId="4" xfId="0" applyFont="1" applyBorder="1" applyAlignment="1">
      <alignment vertical="center"/>
    </xf>
    <xf numFmtId="0" fontId="9" fillId="0" borderId="1" xfId="0" applyFont="1" applyBorder="1" applyAlignment="1"/>
    <xf numFmtId="0" fontId="9" fillId="0" borderId="1" xfId="0" applyFont="1" applyBorder="1" applyAlignment="1">
      <alignment horizontal="center" vertical="center"/>
    </xf>
    <xf numFmtId="0" fontId="9" fillId="0" borderId="4" xfId="0" applyFont="1" applyBorder="1" applyAlignment="1"/>
    <xf numFmtId="0" fontId="9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166" fontId="7" fillId="0" borderId="4" xfId="0" applyNumberFormat="1" applyFont="1" applyBorder="1" applyAlignment="1">
      <alignment horizontal="center" vertical="center"/>
    </xf>
    <xf numFmtId="166" fontId="7" fillId="0" borderId="4" xfId="0" applyNumberFormat="1" applyFont="1" applyBorder="1" applyAlignment="1">
      <alignment horizontal="center"/>
    </xf>
    <xf numFmtId="166" fontId="9" fillId="0" borderId="0" xfId="0" applyNumberFormat="1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/>
    </xf>
    <xf numFmtId="49" fontId="7" fillId="0" borderId="15" xfId="0" applyNumberFormat="1" applyFont="1" applyBorder="1" applyAlignment="1">
      <alignment horizontal="center" vertical="center"/>
    </xf>
    <xf numFmtId="0" fontId="7" fillId="0" borderId="7" xfId="0" applyFont="1" applyBorder="1" applyAlignment="1">
      <alignment horizontal="center"/>
    </xf>
    <xf numFmtId="49" fontId="7" fillId="0" borderId="7" xfId="0" applyNumberFormat="1" applyFont="1" applyBorder="1" applyAlignment="1">
      <alignment horizontal="center" vertical="center"/>
    </xf>
    <xf numFmtId="0" fontId="7" fillId="0" borderId="16" xfId="0" applyFont="1" applyBorder="1" applyAlignment="1">
      <alignment horizontal="center"/>
    </xf>
    <xf numFmtId="49" fontId="7" fillId="0" borderId="16" xfId="0" applyNumberFormat="1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8" fillId="2" borderId="5" xfId="0" applyFont="1" applyFill="1" applyBorder="1" applyAlignment="1">
      <alignment horizontal="left" vertical="center"/>
    </xf>
    <xf numFmtId="0" fontId="8" fillId="2" borderId="6" xfId="0" applyFont="1" applyFill="1" applyBorder="1" applyAlignment="1">
      <alignment horizontal="left" vertical="center"/>
    </xf>
    <xf numFmtId="0" fontId="8" fillId="2" borderId="7" xfId="0" applyFont="1" applyFill="1" applyBorder="1" applyAlignment="1">
      <alignment horizontal="left" vertical="center"/>
    </xf>
    <xf numFmtId="0" fontId="8" fillId="3" borderId="8" xfId="0" applyFont="1" applyFill="1" applyBorder="1" applyAlignment="1">
      <alignment horizontal="left" vertical="center"/>
    </xf>
    <xf numFmtId="0" fontId="8" fillId="3" borderId="9" xfId="0" applyFont="1" applyFill="1" applyBorder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8" fillId="4" borderId="8" xfId="0" applyFont="1" applyFill="1" applyBorder="1" applyAlignment="1">
      <alignment horizontal="left" vertical="center"/>
    </xf>
    <xf numFmtId="0" fontId="7" fillId="4" borderId="9" xfId="0" applyFont="1" applyFill="1" applyBorder="1" applyAlignment="1">
      <alignment horizontal="left" vertical="center"/>
    </xf>
    <xf numFmtId="0" fontId="7" fillId="4" borderId="3" xfId="0" applyFont="1" applyFill="1" applyBorder="1" applyAlignment="1">
      <alignment horizontal="left" vertical="center"/>
    </xf>
    <xf numFmtId="49" fontId="3" fillId="0" borderId="4" xfId="0" applyNumberFormat="1" applyFont="1" applyBorder="1" applyAlignment="1">
      <alignment horizontal="center" vertical="center"/>
    </xf>
    <xf numFmtId="166" fontId="3" fillId="0" borderId="4" xfId="0" applyNumberFormat="1" applyFont="1" applyBorder="1" applyAlignment="1">
      <alignment horizontal="center"/>
    </xf>
    <xf numFmtId="166" fontId="3" fillId="0" borderId="4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14" fontId="3" fillId="0" borderId="4" xfId="0" applyNumberFormat="1" applyFont="1" applyBorder="1" applyAlignment="1">
      <alignment horizontal="center" vertical="center"/>
    </xf>
    <xf numFmtId="166" fontId="7" fillId="0" borderId="4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49" fontId="7" fillId="0" borderId="4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166" fontId="7" fillId="0" borderId="4" xfId="0" applyNumberFormat="1" applyFont="1" applyBorder="1" applyAlignment="1">
      <alignment horizontal="center"/>
    </xf>
    <xf numFmtId="14" fontId="7" fillId="0" borderId="4" xfId="0" applyNumberFormat="1" applyFont="1" applyBorder="1" applyAlignment="1">
      <alignment horizontal="left" vertical="center"/>
    </xf>
    <xf numFmtId="49" fontId="7" fillId="0" borderId="14" xfId="0" applyNumberFormat="1" applyFont="1" applyBorder="1" applyAlignment="1">
      <alignment horizontal="right" vertical="center"/>
    </xf>
    <xf numFmtId="0" fontId="3" fillId="0" borderId="14" xfId="0" applyFont="1" applyBorder="1" applyAlignment="1">
      <alignment vertical="center"/>
    </xf>
    <xf numFmtId="0" fontId="3" fillId="0" borderId="14" xfId="0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center" vertical="center"/>
    </xf>
    <xf numFmtId="166" fontId="7" fillId="0" borderId="2" xfId="0" applyNumberFormat="1" applyFont="1" applyBorder="1" applyAlignment="1">
      <alignment horizontal="center"/>
    </xf>
    <xf numFmtId="166" fontId="7" fillId="0" borderId="1" xfId="0" applyNumberFormat="1" applyFont="1" applyBorder="1" applyAlignment="1">
      <alignment horizontal="center" vertical="center"/>
    </xf>
    <xf numFmtId="166" fontId="7" fillId="0" borderId="4" xfId="0" applyNumberFormat="1" applyFont="1" applyBorder="1" applyAlignment="1">
      <alignment horizontal="center" vertical="center"/>
    </xf>
    <xf numFmtId="166" fontId="7" fillId="0" borderId="1" xfId="0" applyNumberFormat="1" applyFont="1" applyBorder="1" applyAlignment="1">
      <alignment horizontal="center"/>
    </xf>
    <xf numFmtId="166" fontId="7" fillId="0" borderId="4" xfId="0" applyNumberFormat="1" applyFont="1" applyBorder="1" applyAlignment="1">
      <alignment horizontal="center"/>
    </xf>
    <xf numFmtId="164" fontId="8" fillId="6" borderId="4" xfId="0" applyNumberFormat="1" applyFont="1" applyFill="1" applyBorder="1" applyAlignment="1">
      <alignment horizontal="center" vertical="center"/>
    </xf>
    <xf numFmtId="0" fontId="8" fillId="6" borderId="4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/>
    </xf>
    <xf numFmtId="0" fontId="7" fillId="4" borderId="3" xfId="0" applyFont="1" applyFill="1" applyBorder="1" applyAlignment="1">
      <alignment horizontal="center"/>
    </xf>
    <xf numFmtId="0" fontId="8" fillId="2" borderId="7" xfId="0" applyFont="1" applyFill="1" applyBorder="1" applyAlignment="1">
      <alignment horizontal="center"/>
    </xf>
    <xf numFmtId="49" fontId="8" fillId="6" borderId="4" xfId="0" applyNumberFormat="1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166" fontId="7" fillId="0" borderId="1" xfId="0" applyNumberFormat="1" applyFont="1" applyBorder="1" applyAlignment="1">
      <alignment horizontal="center" vertical="center"/>
    </xf>
    <xf numFmtId="166" fontId="7" fillId="0" borderId="4" xfId="0" applyNumberFormat="1" applyFont="1" applyBorder="1" applyAlignment="1">
      <alignment horizontal="center" vertical="center"/>
    </xf>
    <xf numFmtId="166" fontId="7" fillId="0" borderId="1" xfId="0" applyNumberFormat="1" applyFont="1" applyBorder="1" applyAlignment="1">
      <alignment horizontal="center" vertical="center"/>
    </xf>
    <xf numFmtId="166" fontId="7" fillId="0" borderId="4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166" fontId="7" fillId="0" borderId="1" xfId="0" applyNumberFormat="1" applyFont="1" applyBorder="1" applyAlignment="1">
      <alignment horizontal="center"/>
    </xf>
    <xf numFmtId="166" fontId="7" fillId="0" borderId="4" xfId="0" applyNumberFormat="1" applyFont="1" applyBorder="1" applyAlignment="1">
      <alignment horizontal="center"/>
    </xf>
    <xf numFmtId="164" fontId="8" fillId="6" borderId="4" xfId="0" applyNumberFormat="1" applyFont="1" applyFill="1" applyBorder="1" applyAlignment="1">
      <alignment horizontal="center" vertical="center"/>
    </xf>
    <xf numFmtId="0" fontId="8" fillId="6" borderId="4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/>
    </xf>
    <xf numFmtId="0" fontId="7" fillId="4" borderId="3" xfId="0" applyFont="1" applyFill="1" applyBorder="1" applyAlignment="1">
      <alignment horizontal="center"/>
    </xf>
    <xf numFmtId="0" fontId="8" fillId="2" borderId="7" xfId="0" applyFont="1" applyFill="1" applyBorder="1" applyAlignment="1">
      <alignment horizontal="center"/>
    </xf>
    <xf numFmtId="49" fontId="8" fillId="6" borderId="4" xfId="0" applyNumberFormat="1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166" fontId="7" fillId="0" borderId="1" xfId="0" applyNumberFormat="1" applyFont="1" applyBorder="1" applyAlignment="1">
      <alignment horizontal="center" vertical="center"/>
    </xf>
    <xf numFmtId="166" fontId="7" fillId="0" borderId="4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166" fontId="7" fillId="0" borderId="1" xfId="0" applyNumberFormat="1" applyFont="1" applyBorder="1" applyAlignment="1">
      <alignment horizontal="center"/>
    </xf>
    <xf numFmtId="166" fontId="7" fillId="0" borderId="4" xfId="0" applyNumberFormat="1" applyFont="1" applyBorder="1" applyAlignment="1">
      <alignment horizontal="center"/>
    </xf>
    <xf numFmtId="164" fontId="8" fillId="0" borderId="4" xfId="0" applyNumberFormat="1" applyFont="1" applyFill="1" applyBorder="1" applyAlignment="1">
      <alignment horizontal="center" vertical="center"/>
    </xf>
    <xf numFmtId="166" fontId="7" fillId="0" borderId="2" xfId="0" applyNumberFormat="1" applyFont="1" applyFill="1" applyBorder="1"/>
    <xf numFmtId="166" fontId="7" fillId="0" borderId="1" xfId="0" applyNumberFormat="1" applyFont="1" applyFill="1" applyBorder="1" applyAlignment="1">
      <alignment horizontal="center"/>
    </xf>
    <xf numFmtId="166" fontId="7" fillId="0" borderId="4" xfId="0" applyNumberFormat="1" applyFont="1" applyFill="1" applyBorder="1" applyAlignment="1">
      <alignment horizontal="center"/>
    </xf>
    <xf numFmtId="166" fontId="7" fillId="0" borderId="14" xfId="0" applyNumberFormat="1" applyFont="1" applyFill="1" applyBorder="1" applyAlignment="1">
      <alignment horizontal="center" vertical="center"/>
    </xf>
    <xf numFmtId="166" fontId="7" fillId="0" borderId="14" xfId="0" applyNumberFormat="1" applyFont="1" applyFill="1" applyBorder="1" applyAlignment="1">
      <alignment horizontal="center"/>
    </xf>
    <xf numFmtId="166" fontId="7" fillId="0" borderId="1" xfId="0" applyNumberFormat="1" applyFont="1" applyFill="1" applyBorder="1" applyAlignment="1">
      <alignment horizontal="center" vertical="center"/>
    </xf>
    <xf numFmtId="166" fontId="7" fillId="0" borderId="4" xfId="0" applyNumberFormat="1" applyFont="1" applyFill="1" applyBorder="1" applyAlignment="1">
      <alignment horizontal="center" vertical="center"/>
    </xf>
    <xf numFmtId="166" fontId="7" fillId="0" borderId="15" xfId="0" applyNumberFormat="1" applyFont="1" applyFill="1" applyBorder="1" applyAlignment="1">
      <alignment horizontal="center"/>
    </xf>
    <xf numFmtId="166" fontId="7" fillId="0" borderId="16" xfId="0" applyNumberFormat="1" applyFont="1" applyFill="1" applyBorder="1" applyAlignment="1">
      <alignment horizontal="center"/>
    </xf>
    <xf numFmtId="166" fontId="7" fillId="0" borderId="7" xfId="0" applyNumberFormat="1" applyFont="1" applyFill="1" applyBorder="1" applyAlignment="1">
      <alignment horizontal="center"/>
    </xf>
    <xf numFmtId="166" fontId="7" fillId="0" borderId="7" xfId="0" applyNumberFormat="1" applyFont="1" applyFill="1" applyBorder="1" applyAlignment="1">
      <alignment horizontal="center" vertical="center"/>
    </xf>
    <xf numFmtId="166" fontId="7" fillId="0" borderId="16" xfId="0" applyNumberFormat="1" applyFont="1" applyFill="1" applyBorder="1" applyAlignment="1">
      <alignment horizontal="center" vertical="center"/>
    </xf>
    <xf numFmtId="0" fontId="0" fillId="0" borderId="0" xfId="0" applyFill="1"/>
    <xf numFmtId="0" fontId="9" fillId="0" borderId="0" xfId="0" applyFont="1" applyFill="1" applyAlignment="1">
      <alignment horizontal="center"/>
    </xf>
    <xf numFmtId="0" fontId="11" fillId="0" borderId="0" xfId="0" applyFont="1" applyFill="1" applyAlignment="1">
      <alignment horizontal="center"/>
    </xf>
    <xf numFmtId="0" fontId="12" fillId="0" borderId="0" xfId="0" applyFont="1" applyFill="1" applyAlignment="1">
      <alignment horizontal="center"/>
    </xf>
    <xf numFmtId="166" fontId="13" fillId="0" borderId="14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1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7" fillId="0" borderId="1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166" fontId="7" fillId="0" borderId="1" xfId="0" applyNumberFormat="1" applyFont="1" applyBorder="1" applyAlignment="1">
      <alignment horizontal="center"/>
    </xf>
    <xf numFmtId="166" fontId="7" fillId="0" borderId="4" xfId="0" applyNumberFormat="1" applyFont="1" applyBorder="1" applyAlignment="1">
      <alignment horizontal="center"/>
    </xf>
    <xf numFmtId="164" fontId="8" fillId="6" borderId="4" xfId="0" applyNumberFormat="1" applyFont="1" applyFill="1" applyBorder="1" applyAlignment="1">
      <alignment horizontal="center" vertical="center"/>
    </xf>
    <xf numFmtId="0" fontId="8" fillId="6" borderId="4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/>
    </xf>
    <xf numFmtId="0" fontId="7" fillId="4" borderId="3" xfId="0" applyFont="1" applyFill="1" applyBorder="1" applyAlignment="1">
      <alignment horizontal="center"/>
    </xf>
    <xf numFmtId="0" fontId="8" fillId="2" borderId="7" xfId="0" applyFont="1" applyFill="1" applyBorder="1" applyAlignment="1">
      <alignment horizontal="center"/>
    </xf>
    <xf numFmtId="49" fontId="8" fillId="6" borderId="4" xfId="0" applyNumberFormat="1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49" fontId="7" fillId="0" borderId="1" xfId="0" applyNumberFormat="1" applyFont="1" applyBorder="1" applyAlignment="1">
      <alignment horizontal="center" vertical="center"/>
    </xf>
    <xf numFmtId="49" fontId="7" fillId="0" borderId="4" xfId="0" applyNumberFormat="1" applyFont="1" applyBorder="1" applyAlignment="1">
      <alignment horizontal="center" vertical="center"/>
    </xf>
    <xf numFmtId="166" fontId="7" fillId="0" borderId="1" xfId="0" applyNumberFormat="1" applyFont="1" applyBorder="1" applyAlignment="1">
      <alignment horizontal="center"/>
    </xf>
    <xf numFmtId="166" fontId="7" fillId="0" borderId="4" xfId="0" applyNumberFormat="1" applyFont="1" applyBorder="1" applyAlignment="1">
      <alignment horizontal="center"/>
    </xf>
    <xf numFmtId="49" fontId="7" fillId="0" borderId="14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7" fillId="0" borderId="0" xfId="0" applyFont="1"/>
    <xf numFmtId="49" fontId="14" fillId="0" borderId="0" xfId="0" applyNumberFormat="1" applyFont="1" applyAlignment="1">
      <alignment horizontal="center"/>
    </xf>
    <xf numFmtId="49" fontId="15" fillId="0" borderId="0" xfId="0" applyNumberFormat="1" applyFont="1" applyAlignment="1">
      <alignment horizontal="center"/>
    </xf>
    <xf numFmtId="49" fontId="7" fillId="0" borderId="0" xfId="0" applyNumberFormat="1" applyFont="1" applyAlignment="1">
      <alignment horizontal="right"/>
    </xf>
    <xf numFmtId="166" fontId="7" fillId="0" borderId="1" xfId="0" applyNumberFormat="1" applyFont="1" applyBorder="1" applyAlignment="1">
      <alignment horizontal="center"/>
    </xf>
    <xf numFmtId="166" fontId="7" fillId="0" borderId="4" xfId="0" applyNumberFormat="1" applyFont="1" applyBorder="1" applyAlignment="1">
      <alignment horizontal="center"/>
    </xf>
    <xf numFmtId="164" fontId="8" fillId="6" borderId="4" xfId="0" applyNumberFormat="1" applyFont="1" applyFill="1" applyBorder="1" applyAlignment="1">
      <alignment horizontal="center" vertical="center"/>
    </xf>
    <xf numFmtId="0" fontId="8" fillId="6" borderId="4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/>
    </xf>
    <xf numFmtId="0" fontId="7" fillId="4" borderId="3" xfId="0" applyFont="1" applyFill="1" applyBorder="1" applyAlignment="1">
      <alignment horizontal="center"/>
    </xf>
    <xf numFmtId="0" fontId="8" fillId="2" borderId="7" xfId="0" applyFont="1" applyFill="1" applyBorder="1" applyAlignment="1">
      <alignment horizontal="center"/>
    </xf>
    <xf numFmtId="49" fontId="8" fillId="6" borderId="4" xfId="0" applyNumberFormat="1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7" fillId="0" borderId="32" xfId="0" applyFont="1" applyBorder="1" applyAlignment="1">
      <alignment horizontal="center" vertical="center"/>
    </xf>
    <xf numFmtId="49" fontId="7" fillId="0" borderId="0" xfId="0" applyNumberFormat="1" applyFont="1" applyBorder="1" applyAlignment="1">
      <alignment horizontal="right" vertical="center"/>
    </xf>
    <xf numFmtId="0" fontId="9" fillId="0" borderId="15" xfId="0" applyFont="1" applyBorder="1" applyAlignment="1">
      <alignment horizontal="center" vertical="center"/>
    </xf>
    <xf numFmtId="49" fontId="9" fillId="0" borderId="15" xfId="0" applyNumberFormat="1" applyFont="1" applyBorder="1" applyAlignment="1">
      <alignment horizontal="center" vertical="center"/>
    </xf>
    <xf numFmtId="166" fontId="7" fillId="0" borderId="1" xfId="0" applyNumberFormat="1" applyFont="1" applyBorder="1" applyAlignment="1">
      <alignment horizontal="center"/>
    </xf>
    <xf numFmtId="166" fontId="7" fillId="0" borderId="4" xfId="0" applyNumberFormat="1" applyFont="1" applyBorder="1" applyAlignment="1">
      <alignment horizontal="center"/>
    </xf>
    <xf numFmtId="164" fontId="8" fillId="6" borderId="4" xfId="0" applyNumberFormat="1" applyFont="1" applyFill="1" applyBorder="1" applyAlignment="1">
      <alignment horizontal="center" vertical="center"/>
    </xf>
    <xf numFmtId="0" fontId="8" fillId="6" borderId="4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/>
    </xf>
    <xf numFmtId="0" fontId="7" fillId="4" borderId="3" xfId="0" applyFont="1" applyFill="1" applyBorder="1" applyAlignment="1">
      <alignment horizontal="center"/>
    </xf>
    <xf numFmtId="0" fontId="8" fillId="2" borderId="7" xfId="0" applyFont="1" applyFill="1" applyBorder="1" applyAlignment="1">
      <alignment horizontal="center"/>
    </xf>
    <xf numFmtId="49" fontId="8" fillId="6" borderId="4" xfId="0" applyNumberFormat="1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166" fontId="7" fillId="0" borderId="1" xfId="0" applyNumberFormat="1" applyFont="1" applyBorder="1" applyAlignment="1">
      <alignment horizontal="center"/>
    </xf>
    <xf numFmtId="166" fontId="7" fillId="0" borderId="4" xfId="0" applyNumberFormat="1" applyFont="1" applyBorder="1" applyAlignment="1">
      <alignment horizontal="center"/>
    </xf>
    <xf numFmtId="164" fontId="8" fillId="6" borderId="4" xfId="0" applyNumberFormat="1" applyFont="1" applyFill="1" applyBorder="1" applyAlignment="1">
      <alignment horizontal="center" vertical="center"/>
    </xf>
    <xf numFmtId="0" fontId="8" fillId="6" borderId="4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/>
    </xf>
    <xf numFmtId="0" fontId="7" fillId="4" borderId="3" xfId="0" applyFont="1" applyFill="1" applyBorder="1" applyAlignment="1">
      <alignment horizontal="center"/>
    </xf>
    <xf numFmtId="0" fontId="8" fillId="2" borderId="7" xfId="0" applyFont="1" applyFill="1" applyBorder="1" applyAlignment="1">
      <alignment horizontal="center"/>
    </xf>
    <xf numFmtId="49" fontId="8" fillId="6" borderId="4" xfId="0" applyNumberFormat="1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8" fillId="2" borderId="7" xfId="0" applyFont="1" applyFill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49" fontId="7" fillId="0" borderId="1" xfId="0" applyNumberFormat="1" applyFont="1" applyBorder="1" applyAlignment="1">
      <alignment horizontal="center" vertical="center"/>
    </xf>
    <xf numFmtId="49" fontId="7" fillId="0" borderId="4" xfId="0" applyNumberFormat="1" applyFont="1" applyBorder="1" applyAlignment="1">
      <alignment horizontal="center" vertical="center"/>
    </xf>
    <xf numFmtId="166" fontId="7" fillId="0" borderId="1" xfId="0" applyNumberFormat="1" applyFont="1" applyBorder="1" applyAlignment="1">
      <alignment horizontal="center" vertical="center"/>
    </xf>
    <xf numFmtId="166" fontId="7" fillId="0" borderId="4" xfId="0" applyNumberFormat="1" applyFont="1" applyBorder="1" applyAlignment="1">
      <alignment horizontal="center" vertical="center"/>
    </xf>
    <xf numFmtId="166" fontId="7" fillId="0" borderId="1" xfId="0" applyNumberFormat="1" applyFont="1" applyBorder="1" applyAlignment="1">
      <alignment horizontal="center"/>
    </xf>
    <xf numFmtId="166" fontId="7" fillId="0" borderId="4" xfId="0" applyNumberFormat="1" applyFont="1" applyBorder="1" applyAlignment="1">
      <alignment horizontal="center"/>
    </xf>
    <xf numFmtId="0" fontId="8" fillId="3" borderId="3" xfId="0" applyFont="1" applyFill="1" applyBorder="1" applyAlignment="1">
      <alignment horizontal="center"/>
    </xf>
    <xf numFmtId="0" fontId="7" fillId="4" borderId="3" xfId="0" applyFont="1" applyFill="1" applyBorder="1" applyAlignment="1">
      <alignment horizontal="center"/>
    </xf>
    <xf numFmtId="164" fontId="8" fillId="6" borderId="1" xfId="0" applyNumberFormat="1" applyFont="1" applyFill="1" applyBorder="1" applyAlignment="1">
      <alignment horizontal="center" vertical="center"/>
    </xf>
    <xf numFmtId="164" fontId="8" fillId="6" borderId="4" xfId="0" applyNumberFormat="1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8" fillId="6" borderId="4" xfId="0" applyFont="1" applyFill="1" applyBorder="1" applyAlignment="1">
      <alignment horizontal="center" vertical="center"/>
    </xf>
    <xf numFmtId="0" fontId="8" fillId="6" borderId="8" xfId="0" applyFont="1" applyFill="1" applyBorder="1" applyAlignment="1">
      <alignment horizontal="center" vertical="center"/>
    </xf>
    <xf numFmtId="0" fontId="8" fillId="6" borderId="3" xfId="0" applyFont="1" applyFill="1" applyBorder="1" applyAlignment="1">
      <alignment horizontal="center" vertical="center"/>
    </xf>
    <xf numFmtId="164" fontId="8" fillId="6" borderId="8" xfId="0" applyNumberFormat="1" applyFont="1" applyFill="1" applyBorder="1" applyAlignment="1">
      <alignment horizontal="center" vertical="center"/>
    </xf>
    <xf numFmtId="164" fontId="8" fillId="6" borderId="9" xfId="0" applyNumberFormat="1" applyFont="1" applyFill="1" applyBorder="1" applyAlignment="1">
      <alignment horizontal="center" vertical="center"/>
    </xf>
    <xf numFmtId="164" fontId="8" fillId="6" borderId="3" xfId="0" applyNumberFormat="1" applyFont="1" applyFill="1" applyBorder="1" applyAlignment="1">
      <alignment horizontal="center" vertical="center"/>
    </xf>
    <xf numFmtId="49" fontId="8" fillId="6" borderId="1" xfId="0" applyNumberFormat="1" applyFont="1" applyFill="1" applyBorder="1" applyAlignment="1">
      <alignment horizontal="center" vertical="center"/>
    </xf>
    <xf numFmtId="49" fontId="8" fillId="6" borderId="4" xfId="0" applyNumberFormat="1" applyFont="1" applyFill="1" applyBorder="1" applyAlignment="1">
      <alignment horizontal="center" vertical="center"/>
    </xf>
    <xf numFmtId="49" fontId="9" fillId="0" borderId="1" xfId="0" applyNumberFormat="1" applyFont="1" applyBorder="1" applyAlignment="1">
      <alignment horizontal="center" vertical="center"/>
    </xf>
    <xf numFmtId="49" fontId="9" fillId="0" borderId="4" xfId="0" applyNumberFormat="1" applyFont="1" applyBorder="1" applyAlignment="1">
      <alignment horizontal="center" vertical="center"/>
    </xf>
    <xf numFmtId="0" fontId="8" fillId="0" borderId="9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8" fillId="0" borderId="8" xfId="0" applyFont="1" applyBorder="1" applyAlignment="1">
      <alignment horizontal="left" vertical="top"/>
    </xf>
    <xf numFmtId="0" fontId="8" fillId="2" borderId="7" xfId="0" applyFont="1" applyFill="1" applyBorder="1" applyAlignment="1">
      <alignment horizontal="center"/>
    </xf>
    <xf numFmtId="166" fontId="7" fillId="0" borderId="1" xfId="0" applyNumberFormat="1" applyFont="1" applyBorder="1" applyAlignment="1">
      <alignment horizontal="center"/>
    </xf>
    <xf numFmtId="166" fontId="7" fillId="0" borderId="4" xfId="0" applyNumberFormat="1" applyFont="1" applyBorder="1" applyAlignment="1">
      <alignment horizontal="center"/>
    </xf>
    <xf numFmtId="0" fontId="8" fillId="3" borderId="3" xfId="0" applyFont="1" applyFill="1" applyBorder="1" applyAlignment="1">
      <alignment horizontal="center"/>
    </xf>
    <xf numFmtId="0" fontId="7" fillId="4" borderId="3" xfId="0" applyFont="1" applyFill="1" applyBorder="1" applyAlignment="1">
      <alignment horizontal="center"/>
    </xf>
    <xf numFmtId="164" fontId="8" fillId="6" borderId="4" xfId="0" applyNumberFormat="1" applyFont="1" applyFill="1" applyBorder="1" applyAlignment="1">
      <alignment horizontal="center" vertical="center"/>
    </xf>
    <xf numFmtId="0" fontId="8" fillId="6" borderId="4" xfId="0" applyFont="1" applyFill="1" applyBorder="1" applyAlignment="1">
      <alignment horizontal="center" vertical="center"/>
    </xf>
    <xf numFmtId="49" fontId="8" fillId="6" borderId="4" xfId="0" applyNumberFormat="1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166" fontId="7" fillId="0" borderId="1" xfId="0" applyNumberFormat="1" applyFont="1" applyBorder="1" applyAlignment="1">
      <alignment horizontal="center"/>
    </xf>
    <xf numFmtId="166" fontId="7" fillId="0" borderId="4" xfId="0" applyNumberFormat="1" applyFont="1" applyBorder="1" applyAlignment="1">
      <alignment horizontal="center"/>
    </xf>
    <xf numFmtId="164" fontId="8" fillId="6" borderId="4" xfId="0" applyNumberFormat="1" applyFont="1" applyFill="1" applyBorder="1" applyAlignment="1">
      <alignment horizontal="center" vertical="center"/>
    </xf>
    <xf numFmtId="0" fontId="8" fillId="6" borderId="4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/>
    </xf>
    <xf numFmtId="0" fontId="7" fillId="4" borderId="3" xfId="0" applyFont="1" applyFill="1" applyBorder="1" applyAlignment="1">
      <alignment horizontal="center"/>
    </xf>
    <xf numFmtId="0" fontId="8" fillId="2" borderId="7" xfId="0" applyFont="1" applyFill="1" applyBorder="1" applyAlignment="1">
      <alignment horizontal="center"/>
    </xf>
    <xf numFmtId="49" fontId="8" fillId="6" borderId="4" xfId="0" applyNumberFormat="1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0" fillId="0" borderId="1" xfId="0" applyBorder="1"/>
    <xf numFmtId="0" fontId="0" fillId="0" borderId="4" xfId="0" applyBorder="1"/>
    <xf numFmtId="0" fontId="9" fillId="0" borderId="7" xfId="0" applyFont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0" fontId="8" fillId="2" borderId="7" xfId="0" applyFont="1" applyFill="1" applyBorder="1" applyAlignment="1">
      <alignment horizontal="center"/>
    </xf>
    <xf numFmtId="166" fontId="7" fillId="0" borderId="1" xfId="0" applyNumberFormat="1" applyFont="1" applyBorder="1" applyAlignment="1">
      <alignment horizontal="center"/>
    </xf>
    <xf numFmtId="166" fontId="7" fillId="0" borderId="4" xfId="0" applyNumberFormat="1" applyFont="1" applyBorder="1" applyAlignment="1">
      <alignment horizontal="center"/>
    </xf>
    <xf numFmtId="0" fontId="8" fillId="3" borderId="3" xfId="0" applyFont="1" applyFill="1" applyBorder="1" applyAlignment="1">
      <alignment horizontal="center"/>
    </xf>
    <xf numFmtId="0" fontId="7" fillId="4" borderId="3" xfId="0" applyFont="1" applyFill="1" applyBorder="1" applyAlignment="1">
      <alignment horizontal="center"/>
    </xf>
    <xf numFmtId="164" fontId="8" fillId="6" borderId="4" xfId="0" applyNumberFormat="1" applyFont="1" applyFill="1" applyBorder="1" applyAlignment="1">
      <alignment horizontal="center" vertical="center"/>
    </xf>
    <xf numFmtId="0" fontId="8" fillId="6" borderId="4" xfId="0" applyFont="1" applyFill="1" applyBorder="1" applyAlignment="1">
      <alignment horizontal="center" vertical="center"/>
    </xf>
    <xf numFmtId="49" fontId="8" fillId="6" borderId="4" xfId="0" applyNumberFormat="1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8" fillId="2" borderId="7" xfId="0" applyFont="1" applyFill="1" applyBorder="1" applyAlignment="1">
      <alignment horizontal="center"/>
    </xf>
    <xf numFmtId="166" fontId="7" fillId="0" borderId="1" xfId="0" applyNumberFormat="1" applyFont="1" applyBorder="1" applyAlignment="1">
      <alignment horizontal="center"/>
    </xf>
    <xf numFmtId="166" fontId="7" fillId="0" borderId="4" xfId="0" applyNumberFormat="1" applyFont="1" applyBorder="1" applyAlignment="1">
      <alignment horizontal="center"/>
    </xf>
    <xf numFmtId="0" fontId="8" fillId="3" borderId="3" xfId="0" applyFont="1" applyFill="1" applyBorder="1" applyAlignment="1">
      <alignment horizontal="center"/>
    </xf>
    <xf numFmtId="0" fontId="7" fillId="4" borderId="3" xfId="0" applyFont="1" applyFill="1" applyBorder="1" applyAlignment="1">
      <alignment horizontal="center"/>
    </xf>
    <xf numFmtId="164" fontId="8" fillId="6" borderId="4" xfId="0" applyNumberFormat="1" applyFont="1" applyFill="1" applyBorder="1" applyAlignment="1">
      <alignment horizontal="center" vertical="center"/>
    </xf>
    <xf numFmtId="0" fontId="8" fillId="6" borderId="4" xfId="0" applyFont="1" applyFill="1" applyBorder="1" applyAlignment="1">
      <alignment horizontal="center" vertical="center"/>
    </xf>
    <xf numFmtId="49" fontId="8" fillId="6" borderId="4" xfId="0" applyNumberFormat="1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166" fontId="7" fillId="0" borderId="1" xfId="0" applyNumberFormat="1" applyFont="1" applyBorder="1" applyAlignment="1">
      <alignment horizontal="center" vertical="center"/>
    </xf>
    <xf numFmtId="166" fontId="7" fillId="0" borderId="4" xfId="0" applyNumberFormat="1" applyFont="1" applyBorder="1" applyAlignment="1">
      <alignment horizontal="center" vertical="center"/>
    </xf>
    <xf numFmtId="49" fontId="7" fillId="0" borderId="1" xfId="0" applyNumberFormat="1" applyFont="1" applyBorder="1" applyAlignment="1">
      <alignment horizontal="center" vertical="center"/>
    </xf>
    <xf numFmtId="49" fontId="7" fillId="0" borderId="4" xfId="0" applyNumberFormat="1" applyFont="1" applyBorder="1" applyAlignment="1">
      <alignment horizontal="center" vertical="center"/>
    </xf>
    <xf numFmtId="166" fontId="7" fillId="0" borderId="1" xfId="0" applyNumberFormat="1" applyFont="1" applyBorder="1" applyAlignment="1">
      <alignment horizontal="center"/>
    </xf>
    <xf numFmtId="166" fontId="7" fillId="0" borderId="4" xfId="0" applyNumberFormat="1" applyFont="1" applyBorder="1" applyAlignment="1">
      <alignment horizontal="center"/>
    </xf>
    <xf numFmtId="49" fontId="9" fillId="0" borderId="1" xfId="0" applyNumberFormat="1" applyFont="1" applyBorder="1" applyAlignment="1">
      <alignment horizontal="center" vertical="center"/>
    </xf>
    <xf numFmtId="49" fontId="9" fillId="0" borderId="4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166" fontId="7" fillId="0" borderId="14" xfId="0" applyNumberFormat="1" applyFont="1" applyBorder="1" applyAlignment="1">
      <alignment horizontal="center" vertical="center"/>
    </xf>
    <xf numFmtId="166" fontId="7" fillId="0" borderId="1" xfId="0" applyNumberFormat="1" applyFont="1" applyBorder="1" applyAlignment="1">
      <alignment horizontal="center" vertical="center"/>
    </xf>
    <xf numFmtId="166" fontId="7" fillId="0" borderId="4" xfId="0" applyNumberFormat="1" applyFont="1" applyBorder="1" applyAlignment="1">
      <alignment horizontal="center" vertical="center"/>
    </xf>
    <xf numFmtId="166" fontId="7" fillId="0" borderId="1" xfId="0" applyNumberFormat="1" applyFont="1" applyBorder="1" applyAlignment="1">
      <alignment horizontal="center"/>
    </xf>
    <xf numFmtId="166" fontId="7" fillId="0" borderId="4" xfId="0" applyNumberFormat="1" applyFont="1" applyBorder="1" applyAlignment="1">
      <alignment horizontal="center"/>
    </xf>
    <xf numFmtId="49" fontId="9" fillId="0" borderId="4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8" fillId="2" borderId="7" xfId="0" applyFont="1" applyFill="1" applyBorder="1" applyAlignment="1">
      <alignment horizontal="center"/>
    </xf>
    <xf numFmtId="166" fontId="7" fillId="0" borderId="1" xfId="0" applyNumberFormat="1" applyFont="1" applyBorder="1" applyAlignment="1">
      <alignment horizontal="center" vertical="center"/>
    </xf>
    <xf numFmtId="166" fontId="7" fillId="0" borderId="4" xfId="0" applyNumberFormat="1" applyFont="1" applyBorder="1" applyAlignment="1">
      <alignment horizontal="center" vertical="center"/>
    </xf>
    <xf numFmtId="166" fontId="7" fillId="0" borderId="1" xfId="0" applyNumberFormat="1" applyFont="1" applyBorder="1" applyAlignment="1">
      <alignment horizontal="center"/>
    </xf>
    <xf numFmtId="166" fontId="7" fillId="0" borderId="4" xfId="0" applyNumberFormat="1" applyFont="1" applyBorder="1" applyAlignment="1">
      <alignment horizontal="center"/>
    </xf>
    <xf numFmtId="0" fontId="8" fillId="3" borderId="3" xfId="0" applyFont="1" applyFill="1" applyBorder="1" applyAlignment="1">
      <alignment horizontal="center"/>
    </xf>
    <xf numFmtId="0" fontId="7" fillId="4" borderId="3" xfId="0" applyFont="1" applyFill="1" applyBorder="1" applyAlignment="1">
      <alignment horizontal="center"/>
    </xf>
    <xf numFmtId="164" fontId="8" fillId="6" borderId="4" xfId="0" applyNumberFormat="1" applyFont="1" applyFill="1" applyBorder="1" applyAlignment="1">
      <alignment horizontal="center" vertical="center"/>
    </xf>
    <xf numFmtId="0" fontId="8" fillId="6" borderId="4" xfId="0" applyFont="1" applyFill="1" applyBorder="1" applyAlignment="1">
      <alignment horizontal="center" vertical="center"/>
    </xf>
    <xf numFmtId="49" fontId="8" fillId="6" borderId="4" xfId="0" applyNumberFormat="1" applyFont="1" applyFill="1" applyBorder="1" applyAlignment="1">
      <alignment horizontal="center" vertical="center"/>
    </xf>
    <xf numFmtId="49" fontId="9" fillId="0" borderId="1" xfId="0" applyNumberFormat="1" applyFont="1" applyBorder="1" applyAlignment="1">
      <alignment horizontal="center" vertical="center"/>
    </xf>
    <xf numFmtId="49" fontId="9" fillId="0" borderId="4" xfId="0" applyNumberFormat="1" applyFont="1" applyBorder="1" applyAlignment="1">
      <alignment horizontal="center" vertical="center"/>
    </xf>
    <xf numFmtId="0" fontId="8" fillId="0" borderId="3" xfId="0" applyFont="1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42" fontId="9" fillId="0" borderId="1" xfId="0" applyNumberFormat="1" applyFont="1" applyBorder="1" applyAlignment="1">
      <alignment horizontal="center" vertical="center"/>
    </xf>
    <xf numFmtId="42" fontId="9" fillId="0" borderId="4" xfId="0" applyNumberFormat="1" applyFont="1" applyBorder="1" applyAlignment="1">
      <alignment horizontal="center" vertical="center"/>
    </xf>
    <xf numFmtId="166" fontId="7" fillId="0" borderId="1" xfId="0" applyNumberFormat="1" applyFont="1" applyBorder="1" applyAlignment="1">
      <alignment horizontal="center"/>
    </xf>
    <xf numFmtId="166" fontId="7" fillId="0" borderId="4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166" fontId="7" fillId="0" borderId="1" xfId="0" applyNumberFormat="1" applyFont="1" applyBorder="1" applyAlignment="1">
      <alignment horizontal="center" vertical="center"/>
    </xf>
    <xf numFmtId="166" fontId="7" fillId="0" borderId="4" xfId="0" applyNumberFormat="1" applyFont="1" applyBorder="1" applyAlignment="1">
      <alignment horizontal="center" vertical="center"/>
    </xf>
    <xf numFmtId="166" fontId="7" fillId="0" borderId="1" xfId="0" applyNumberFormat="1" applyFont="1" applyBorder="1" applyAlignment="1">
      <alignment horizontal="center"/>
    </xf>
    <xf numFmtId="166" fontId="7" fillId="0" borderId="4" xfId="0" applyNumberFormat="1" applyFont="1" applyBorder="1" applyAlignment="1">
      <alignment horizontal="center"/>
    </xf>
    <xf numFmtId="164" fontId="8" fillId="6" borderId="4" xfId="0" applyNumberFormat="1" applyFont="1" applyFill="1" applyBorder="1" applyAlignment="1">
      <alignment horizontal="center" vertical="center"/>
    </xf>
    <xf numFmtId="0" fontId="8" fillId="6" borderId="4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/>
    </xf>
    <xf numFmtId="0" fontId="7" fillId="4" borderId="3" xfId="0" applyFont="1" applyFill="1" applyBorder="1" applyAlignment="1">
      <alignment horizontal="center"/>
    </xf>
    <xf numFmtId="0" fontId="8" fillId="2" borderId="7" xfId="0" applyFont="1" applyFill="1" applyBorder="1" applyAlignment="1">
      <alignment horizontal="center"/>
    </xf>
    <xf numFmtId="49" fontId="9" fillId="0" borderId="1" xfId="0" applyNumberFormat="1" applyFont="1" applyBorder="1" applyAlignment="1">
      <alignment horizontal="center" vertical="center"/>
    </xf>
    <xf numFmtId="49" fontId="9" fillId="0" borderId="4" xfId="0" applyNumberFormat="1" applyFont="1" applyBorder="1" applyAlignment="1">
      <alignment horizontal="center" vertical="center"/>
    </xf>
    <xf numFmtId="49" fontId="8" fillId="6" borderId="4" xfId="0" applyNumberFormat="1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166" fontId="7" fillId="0" borderId="14" xfId="0" applyNumberFormat="1" applyFont="1" applyBorder="1" applyAlignment="1">
      <alignment horizontal="center" vertical="center"/>
    </xf>
    <xf numFmtId="49" fontId="9" fillId="0" borderId="14" xfId="0" applyNumberFormat="1" applyFont="1" applyBorder="1" applyAlignment="1">
      <alignment horizontal="center" vertical="center"/>
    </xf>
    <xf numFmtId="42" fontId="9" fillId="0" borderId="14" xfId="0" applyNumberFormat="1" applyFont="1" applyBorder="1" applyAlignment="1">
      <alignment horizontal="center" vertical="center"/>
    </xf>
    <xf numFmtId="0" fontId="7" fillId="0" borderId="14" xfId="0" applyFont="1" applyBorder="1" applyAlignment="1">
      <alignment vertical="center"/>
    </xf>
    <xf numFmtId="0" fontId="7" fillId="0" borderId="15" xfId="0" quotePrefix="1" applyFont="1" applyBorder="1" applyAlignment="1"/>
    <xf numFmtId="166" fontId="7" fillId="0" borderId="1" xfId="0" applyNumberFormat="1" applyFont="1" applyBorder="1" applyAlignment="1">
      <alignment horizontal="center" vertical="center"/>
    </xf>
    <xf numFmtId="166" fontId="7" fillId="0" borderId="4" xfId="0" applyNumberFormat="1" applyFont="1" applyBorder="1" applyAlignment="1">
      <alignment horizontal="center" vertical="center"/>
    </xf>
    <xf numFmtId="166" fontId="7" fillId="0" borderId="1" xfId="0" applyNumberFormat="1" applyFont="1" applyBorder="1" applyAlignment="1">
      <alignment horizontal="center"/>
    </xf>
    <xf numFmtId="166" fontId="7" fillId="0" borderId="4" xfId="0" applyNumberFormat="1" applyFont="1" applyBorder="1" applyAlignment="1">
      <alignment horizontal="center"/>
    </xf>
    <xf numFmtId="164" fontId="8" fillId="6" borderId="4" xfId="0" applyNumberFormat="1" applyFont="1" applyFill="1" applyBorder="1" applyAlignment="1">
      <alignment horizontal="center" vertical="center"/>
    </xf>
    <xf numFmtId="0" fontId="8" fillId="6" borderId="4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/>
    </xf>
    <xf numFmtId="0" fontId="7" fillId="4" borderId="3" xfId="0" applyFont="1" applyFill="1" applyBorder="1" applyAlignment="1">
      <alignment horizontal="center"/>
    </xf>
    <xf numFmtId="0" fontId="8" fillId="2" borderId="7" xfId="0" applyFont="1" applyFill="1" applyBorder="1" applyAlignment="1">
      <alignment horizontal="center"/>
    </xf>
    <xf numFmtId="49" fontId="9" fillId="0" borderId="1" xfId="0" applyNumberFormat="1" applyFont="1" applyBorder="1" applyAlignment="1">
      <alignment horizontal="center" vertical="center"/>
    </xf>
    <xf numFmtId="49" fontId="9" fillId="0" borderId="4" xfId="0" applyNumberFormat="1" applyFont="1" applyBorder="1" applyAlignment="1">
      <alignment horizontal="center" vertical="center"/>
    </xf>
    <xf numFmtId="49" fontId="8" fillId="6" borderId="4" xfId="0" applyNumberFormat="1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166" fontId="7" fillId="0" borderId="14" xfId="0" applyNumberFormat="1" applyFont="1" applyBorder="1" applyAlignment="1">
      <alignment horizontal="center" vertical="center"/>
    </xf>
    <xf numFmtId="49" fontId="9" fillId="0" borderId="14" xfId="0" applyNumberFormat="1" applyFont="1" applyBorder="1" applyAlignment="1">
      <alignment horizontal="center" vertical="center"/>
    </xf>
    <xf numFmtId="15" fontId="7" fillId="0" borderId="1" xfId="0" applyNumberFormat="1" applyFont="1" applyBorder="1" applyAlignment="1">
      <alignment horizontal="center" vertical="center"/>
    </xf>
    <xf numFmtId="15" fontId="7" fillId="0" borderId="4" xfId="0" applyNumberFormat="1" applyFont="1" applyBorder="1" applyAlignment="1">
      <alignment horizontal="center" vertical="center"/>
    </xf>
    <xf numFmtId="166" fontId="7" fillId="0" borderId="1" xfId="0" applyNumberFormat="1" applyFont="1" applyBorder="1" applyAlignment="1">
      <alignment horizontal="center" vertical="center"/>
    </xf>
    <xf numFmtId="166" fontId="7" fillId="0" borderId="4" xfId="0" applyNumberFormat="1" applyFont="1" applyBorder="1" applyAlignment="1">
      <alignment horizontal="center" vertical="center"/>
    </xf>
    <xf numFmtId="166" fontId="7" fillId="0" borderId="1" xfId="0" applyNumberFormat="1" applyFont="1" applyBorder="1" applyAlignment="1">
      <alignment horizontal="center"/>
    </xf>
    <xf numFmtId="166" fontId="7" fillId="0" borderId="4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15" fontId="7" fillId="0" borderId="1" xfId="0" applyNumberFormat="1" applyFont="1" applyBorder="1" applyAlignment="1">
      <alignment horizontal="center" vertical="center"/>
    </xf>
    <xf numFmtId="15" fontId="7" fillId="0" borderId="4" xfId="0" applyNumberFormat="1" applyFont="1" applyBorder="1" applyAlignment="1">
      <alignment horizontal="center" vertical="center"/>
    </xf>
    <xf numFmtId="166" fontId="7" fillId="0" borderId="1" xfId="0" applyNumberFormat="1" applyFont="1" applyBorder="1" applyAlignment="1">
      <alignment horizontal="center" vertical="center"/>
    </xf>
    <xf numFmtId="166" fontId="7" fillId="0" borderId="4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166" fontId="7" fillId="0" borderId="1" xfId="0" applyNumberFormat="1" applyFont="1" applyBorder="1" applyAlignment="1">
      <alignment horizontal="center"/>
    </xf>
    <xf numFmtId="166" fontId="7" fillId="0" borderId="4" xfId="0" applyNumberFormat="1" applyFont="1" applyBorder="1" applyAlignment="1">
      <alignment horizontal="center"/>
    </xf>
    <xf numFmtId="164" fontId="8" fillId="6" borderId="4" xfId="0" applyNumberFormat="1" applyFont="1" applyFill="1" applyBorder="1" applyAlignment="1">
      <alignment horizontal="center" vertical="center"/>
    </xf>
    <xf numFmtId="0" fontId="8" fillId="6" borderId="4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/>
    </xf>
    <xf numFmtId="0" fontId="7" fillId="4" borderId="3" xfId="0" applyFont="1" applyFill="1" applyBorder="1" applyAlignment="1">
      <alignment horizontal="center"/>
    </xf>
    <xf numFmtId="0" fontId="8" fillId="2" borderId="7" xfId="0" applyFont="1" applyFill="1" applyBorder="1" applyAlignment="1">
      <alignment horizontal="center"/>
    </xf>
    <xf numFmtId="49" fontId="9" fillId="0" borderId="1" xfId="0" applyNumberFormat="1" applyFont="1" applyBorder="1" applyAlignment="1">
      <alignment horizontal="center" vertical="center"/>
    </xf>
    <xf numFmtId="49" fontId="9" fillId="0" borderId="4" xfId="0" applyNumberFormat="1" applyFont="1" applyBorder="1" applyAlignment="1">
      <alignment horizontal="center" vertical="center"/>
    </xf>
    <xf numFmtId="49" fontId="8" fillId="6" borderId="4" xfId="0" applyNumberFormat="1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166" fontId="7" fillId="0" borderId="14" xfId="0" applyNumberFormat="1" applyFont="1" applyBorder="1" applyAlignment="1">
      <alignment horizontal="center" vertical="center"/>
    </xf>
    <xf numFmtId="49" fontId="9" fillId="0" borderId="14" xfId="0" applyNumberFormat="1" applyFont="1" applyBorder="1" applyAlignment="1">
      <alignment horizontal="center" vertical="center"/>
    </xf>
    <xf numFmtId="0" fontId="9" fillId="0" borderId="5" xfId="0" applyFont="1" applyBorder="1" applyAlignment="1">
      <alignment vertical="center"/>
    </xf>
    <xf numFmtId="0" fontId="9" fillId="0" borderId="4" xfId="0" applyFont="1" applyBorder="1" applyAlignment="1">
      <alignment horizontal="left" vertical="top"/>
    </xf>
    <xf numFmtId="0" fontId="9" fillId="0" borderId="1" xfId="0" applyFont="1" applyBorder="1"/>
    <xf numFmtId="0" fontId="9" fillId="0" borderId="22" xfId="0" applyFont="1" applyBorder="1" applyAlignment="1"/>
    <xf numFmtId="49" fontId="9" fillId="0" borderId="16" xfId="0" applyNumberFormat="1" applyFont="1" applyBorder="1" applyAlignment="1">
      <alignment horizontal="center" vertical="center"/>
    </xf>
    <xf numFmtId="0" fontId="9" fillId="0" borderId="6" xfId="0" applyFont="1" applyBorder="1" applyAlignment="1"/>
    <xf numFmtId="0" fontId="9" fillId="5" borderId="6" xfId="0" applyFont="1" applyFill="1" applyBorder="1" applyAlignment="1"/>
    <xf numFmtId="0" fontId="9" fillId="5" borderId="22" xfId="0" applyFont="1" applyFill="1" applyBorder="1" applyAlignment="1"/>
    <xf numFmtId="0" fontId="9" fillId="5" borderId="1" xfId="0" applyFont="1" applyFill="1" applyBorder="1" applyAlignment="1">
      <alignment horizontal="center" vertical="center"/>
    </xf>
    <xf numFmtId="49" fontId="9" fillId="5" borderId="1" xfId="0" applyNumberFormat="1" applyFont="1" applyFill="1" applyBorder="1" applyAlignment="1">
      <alignment horizontal="center" vertical="center"/>
    </xf>
    <xf numFmtId="0" fontId="9" fillId="5" borderId="4" xfId="0" applyFont="1" applyFill="1" applyBorder="1" applyAlignment="1">
      <alignment horizontal="center" vertical="center"/>
    </xf>
    <xf numFmtId="49" fontId="9" fillId="5" borderId="4" xfId="0" applyNumberFormat="1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49" fontId="9" fillId="0" borderId="0" xfId="0" applyNumberFormat="1" applyFont="1" applyFill="1" applyBorder="1" applyAlignment="1">
      <alignment horizontal="center"/>
    </xf>
    <xf numFmtId="0" fontId="9" fillId="5" borderId="1" xfId="0" applyFont="1" applyFill="1" applyBorder="1" applyAlignment="1"/>
    <xf numFmtId="0" fontId="9" fillId="5" borderId="4" xfId="0" applyFont="1" applyFill="1" applyBorder="1" applyAlignment="1"/>
    <xf numFmtId="166" fontId="7" fillId="0" borderId="1" xfId="0" applyNumberFormat="1" applyFont="1" applyBorder="1" applyAlignment="1">
      <alignment horizontal="center" vertical="center"/>
    </xf>
    <xf numFmtId="166" fontId="7" fillId="0" borderId="4" xfId="0" applyNumberFormat="1" applyFont="1" applyBorder="1" applyAlignment="1">
      <alignment horizontal="center" vertical="center"/>
    </xf>
    <xf numFmtId="166" fontId="7" fillId="0" borderId="1" xfId="0" applyNumberFormat="1" applyFont="1" applyBorder="1" applyAlignment="1">
      <alignment horizontal="center"/>
    </xf>
    <xf numFmtId="166" fontId="7" fillId="0" borderId="4" xfId="0" applyNumberFormat="1" applyFont="1" applyBorder="1" applyAlignment="1">
      <alignment horizontal="center"/>
    </xf>
    <xf numFmtId="164" fontId="8" fillId="6" borderId="4" xfId="0" applyNumberFormat="1" applyFont="1" applyFill="1" applyBorder="1" applyAlignment="1">
      <alignment horizontal="center" vertical="center"/>
    </xf>
    <xf numFmtId="0" fontId="8" fillId="6" borderId="4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/>
    </xf>
    <xf numFmtId="0" fontId="7" fillId="4" borderId="3" xfId="0" applyFont="1" applyFill="1" applyBorder="1" applyAlignment="1">
      <alignment horizontal="center"/>
    </xf>
    <xf numFmtId="0" fontId="8" fillId="2" borderId="7" xfId="0" applyFont="1" applyFill="1" applyBorder="1" applyAlignment="1">
      <alignment horizontal="center"/>
    </xf>
    <xf numFmtId="49" fontId="9" fillId="0" borderId="1" xfId="0" applyNumberFormat="1" applyFont="1" applyBorder="1" applyAlignment="1">
      <alignment horizontal="center" vertical="center"/>
    </xf>
    <xf numFmtId="49" fontId="9" fillId="0" borderId="4" xfId="0" applyNumberFormat="1" applyFont="1" applyBorder="1" applyAlignment="1">
      <alignment horizontal="center" vertical="center"/>
    </xf>
    <xf numFmtId="49" fontId="8" fillId="6" borderId="4" xfId="0" applyNumberFormat="1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166" fontId="7" fillId="0" borderId="14" xfId="0" applyNumberFormat="1" applyFont="1" applyBorder="1" applyAlignment="1">
      <alignment horizontal="center" vertical="center"/>
    </xf>
    <xf numFmtId="166" fontId="9" fillId="0" borderId="1" xfId="0" applyNumberFormat="1" applyFont="1" applyBorder="1" applyAlignment="1">
      <alignment horizontal="center" vertical="center"/>
    </xf>
    <xf numFmtId="166" fontId="9" fillId="0" borderId="4" xfId="0" applyNumberFormat="1" applyFont="1" applyBorder="1" applyAlignment="1">
      <alignment horizontal="center" vertical="center"/>
    </xf>
    <xf numFmtId="15" fontId="7" fillId="0" borderId="1" xfId="0" applyNumberFormat="1" applyFont="1" applyBorder="1" applyAlignment="1">
      <alignment horizontal="center" vertical="center"/>
    </xf>
    <xf numFmtId="15" fontId="7" fillId="0" borderId="4" xfId="0" applyNumberFormat="1" applyFont="1" applyBorder="1" applyAlignment="1">
      <alignment horizontal="center" vertical="center"/>
    </xf>
    <xf numFmtId="42" fontId="9" fillId="0" borderId="1" xfId="0" applyNumberFormat="1" applyFont="1" applyBorder="1" applyAlignment="1">
      <alignment horizontal="center" vertical="center"/>
    </xf>
    <xf numFmtId="42" fontId="9" fillId="0" borderId="4" xfId="0" applyNumberFormat="1" applyFont="1" applyBorder="1" applyAlignment="1">
      <alignment horizontal="center" vertical="center"/>
    </xf>
    <xf numFmtId="0" fontId="8" fillId="2" borderId="7" xfId="0" applyFont="1" applyFill="1" applyBorder="1" applyAlignment="1">
      <alignment horizontal="center"/>
    </xf>
    <xf numFmtId="166" fontId="7" fillId="0" borderId="1" xfId="0" applyNumberFormat="1" applyFont="1" applyBorder="1" applyAlignment="1">
      <alignment horizontal="center" vertical="center"/>
    </xf>
    <xf numFmtId="166" fontId="7" fillId="0" borderId="4" xfId="0" applyNumberFormat="1" applyFont="1" applyBorder="1" applyAlignment="1">
      <alignment horizontal="center" vertical="center"/>
    </xf>
    <xf numFmtId="166" fontId="7" fillId="0" borderId="1" xfId="0" applyNumberFormat="1" applyFont="1" applyBorder="1" applyAlignment="1">
      <alignment horizontal="center"/>
    </xf>
    <xf numFmtId="166" fontId="7" fillId="0" borderId="4" xfId="0" applyNumberFormat="1" applyFont="1" applyBorder="1" applyAlignment="1">
      <alignment horizontal="center"/>
    </xf>
    <xf numFmtId="0" fontId="8" fillId="3" borderId="3" xfId="0" applyFont="1" applyFill="1" applyBorder="1" applyAlignment="1">
      <alignment horizontal="center"/>
    </xf>
    <xf numFmtId="0" fontId="7" fillId="4" borderId="3" xfId="0" applyFont="1" applyFill="1" applyBorder="1" applyAlignment="1">
      <alignment horizontal="center"/>
    </xf>
    <xf numFmtId="164" fontId="8" fillId="6" borderId="4" xfId="0" applyNumberFormat="1" applyFont="1" applyFill="1" applyBorder="1" applyAlignment="1">
      <alignment horizontal="center" vertical="center"/>
    </xf>
    <xf numFmtId="0" fontId="8" fillId="6" borderId="4" xfId="0" applyFont="1" applyFill="1" applyBorder="1" applyAlignment="1">
      <alignment horizontal="center" vertical="center"/>
    </xf>
    <xf numFmtId="49" fontId="8" fillId="6" borderId="4" xfId="0" applyNumberFormat="1" applyFont="1" applyFill="1" applyBorder="1" applyAlignment="1">
      <alignment horizontal="center" vertical="center"/>
    </xf>
    <xf numFmtId="49" fontId="9" fillId="0" borderId="1" xfId="0" applyNumberFormat="1" applyFont="1" applyBorder="1" applyAlignment="1">
      <alignment horizontal="center" vertical="center"/>
    </xf>
    <xf numFmtId="49" fontId="9" fillId="0" borderId="4" xfId="0" applyNumberFormat="1" applyFont="1" applyBorder="1" applyAlignment="1">
      <alignment horizontal="center" vertical="center"/>
    </xf>
    <xf numFmtId="0" fontId="8" fillId="0" borderId="3" xfId="0" applyFont="1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166" fontId="7" fillId="0" borderId="14" xfId="0" applyNumberFormat="1" applyFont="1" applyBorder="1" applyAlignment="1">
      <alignment horizontal="center" vertical="center"/>
    </xf>
    <xf numFmtId="15" fontId="7" fillId="0" borderId="1" xfId="0" applyNumberFormat="1" applyFont="1" applyBorder="1" applyAlignment="1">
      <alignment horizontal="center" vertical="center"/>
    </xf>
    <xf numFmtId="15" fontId="7" fillId="0" borderId="4" xfId="0" applyNumberFormat="1" applyFont="1" applyBorder="1" applyAlignment="1">
      <alignment horizontal="center" vertical="center"/>
    </xf>
    <xf numFmtId="42" fontId="9" fillId="0" borderId="1" xfId="0" applyNumberFormat="1" applyFont="1" applyBorder="1" applyAlignment="1">
      <alignment horizontal="center" vertical="center"/>
    </xf>
    <xf numFmtId="42" fontId="9" fillId="0" borderId="4" xfId="0" applyNumberFormat="1" applyFont="1" applyBorder="1" applyAlignment="1">
      <alignment horizontal="center" vertical="center"/>
    </xf>
    <xf numFmtId="166" fontId="7" fillId="0" borderId="1" xfId="0" applyNumberFormat="1" applyFont="1" applyBorder="1" applyAlignment="1">
      <alignment horizontal="center" vertical="center"/>
    </xf>
    <xf numFmtId="166" fontId="7" fillId="0" borderId="4" xfId="0" applyNumberFormat="1" applyFont="1" applyBorder="1" applyAlignment="1">
      <alignment horizontal="center" vertical="center"/>
    </xf>
    <xf numFmtId="166" fontId="7" fillId="0" borderId="1" xfId="0" applyNumberFormat="1" applyFont="1" applyBorder="1" applyAlignment="1">
      <alignment horizontal="center"/>
    </xf>
    <xf numFmtId="166" fontId="7" fillId="0" borderId="4" xfId="0" applyNumberFormat="1" applyFont="1" applyBorder="1" applyAlignment="1">
      <alignment horizontal="center"/>
    </xf>
    <xf numFmtId="49" fontId="9" fillId="0" borderId="1" xfId="0" applyNumberFormat="1" applyFont="1" applyBorder="1" applyAlignment="1">
      <alignment horizontal="center" vertical="center"/>
    </xf>
    <xf numFmtId="49" fontId="9" fillId="0" borderId="4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166" fontId="7" fillId="0" borderId="14" xfId="0" applyNumberFormat="1" applyFont="1" applyBorder="1" applyAlignment="1">
      <alignment horizontal="center" vertical="center"/>
    </xf>
    <xf numFmtId="166" fontId="7" fillId="0" borderId="1" xfId="0" applyNumberFormat="1" applyFont="1" applyBorder="1" applyAlignment="1">
      <alignment horizontal="center" vertical="center"/>
    </xf>
    <xf numFmtId="166" fontId="7" fillId="0" borderId="4" xfId="0" applyNumberFormat="1" applyFont="1" applyBorder="1" applyAlignment="1">
      <alignment horizontal="center" vertical="center"/>
    </xf>
    <xf numFmtId="166" fontId="7" fillId="0" borderId="1" xfId="0" applyNumberFormat="1" applyFont="1" applyBorder="1" applyAlignment="1">
      <alignment horizontal="center"/>
    </xf>
    <xf numFmtId="166" fontId="7" fillId="0" borderId="4" xfId="0" applyNumberFormat="1" applyFont="1" applyBorder="1" applyAlignment="1">
      <alignment horizontal="center"/>
    </xf>
    <xf numFmtId="49" fontId="9" fillId="0" borderId="1" xfId="0" applyNumberFormat="1" applyFont="1" applyBorder="1" applyAlignment="1">
      <alignment horizontal="center" vertical="center"/>
    </xf>
    <xf numFmtId="49" fontId="9" fillId="0" borderId="4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166" fontId="7" fillId="0" borderId="14" xfId="0" applyNumberFormat="1" applyFont="1" applyBorder="1" applyAlignment="1">
      <alignment horizontal="center" vertical="center"/>
    </xf>
    <xf numFmtId="15" fontId="7" fillId="0" borderId="14" xfId="0" applyNumberFormat="1" applyFont="1" applyBorder="1" applyAlignment="1">
      <alignment horizontal="center" vertical="center"/>
    </xf>
    <xf numFmtId="166" fontId="7" fillId="0" borderId="1" xfId="0" applyNumberFormat="1" applyFont="1" applyBorder="1" applyAlignment="1">
      <alignment horizontal="center" vertical="center"/>
    </xf>
    <xf numFmtId="166" fontId="7" fillId="0" borderId="4" xfId="0" applyNumberFormat="1" applyFont="1" applyBorder="1" applyAlignment="1">
      <alignment horizontal="center" vertical="center"/>
    </xf>
    <xf numFmtId="166" fontId="7" fillId="0" borderId="1" xfId="0" applyNumberFormat="1" applyFont="1" applyBorder="1" applyAlignment="1">
      <alignment horizontal="center"/>
    </xf>
    <xf numFmtId="166" fontId="7" fillId="0" borderId="4" xfId="0" applyNumberFormat="1" applyFont="1" applyBorder="1" applyAlignment="1">
      <alignment horizontal="center"/>
    </xf>
    <xf numFmtId="49" fontId="9" fillId="0" borderId="1" xfId="0" applyNumberFormat="1" applyFont="1" applyBorder="1" applyAlignment="1">
      <alignment horizontal="center" vertical="center"/>
    </xf>
    <xf numFmtId="49" fontId="9" fillId="0" borderId="4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166" fontId="7" fillId="0" borderId="14" xfId="0" applyNumberFormat="1" applyFont="1" applyBorder="1" applyAlignment="1">
      <alignment horizontal="center" vertical="center"/>
    </xf>
    <xf numFmtId="49" fontId="9" fillId="0" borderId="14" xfId="0" applyNumberFormat="1" applyFont="1" applyBorder="1" applyAlignment="1">
      <alignment horizontal="center" vertical="center"/>
    </xf>
    <xf numFmtId="166" fontId="9" fillId="0" borderId="1" xfId="0" applyNumberFormat="1" applyFont="1" applyBorder="1" applyAlignment="1">
      <alignment horizontal="center" vertical="center"/>
    </xf>
    <xf numFmtId="166" fontId="9" fillId="0" borderId="4" xfId="0" applyNumberFormat="1" applyFont="1" applyBorder="1" applyAlignment="1">
      <alignment horizontal="center" vertical="center"/>
    </xf>
    <xf numFmtId="15" fontId="7" fillId="0" borderId="1" xfId="0" applyNumberFormat="1" applyFont="1" applyBorder="1" applyAlignment="1">
      <alignment horizontal="center" vertical="center"/>
    </xf>
    <xf numFmtId="15" fontId="7" fillId="0" borderId="4" xfId="0" applyNumberFormat="1" applyFont="1" applyBorder="1" applyAlignment="1">
      <alignment horizontal="center" vertical="center"/>
    </xf>
    <xf numFmtId="166" fontId="7" fillId="0" borderId="1" xfId="0" applyNumberFormat="1" applyFont="1" applyBorder="1" applyAlignment="1">
      <alignment horizontal="center" vertical="center"/>
    </xf>
    <xf numFmtId="166" fontId="7" fillId="0" borderId="4" xfId="0" applyNumberFormat="1" applyFont="1" applyBorder="1" applyAlignment="1">
      <alignment horizontal="center" vertical="center"/>
    </xf>
    <xf numFmtId="166" fontId="7" fillId="0" borderId="4" xfId="0" applyNumberFormat="1" applyFont="1" applyBorder="1" applyAlignment="1">
      <alignment horizontal="center"/>
    </xf>
    <xf numFmtId="49" fontId="9" fillId="0" borderId="1" xfId="0" applyNumberFormat="1" applyFont="1" applyBorder="1" applyAlignment="1">
      <alignment horizontal="center" vertical="center"/>
    </xf>
    <xf numFmtId="49" fontId="9" fillId="0" borderId="4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166" fontId="7" fillId="0" borderId="1" xfId="0" applyNumberFormat="1" applyFont="1" applyBorder="1" applyAlignment="1">
      <alignment horizontal="center" vertical="center"/>
    </xf>
    <xf numFmtId="166" fontId="7" fillId="0" borderId="4" xfId="0" applyNumberFormat="1" applyFont="1" applyBorder="1" applyAlignment="1">
      <alignment horizontal="center" vertical="center"/>
    </xf>
    <xf numFmtId="166" fontId="7" fillId="0" borderId="1" xfId="0" applyNumberFormat="1" applyFont="1" applyBorder="1" applyAlignment="1">
      <alignment horizontal="center"/>
    </xf>
    <xf numFmtId="166" fontId="7" fillId="0" borderId="4" xfId="0" applyNumberFormat="1" applyFont="1" applyBorder="1" applyAlignment="1">
      <alignment horizontal="center"/>
    </xf>
    <xf numFmtId="49" fontId="9" fillId="0" borderId="1" xfId="0" applyNumberFormat="1" applyFont="1" applyBorder="1" applyAlignment="1">
      <alignment horizontal="center" vertical="center"/>
    </xf>
    <xf numFmtId="49" fontId="9" fillId="0" borderId="4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15" fontId="7" fillId="0" borderId="1" xfId="0" applyNumberFormat="1" applyFont="1" applyBorder="1" applyAlignment="1">
      <alignment horizontal="center" vertical="center"/>
    </xf>
    <xf numFmtId="15" fontId="7" fillId="0" borderId="4" xfId="0" applyNumberFormat="1" applyFont="1" applyBorder="1" applyAlignment="1">
      <alignment horizontal="center" vertical="center"/>
    </xf>
    <xf numFmtId="42" fontId="9" fillId="0" borderId="1" xfId="0" applyNumberFormat="1" applyFont="1" applyBorder="1" applyAlignment="1">
      <alignment horizontal="center" vertical="center"/>
    </xf>
    <xf numFmtId="42" fontId="9" fillId="0" borderId="4" xfId="0" applyNumberFormat="1" applyFont="1" applyBorder="1" applyAlignment="1">
      <alignment horizontal="center" vertical="center"/>
    </xf>
    <xf numFmtId="166" fontId="7" fillId="0" borderId="1" xfId="0" applyNumberFormat="1" applyFont="1" applyBorder="1" applyAlignment="1">
      <alignment horizontal="center" vertical="center"/>
    </xf>
    <xf numFmtId="166" fontId="7" fillId="0" borderId="4" xfId="0" applyNumberFormat="1" applyFont="1" applyBorder="1" applyAlignment="1">
      <alignment horizontal="center" vertical="center"/>
    </xf>
    <xf numFmtId="166" fontId="7" fillId="0" borderId="1" xfId="0" applyNumberFormat="1" applyFont="1" applyBorder="1" applyAlignment="1">
      <alignment horizontal="center"/>
    </xf>
    <xf numFmtId="166" fontId="7" fillId="0" borderId="4" xfId="0" applyNumberFormat="1" applyFont="1" applyBorder="1" applyAlignment="1">
      <alignment horizontal="center"/>
    </xf>
    <xf numFmtId="49" fontId="9" fillId="0" borderId="1" xfId="0" applyNumberFormat="1" applyFont="1" applyBorder="1" applyAlignment="1">
      <alignment horizontal="center" vertical="center"/>
    </xf>
    <xf numFmtId="49" fontId="9" fillId="0" borderId="4" xfId="0" applyNumberFormat="1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166" fontId="7" fillId="0" borderId="14" xfId="0" applyNumberFormat="1" applyFont="1" applyBorder="1" applyAlignment="1">
      <alignment horizontal="center" vertical="center"/>
    </xf>
    <xf numFmtId="49" fontId="9" fillId="0" borderId="14" xfId="0" applyNumberFormat="1" applyFont="1" applyBorder="1" applyAlignment="1">
      <alignment horizontal="center" vertical="center"/>
    </xf>
    <xf numFmtId="0" fontId="8" fillId="2" borderId="7" xfId="0" applyFont="1" applyFill="1" applyBorder="1" applyAlignment="1">
      <alignment horizontal="center"/>
    </xf>
    <xf numFmtId="166" fontId="7" fillId="0" borderId="1" xfId="0" applyNumberFormat="1" applyFont="1" applyBorder="1" applyAlignment="1">
      <alignment horizontal="center" vertical="center"/>
    </xf>
    <xf numFmtId="166" fontId="7" fillId="0" borderId="4" xfId="0" applyNumberFormat="1" applyFont="1" applyBorder="1" applyAlignment="1">
      <alignment horizontal="center" vertical="center"/>
    </xf>
    <xf numFmtId="166" fontId="7" fillId="0" borderId="1" xfId="0" applyNumberFormat="1" applyFont="1" applyBorder="1" applyAlignment="1">
      <alignment horizontal="center"/>
    </xf>
    <xf numFmtId="166" fontId="7" fillId="0" borderId="4" xfId="0" applyNumberFormat="1" applyFont="1" applyBorder="1" applyAlignment="1">
      <alignment horizontal="center"/>
    </xf>
    <xf numFmtId="0" fontId="8" fillId="3" borderId="3" xfId="0" applyFont="1" applyFill="1" applyBorder="1" applyAlignment="1">
      <alignment horizontal="center"/>
    </xf>
    <xf numFmtId="0" fontId="7" fillId="4" borderId="3" xfId="0" applyFont="1" applyFill="1" applyBorder="1" applyAlignment="1">
      <alignment horizontal="center"/>
    </xf>
    <xf numFmtId="164" fontId="8" fillId="6" borderId="4" xfId="0" applyNumberFormat="1" applyFont="1" applyFill="1" applyBorder="1" applyAlignment="1">
      <alignment horizontal="center" vertical="center"/>
    </xf>
    <xf numFmtId="0" fontId="8" fillId="6" borderId="4" xfId="0" applyFont="1" applyFill="1" applyBorder="1" applyAlignment="1">
      <alignment horizontal="center" vertical="center"/>
    </xf>
    <xf numFmtId="49" fontId="8" fillId="6" borderId="4" xfId="0" applyNumberFormat="1" applyFont="1" applyFill="1" applyBorder="1" applyAlignment="1">
      <alignment horizontal="center" vertical="center"/>
    </xf>
    <xf numFmtId="49" fontId="9" fillId="0" borderId="1" xfId="0" applyNumberFormat="1" applyFont="1" applyBorder="1" applyAlignment="1">
      <alignment horizontal="center" vertical="center"/>
    </xf>
    <xf numFmtId="49" fontId="9" fillId="0" borderId="4" xfId="0" applyNumberFormat="1" applyFont="1" applyBorder="1" applyAlignment="1">
      <alignment horizontal="center" vertical="center"/>
    </xf>
    <xf numFmtId="0" fontId="8" fillId="0" borderId="3" xfId="0" applyFont="1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166" fontId="7" fillId="0" borderId="14" xfId="0" applyNumberFormat="1" applyFont="1" applyBorder="1" applyAlignment="1">
      <alignment horizontal="center" vertical="center"/>
    </xf>
    <xf numFmtId="166" fontId="9" fillId="0" borderId="1" xfId="0" applyNumberFormat="1" applyFont="1" applyBorder="1" applyAlignment="1">
      <alignment horizontal="center" vertical="center"/>
    </xf>
    <xf numFmtId="166" fontId="9" fillId="0" borderId="4" xfId="0" applyNumberFormat="1" applyFont="1" applyBorder="1" applyAlignment="1">
      <alignment horizontal="center" vertical="center"/>
    </xf>
    <xf numFmtId="15" fontId="7" fillId="0" borderId="1" xfId="0" applyNumberFormat="1" applyFont="1" applyBorder="1" applyAlignment="1">
      <alignment horizontal="center" vertical="center"/>
    </xf>
    <xf numFmtId="15" fontId="7" fillId="0" borderId="4" xfId="0" applyNumberFormat="1" applyFont="1" applyBorder="1" applyAlignment="1">
      <alignment horizontal="center" vertical="center"/>
    </xf>
    <xf numFmtId="166" fontId="7" fillId="0" borderId="1" xfId="0" applyNumberFormat="1" applyFont="1" applyBorder="1" applyAlignment="1">
      <alignment horizontal="center" vertical="center"/>
    </xf>
    <xf numFmtId="166" fontId="7" fillId="0" borderId="4" xfId="0" applyNumberFormat="1" applyFont="1" applyBorder="1" applyAlignment="1">
      <alignment horizontal="center" vertical="center"/>
    </xf>
    <xf numFmtId="166" fontId="7" fillId="0" borderId="1" xfId="0" applyNumberFormat="1" applyFont="1" applyBorder="1" applyAlignment="1">
      <alignment horizontal="center"/>
    </xf>
    <xf numFmtId="166" fontId="7" fillId="0" borderId="4" xfId="0" applyNumberFormat="1" applyFont="1" applyBorder="1" applyAlignment="1">
      <alignment horizontal="center"/>
    </xf>
    <xf numFmtId="49" fontId="9" fillId="0" borderId="1" xfId="0" applyNumberFormat="1" applyFont="1" applyBorder="1" applyAlignment="1">
      <alignment horizontal="center" vertical="center"/>
    </xf>
    <xf numFmtId="49" fontId="9" fillId="0" borderId="4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42" fontId="9" fillId="0" borderId="1" xfId="0" applyNumberFormat="1" applyFont="1" applyBorder="1" applyAlignment="1">
      <alignment horizontal="center" vertical="center"/>
    </xf>
    <xf numFmtId="42" fontId="9" fillId="0" borderId="4" xfId="0" applyNumberFormat="1" applyFont="1" applyBorder="1" applyAlignment="1">
      <alignment horizontal="center" vertical="center"/>
    </xf>
    <xf numFmtId="166" fontId="7" fillId="0" borderId="4" xfId="0" applyNumberFormat="1" applyFont="1" applyBorder="1" applyAlignment="1">
      <alignment horizontal="center" vertical="center"/>
    </xf>
    <xf numFmtId="166" fontId="7" fillId="0" borderId="1" xfId="0" applyNumberFormat="1" applyFont="1" applyBorder="1" applyAlignment="1">
      <alignment horizontal="center"/>
    </xf>
    <xf numFmtId="166" fontId="7" fillId="0" borderId="4" xfId="0" applyNumberFormat="1" applyFont="1" applyBorder="1" applyAlignment="1">
      <alignment horizontal="center"/>
    </xf>
    <xf numFmtId="49" fontId="9" fillId="0" borderId="1" xfId="0" applyNumberFormat="1" applyFont="1" applyBorder="1" applyAlignment="1">
      <alignment horizontal="center" vertical="center"/>
    </xf>
    <xf numFmtId="49" fontId="9" fillId="0" borderId="4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166" fontId="7" fillId="0" borderId="14" xfId="0" applyNumberFormat="1" applyFont="1" applyBorder="1" applyAlignment="1">
      <alignment horizontal="center" vertical="center"/>
    </xf>
    <xf numFmtId="49" fontId="9" fillId="0" borderId="14" xfId="0" applyNumberFormat="1" applyFont="1" applyBorder="1" applyAlignment="1">
      <alignment horizontal="center" vertical="center"/>
    </xf>
    <xf numFmtId="166" fontId="7" fillId="0" borderId="1" xfId="0" applyNumberFormat="1" applyFont="1" applyBorder="1" applyAlignment="1">
      <alignment horizontal="center"/>
    </xf>
    <xf numFmtId="166" fontId="7" fillId="0" borderId="4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166" fontId="7" fillId="0" borderId="1" xfId="0" applyNumberFormat="1" applyFont="1" applyBorder="1" applyAlignment="1">
      <alignment horizontal="center" vertical="center"/>
    </xf>
    <xf numFmtId="166" fontId="7" fillId="0" borderId="4" xfId="0" applyNumberFormat="1" applyFont="1" applyBorder="1" applyAlignment="1">
      <alignment horizontal="center" vertical="center"/>
    </xf>
    <xf numFmtId="166" fontId="7" fillId="0" borderId="1" xfId="0" applyNumberFormat="1" applyFont="1" applyBorder="1" applyAlignment="1">
      <alignment horizontal="center"/>
    </xf>
    <xf numFmtId="166" fontId="7" fillId="0" borderId="4" xfId="0" applyNumberFormat="1" applyFont="1" applyBorder="1" applyAlignment="1">
      <alignment horizontal="center"/>
    </xf>
    <xf numFmtId="49" fontId="9" fillId="0" borderId="1" xfId="0" applyNumberFormat="1" applyFont="1" applyBorder="1" applyAlignment="1">
      <alignment horizontal="center" vertical="center"/>
    </xf>
    <xf numFmtId="49" fontId="9" fillId="0" borderId="4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166" fontId="7" fillId="0" borderId="1" xfId="0" applyNumberFormat="1" applyFont="1" applyBorder="1" applyAlignment="1">
      <alignment horizontal="center" vertical="center"/>
    </xf>
    <xf numFmtId="166" fontId="7" fillId="0" borderId="4" xfId="0" applyNumberFormat="1" applyFont="1" applyBorder="1" applyAlignment="1">
      <alignment horizontal="center" vertical="center"/>
    </xf>
    <xf numFmtId="166" fontId="7" fillId="0" borderId="1" xfId="0" applyNumberFormat="1" applyFont="1" applyBorder="1" applyAlignment="1">
      <alignment horizontal="center"/>
    </xf>
    <xf numFmtId="166" fontId="7" fillId="0" borderId="4" xfId="0" applyNumberFormat="1" applyFont="1" applyBorder="1" applyAlignment="1">
      <alignment horizontal="center"/>
    </xf>
    <xf numFmtId="49" fontId="9" fillId="0" borderId="1" xfId="0" applyNumberFormat="1" applyFont="1" applyBorder="1" applyAlignment="1">
      <alignment horizontal="center" vertical="center"/>
    </xf>
    <xf numFmtId="49" fontId="9" fillId="0" borderId="4" xfId="0" applyNumberFormat="1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166" fontId="7" fillId="0" borderId="14" xfId="0" applyNumberFormat="1" applyFont="1" applyBorder="1" applyAlignment="1">
      <alignment horizontal="center" vertical="center"/>
    </xf>
    <xf numFmtId="166" fontId="7" fillId="0" borderId="1" xfId="0" applyNumberFormat="1" applyFont="1" applyBorder="1" applyAlignment="1">
      <alignment horizontal="center" vertical="center"/>
    </xf>
    <xf numFmtId="166" fontId="7" fillId="0" borderId="4" xfId="0" applyNumberFormat="1" applyFont="1" applyBorder="1" applyAlignment="1">
      <alignment horizontal="center" vertical="center"/>
    </xf>
    <xf numFmtId="166" fontId="7" fillId="0" borderId="1" xfId="0" applyNumberFormat="1" applyFont="1" applyBorder="1" applyAlignment="1">
      <alignment horizontal="center"/>
    </xf>
    <xf numFmtId="166" fontId="7" fillId="0" borderId="4" xfId="0" applyNumberFormat="1" applyFont="1" applyBorder="1" applyAlignment="1">
      <alignment horizontal="center"/>
    </xf>
    <xf numFmtId="164" fontId="8" fillId="6" borderId="4" xfId="0" applyNumberFormat="1" applyFont="1" applyFill="1" applyBorder="1" applyAlignment="1">
      <alignment horizontal="center" vertical="center"/>
    </xf>
    <xf numFmtId="0" fontId="8" fillId="6" borderId="4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/>
    </xf>
    <xf numFmtId="0" fontId="7" fillId="4" borderId="3" xfId="0" applyFont="1" applyFill="1" applyBorder="1" applyAlignment="1">
      <alignment horizontal="center"/>
    </xf>
    <xf numFmtId="0" fontId="8" fillId="2" borderId="7" xfId="0" applyFont="1" applyFill="1" applyBorder="1" applyAlignment="1">
      <alignment horizontal="center"/>
    </xf>
    <xf numFmtId="49" fontId="9" fillId="0" borderId="1" xfId="0" applyNumberFormat="1" applyFont="1" applyBorder="1" applyAlignment="1">
      <alignment horizontal="center" vertical="center"/>
    </xf>
    <xf numFmtId="49" fontId="9" fillId="0" borderId="4" xfId="0" applyNumberFormat="1" applyFont="1" applyBorder="1" applyAlignment="1">
      <alignment horizontal="center" vertical="center"/>
    </xf>
    <xf numFmtId="49" fontId="8" fillId="6" borderId="4" xfId="0" applyNumberFormat="1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166" fontId="7" fillId="0" borderId="14" xfId="0" applyNumberFormat="1" applyFont="1" applyBorder="1" applyAlignment="1">
      <alignment horizontal="center" vertical="center"/>
    </xf>
    <xf numFmtId="49" fontId="9" fillId="0" borderId="14" xfId="0" applyNumberFormat="1" applyFont="1" applyBorder="1" applyAlignment="1">
      <alignment horizontal="center" vertical="center"/>
    </xf>
    <xf numFmtId="166" fontId="9" fillId="0" borderId="1" xfId="0" applyNumberFormat="1" applyFont="1" applyBorder="1" applyAlignment="1">
      <alignment horizontal="center" vertical="center"/>
    </xf>
    <xf numFmtId="166" fontId="9" fillId="0" borderId="4" xfId="0" applyNumberFormat="1" applyFont="1" applyBorder="1" applyAlignment="1">
      <alignment horizontal="center" vertical="center"/>
    </xf>
    <xf numFmtId="15" fontId="7" fillId="0" borderId="1" xfId="0" applyNumberFormat="1" applyFont="1" applyBorder="1" applyAlignment="1">
      <alignment horizontal="center" vertical="center"/>
    </xf>
    <xf numFmtId="15" fontId="7" fillId="0" borderId="4" xfId="0" applyNumberFormat="1" applyFont="1" applyBorder="1" applyAlignment="1">
      <alignment horizontal="center" vertical="center"/>
    </xf>
    <xf numFmtId="42" fontId="9" fillId="0" borderId="1" xfId="0" applyNumberFormat="1" applyFont="1" applyBorder="1" applyAlignment="1">
      <alignment horizontal="center" vertical="center"/>
    </xf>
    <xf numFmtId="42" fontId="9" fillId="0" borderId="4" xfId="0" applyNumberFormat="1" applyFont="1" applyBorder="1" applyAlignment="1">
      <alignment horizontal="center" vertical="center"/>
    </xf>
    <xf numFmtId="49" fontId="9" fillId="0" borderId="1" xfId="0" applyNumberFormat="1" applyFont="1" applyBorder="1" applyAlignment="1">
      <alignment horizontal="center" vertical="center"/>
    </xf>
    <xf numFmtId="49" fontId="9" fillId="0" borderId="4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166" fontId="7" fillId="0" borderId="1" xfId="0" applyNumberFormat="1" applyFont="1" applyBorder="1" applyAlignment="1">
      <alignment horizontal="center" vertical="center"/>
    </xf>
    <xf numFmtId="166" fontId="7" fillId="0" borderId="4" xfId="0" applyNumberFormat="1" applyFont="1" applyBorder="1" applyAlignment="1">
      <alignment horizontal="center" vertical="center"/>
    </xf>
    <xf numFmtId="166" fontId="7" fillId="0" borderId="1" xfId="0" applyNumberFormat="1" applyFont="1" applyBorder="1" applyAlignment="1">
      <alignment horizontal="center"/>
    </xf>
    <xf numFmtId="166" fontId="7" fillId="0" borderId="4" xfId="0" applyNumberFormat="1" applyFont="1" applyBorder="1" applyAlignment="1">
      <alignment horizontal="center"/>
    </xf>
    <xf numFmtId="49" fontId="9" fillId="0" borderId="1" xfId="0" applyNumberFormat="1" applyFont="1" applyBorder="1" applyAlignment="1">
      <alignment horizontal="center" vertical="center"/>
    </xf>
    <xf numFmtId="49" fontId="9" fillId="0" borderId="4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166" fontId="7" fillId="0" borderId="1" xfId="0" applyNumberFormat="1" applyFont="1" applyBorder="1" applyAlignment="1">
      <alignment horizontal="center" vertical="center"/>
    </xf>
    <xf numFmtId="166" fontId="7" fillId="0" borderId="4" xfId="0" applyNumberFormat="1" applyFont="1" applyBorder="1" applyAlignment="1">
      <alignment horizontal="center" vertical="center"/>
    </xf>
    <xf numFmtId="166" fontId="7" fillId="0" borderId="1" xfId="0" applyNumberFormat="1" applyFont="1" applyBorder="1" applyAlignment="1">
      <alignment horizontal="center"/>
    </xf>
    <xf numFmtId="166" fontId="7" fillId="0" borderId="4" xfId="0" applyNumberFormat="1" applyFont="1" applyBorder="1" applyAlignment="1">
      <alignment horizontal="center"/>
    </xf>
    <xf numFmtId="49" fontId="9" fillId="0" borderId="1" xfId="0" applyNumberFormat="1" applyFont="1" applyBorder="1" applyAlignment="1">
      <alignment horizontal="center" vertical="center"/>
    </xf>
    <xf numFmtId="49" fontId="9" fillId="0" borderId="4" xfId="0" applyNumberFormat="1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166" fontId="7" fillId="0" borderId="14" xfId="0" applyNumberFormat="1" applyFont="1" applyBorder="1" applyAlignment="1">
      <alignment horizontal="center" vertical="center"/>
    </xf>
    <xf numFmtId="49" fontId="9" fillId="0" borderId="14" xfId="0" applyNumberFormat="1" applyFont="1" applyBorder="1" applyAlignment="1">
      <alignment horizontal="center" vertical="center"/>
    </xf>
    <xf numFmtId="166" fontId="7" fillId="0" borderId="1" xfId="0" applyNumberFormat="1" applyFont="1" applyBorder="1" applyAlignment="1">
      <alignment horizontal="center" vertical="center"/>
    </xf>
    <xf numFmtId="166" fontId="7" fillId="0" borderId="4" xfId="0" applyNumberFormat="1" applyFont="1" applyBorder="1" applyAlignment="1">
      <alignment horizontal="center" vertical="center"/>
    </xf>
    <xf numFmtId="166" fontId="7" fillId="0" borderId="4" xfId="0" applyNumberFormat="1" applyFont="1" applyBorder="1" applyAlignment="1">
      <alignment horizontal="center"/>
    </xf>
    <xf numFmtId="49" fontId="9" fillId="0" borderId="1" xfId="0" applyNumberFormat="1" applyFont="1" applyBorder="1" applyAlignment="1">
      <alignment horizontal="center" vertical="center"/>
    </xf>
    <xf numFmtId="49" fontId="9" fillId="0" borderId="4" xfId="0" applyNumberFormat="1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166" fontId="7" fillId="0" borderId="14" xfId="0" applyNumberFormat="1" applyFont="1" applyBorder="1" applyAlignment="1">
      <alignment horizontal="center" vertical="center"/>
    </xf>
    <xf numFmtId="49" fontId="9" fillId="0" borderId="14" xfId="0" applyNumberFormat="1" applyFont="1" applyBorder="1" applyAlignment="1">
      <alignment horizontal="center" vertical="center"/>
    </xf>
    <xf numFmtId="166" fontId="7" fillId="0" borderId="1" xfId="0" applyNumberFormat="1" applyFont="1" applyBorder="1" applyAlignment="1">
      <alignment horizontal="center" vertical="center"/>
    </xf>
    <xf numFmtId="166" fontId="7" fillId="0" borderId="4" xfId="0" applyNumberFormat="1" applyFont="1" applyBorder="1" applyAlignment="1">
      <alignment horizontal="center" vertical="center"/>
    </xf>
    <xf numFmtId="166" fontId="7" fillId="0" borderId="1" xfId="0" applyNumberFormat="1" applyFont="1" applyBorder="1" applyAlignment="1">
      <alignment horizontal="center"/>
    </xf>
    <xf numFmtId="166" fontId="7" fillId="0" borderId="4" xfId="0" applyNumberFormat="1" applyFont="1" applyBorder="1" applyAlignment="1">
      <alignment horizontal="center"/>
    </xf>
    <xf numFmtId="164" fontId="8" fillId="6" borderId="4" xfId="0" applyNumberFormat="1" applyFont="1" applyFill="1" applyBorder="1" applyAlignment="1">
      <alignment horizontal="center" vertical="center"/>
    </xf>
    <xf numFmtId="0" fontId="8" fillId="6" borderId="4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/>
    </xf>
    <xf numFmtId="0" fontId="7" fillId="4" borderId="3" xfId="0" applyFont="1" applyFill="1" applyBorder="1" applyAlignment="1">
      <alignment horizontal="center"/>
    </xf>
    <xf numFmtId="0" fontId="8" fillId="2" borderId="7" xfId="0" applyFont="1" applyFill="1" applyBorder="1" applyAlignment="1">
      <alignment horizontal="center"/>
    </xf>
    <xf numFmtId="49" fontId="9" fillId="0" borderId="1" xfId="0" applyNumberFormat="1" applyFont="1" applyBorder="1" applyAlignment="1">
      <alignment horizontal="center" vertical="center"/>
    </xf>
    <xf numFmtId="49" fontId="9" fillId="0" borderId="4" xfId="0" applyNumberFormat="1" applyFont="1" applyBorder="1" applyAlignment="1">
      <alignment horizontal="center" vertical="center"/>
    </xf>
    <xf numFmtId="49" fontId="8" fillId="6" borderId="4" xfId="0" applyNumberFormat="1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166" fontId="7" fillId="0" borderId="14" xfId="0" applyNumberFormat="1" applyFont="1" applyBorder="1" applyAlignment="1">
      <alignment horizontal="center" vertical="center"/>
    </xf>
    <xf numFmtId="49" fontId="9" fillId="0" borderId="14" xfId="0" applyNumberFormat="1" applyFont="1" applyBorder="1" applyAlignment="1">
      <alignment horizontal="center" vertical="center"/>
    </xf>
    <xf numFmtId="166" fontId="9" fillId="0" borderId="1" xfId="0" applyNumberFormat="1" applyFont="1" applyBorder="1" applyAlignment="1">
      <alignment horizontal="center" vertical="center"/>
    </xf>
    <xf numFmtId="166" fontId="9" fillId="0" borderId="4" xfId="0" applyNumberFormat="1" applyFont="1" applyBorder="1" applyAlignment="1">
      <alignment horizontal="center" vertical="center"/>
    </xf>
    <xf numFmtId="15" fontId="7" fillId="0" borderId="1" xfId="0" applyNumberFormat="1" applyFont="1" applyBorder="1" applyAlignment="1">
      <alignment horizontal="center" vertical="center"/>
    </xf>
    <xf numFmtId="15" fontId="7" fillId="0" borderId="4" xfId="0" applyNumberFormat="1" applyFont="1" applyBorder="1" applyAlignment="1">
      <alignment horizontal="center" vertical="center"/>
    </xf>
    <xf numFmtId="42" fontId="9" fillId="0" borderId="1" xfId="0" applyNumberFormat="1" applyFont="1" applyBorder="1" applyAlignment="1">
      <alignment horizontal="center" vertical="center"/>
    </xf>
    <xf numFmtId="42" fontId="9" fillId="0" borderId="4" xfId="0" applyNumberFormat="1" applyFont="1" applyBorder="1" applyAlignment="1">
      <alignment horizontal="center" vertical="center"/>
    </xf>
    <xf numFmtId="166" fontId="7" fillId="0" borderId="1" xfId="0" applyNumberFormat="1" applyFont="1" applyBorder="1" applyAlignment="1">
      <alignment horizontal="center" vertical="center"/>
    </xf>
    <xf numFmtId="166" fontId="7" fillId="0" borderId="4" xfId="0" applyNumberFormat="1" applyFont="1" applyBorder="1" applyAlignment="1">
      <alignment horizontal="center" vertical="center"/>
    </xf>
    <xf numFmtId="166" fontId="7" fillId="0" borderId="1" xfId="0" applyNumberFormat="1" applyFont="1" applyBorder="1" applyAlignment="1">
      <alignment horizontal="center"/>
    </xf>
    <xf numFmtId="166" fontId="7" fillId="0" borderId="4" xfId="0" applyNumberFormat="1" applyFont="1" applyBorder="1" applyAlignment="1">
      <alignment horizontal="center"/>
    </xf>
    <xf numFmtId="49" fontId="9" fillId="0" borderId="1" xfId="0" applyNumberFormat="1" applyFont="1" applyBorder="1" applyAlignment="1">
      <alignment horizontal="center" vertical="center"/>
    </xf>
    <xf numFmtId="49" fontId="9" fillId="0" borderId="4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166" fontId="7" fillId="0" borderId="1" xfId="0" applyNumberFormat="1" applyFont="1" applyBorder="1" applyAlignment="1">
      <alignment horizontal="center" vertical="center"/>
    </xf>
    <xf numFmtId="166" fontId="7" fillId="0" borderId="4" xfId="0" applyNumberFormat="1" applyFont="1" applyBorder="1" applyAlignment="1">
      <alignment horizontal="center" vertical="center"/>
    </xf>
    <xf numFmtId="49" fontId="9" fillId="0" borderId="1" xfId="0" applyNumberFormat="1" applyFont="1" applyBorder="1" applyAlignment="1">
      <alignment horizontal="center" vertical="center"/>
    </xf>
    <xf numFmtId="49" fontId="9" fillId="0" borderId="4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166" fontId="7" fillId="0" borderId="1" xfId="0" applyNumberFormat="1" applyFont="1" applyBorder="1" applyAlignment="1">
      <alignment horizontal="center" vertical="center"/>
    </xf>
    <xf numFmtId="166" fontId="7" fillId="0" borderId="4" xfId="0" applyNumberFormat="1" applyFont="1" applyBorder="1" applyAlignment="1">
      <alignment horizontal="center" vertical="center"/>
    </xf>
    <xf numFmtId="166" fontId="7" fillId="0" borderId="1" xfId="0" applyNumberFormat="1" applyFont="1" applyBorder="1" applyAlignment="1">
      <alignment horizontal="center"/>
    </xf>
    <xf numFmtId="166" fontId="7" fillId="0" borderId="4" xfId="0" applyNumberFormat="1" applyFont="1" applyBorder="1" applyAlignment="1">
      <alignment horizontal="center"/>
    </xf>
    <xf numFmtId="49" fontId="9" fillId="0" borderId="1" xfId="0" applyNumberFormat="1" applyFont="1" applyBorder="1" applyAlignment="1">
      <alignment horizontal="center" vertical="center"/>
    </xf>
    <xf numFmtId="49" fontId="9" fillId="0" borderId="4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166" fontId="7" fillId="0" borderId="14" xfId="0" applyNumberFormat="1" applyFont="1" applyBorder="1" applyAlignment="1">
      <alignment horizontal="center" vertical="center"/>
    </xf>
    <xf numFmtId="49" fontId="9" fillId="0" borderId="14" xfId="0" applyNumberFormat="1" applyFont="1" applyBorder="1" applyAlignment="1">
      <alignment horizontal="center" vertical="center"/>
    </xf>
    <xf numFmtId="166" fontId="7" fillId="0" borderId="1" xfId="0" applyNumberFormat="1" applyFont="1" applyBorder="1" applyAlignment="1">
      <alignment horizontal="center" vertical="center"/>
    </xf>
    <xf numFmtId="166" fontId="7" fillId="0" borderId="4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166" fontId="7" fillId="0" borderId="1" xfId="0" applyNumberFormat="1" applyFont="1" applyBorder="1" applyAlignment="1">
      <alignment horizontal="center"/>
    </xf>
    <xf numFmtId="166" fontId="7" fillId="0" borderId="4" xfId="0" applyNumberFormat="1" applyFont="1" applyBorder="1" applyAlignment="1">
      <alignment horizontal="center"/>
    </xf>
    <xf numFmtId="49" fontId="9" fillId="0" borderId="1" xfId="0" applyNumberFormat="1" applyFont="1" applyBorder="1" applyAlignment="1">
      <alignment horizontal="center" vertical="center"/>
    </xf>
    <xf numFmtId="49" fontId="9" fillId="0" borderId="4" xfId="0" applyNumberFormat="1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166" fontId="7" fillId="0" borderId="14" xfId="0" applyNumberFormat="1" applyFont="1" applyBorder="1" applyAlignment="1">
      <alignment horizontal="center" vertical="center"/>
    </xf>
    <xf numFmtId="166" fontId="9" fillId="0" borderId="1" xfId="0" applyNumberFormat="1" applyFont="1" applyBorder="1" applyAlignment="1">
      <alignment horizontal="center" vertical="center"/>
    </xf>
    <xf numFmtId="166" fontId="9" fillId="0" borderId="4" xfId="0" applyNumberFormat="1" applyFont="1" applyBorder="1" applyAlignment="1">
      <alignment horizontal="center" vertical="center"/>
    </xf>
    <xf numFmtId="15" fontId="7" fillId="0" borderId="1" xfId="0" applyNumberFormat="1" applyFont="1" applyBorder="1" applyAlignment="1">
      <alignment horizontal="center" vertical="center"/>
    </xf>
    <xf numFmtId="15" fontId="7" fillId="0" borderId="4" xfId="0" applyNumberFormat="1" applyFont="1" applyBorder="1" applyAlignment="1">
      <alignment horizontal="center" vertical="center"/>
    </xf>
    <xf numFmtId="0" fontId="8" fillId="2" borderId="7" xfId="0" applyFont="1" applyFill="1" applyBorder="1" applyAlignment="1">
      <alignment horizontal="center"/>
    </xf>
    <xf numFmtId="166" fontId="7" fillId="0" borderId="1" xfId="0" applyNumberFormat="1" applyFont="1" applyBorder="1" applyAlignment="1">
      <alignment horizontal="center" vertical="center"/>
    </xf>
    <xf numFmtId="166" fontId="7" fillId="0" borderId="4" xfId="0" applyNumberFormat="1" applyFont="1" applyBorder="1" applyAlignment="1">
      <alignment horizontal="center" vertical="center"/>
    </xf>
    <xf numFmtId="166" fontId="7" fillId="0" borderId="1" xfId="0" applyNumberFormat="1" applyFont="1" applyBorder="1" applyAlignment="1">
      <alignment horizontal="center"/>
    </xf>
    <xf numFmtId="166" fontId="7" fillId="0" borderId="4" xfId="0" applyNumberFormat="1" applyFont="1" applyBorder="1" applyAlignment="1">
      <alignment horizontal="center"/>
    </xf>
    <xf numFmtId="0" fontId="8" fillId="3" borderId="3" xfId="0" applyFont="1" applyFill="1" applyBorder="1" applyAlignment="1">
      <alignment horizontal="center"/>
    </xf>
    <xf numFmtId="0" fontId="7" fillId="4" borderId="3" xfId="0" applyFont="1" applyFill="1" applyBorder="1" applyAlignment="1">
      <alignment horizontal="center"/>
    </xf>
    <xf numFmtId="164" fontId="8" fillId="6" borderId="4" xfId="0" applyNumberFormat="1" applyFont="1" applyFill="1" applyBorder="1" applyAlignment="1">
      <alignment horizontal="center" vertical="center"/>
    </xf>
    <xf numFmtId="0" fontId="8" fillId="6" borderId="4" xfId="0" applyFont="1" applyFill="1" applyBorder="1" applyAlignment="1">
      <alignment horizontal="center" vertical="center"/>
    </xf>
    <xf numFmtId="49" fontId="8" fillId="6" borderId="4" xfId="0" applyNumberFormat="1" applyFont="1" applyFill="1" applyBorder="1" applyAlignment="1">
      <alignment horizontal="center" vertical="center"/>
    </xf>
    <xf numFmtId="49" fontId="9" fillId="0" borderId="1" xfId="0" applyNumberFormat="1" applyFont="1" applyBorder="1" applyAlignment="1">
      <alignment horizontal="center" vertical="center"/>
    </xf>
    <xf numFmtId="49" fontId="9" fillId="0" borderId="4" xfId="0" applyNumberFormat="1" applyFont="1" applyBorder="1" applyAlignment="1">
      <alignment horizontal="center" vertical="center"/>
    </xf>
    <xf numFmtId="0" fontId="8" fillId="0" borderId="3" xfId="0" applyFont="1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166" fontId="7" fillId="0" borderId="14" xfId="0" applyNumberFormat="1" applyFont="1" applyBorder="1" applyAlignment="1">
      <alignment horizontal="center" vertical="center"/>
    </xf>
    <xf numFmtId="49" fontId="9" fillId="0" borderId="14" xfId="0" applyNumberFormat="1" applyFont="1" applyBorder="1" applyAlignment="1">
      <alignment horizontal="center" vertical="center"/>
    </xf>
    <xf numFmtId="166" fontId="9" fillId="0" borderId="1" xfId="0" applyNumberFormat="1" applyFont="1" applyBorder="1" applyAlignment="1">
      <alignment horizontal="center" vertical="center"/>
    </xf>
    <xf numFmtId="166" fontId="9" fillId="0" borderId="4" xfId="0" applyNumberFormat="1" applyFont="1" applyBorder="1" applyAlignment="1">
      <alignment horizontal="center" vertical="center"/>
    </xf>
    <xf numFmtId="15" fontId="7" fillId="0" borderId="1" xfId="0" applyNumberFormat="1" applyFont="1" applyBorder="1" applyAlignment="1">
      <alignment horizontal="center" vertical="center"/>
    </xf>
    <xf numFmtId="15" fontId="7" fillId="0" borderId="4" xfId="0" applyNumberFormat="1" applyFont="1" applyBorder="1" applyAlignment="1">
      <alignment horizontal="center" vertical="center"/>
    </xf>
    <xf numFmtId="42" fontId="9" fillId="0" borderId="1" xfId="0" applyNumberFormat="1" applyFont="1" applyBorder="1" applyAlignment="1">
      <alignment horizontal="center" vertical="center"/>
    </xf>
    <xf numFmtId="42" fontId="9" fillId="0" borderId="4" xfId="0" applyNumberFormat="1" applyFont="1" applyBorder="1" applyAlignment="1">
      <alignment horizontal="center" vertical="center"/>
    </xf>
    <xf numFmtId="166" fontId="8" fillId="2" borderId="2" xfId="0" applyNumberFormat="1" applyFont="1" applyFill="1" applyBorder="1"/>
    <xf numFmtId="166" fontId="7" fillId="0" borderId="1" xfId="0" applyNumberFormat="1" applyFont="1" applyBorder="1" applyAlignment="1">
      <alignment horizontal="center" vertical="center"/>
    </xf>
    <xf numFmtId="166" fontId="7" fillId="0" borderId="4" xfId="0" applyNumberFormat="1" applyFont="1" applyBorder="1" applyAlignment="1">
      <alignment horizontal="center" vertical="center"/>
    </xf>
    <xf numFmtId="166" fontId="7" fillId="0" borderId="1" xfId="0" applyNumberFormat="1" applyFont="1" applyBorder="1" applyAlignment="1">
      <alignment horizontal="center"/>
    </xf>
    <xf numFmtId="166" fontId="7" fillId="0" borderId="4" xfId="0" applyNumberFormat="1" applyFont="1" applyBorder="1" applyAlignment="1">
      <alignment horizontal="center"/>
    </xf>
    <xf numFmtId="49" fontId="9" fillId="0" borderId="1" xfId="0" applyNumberFormat="1" applyFont="1" applyBorder="1" applyAlignment="1">
      <alignment horizontal="center" vertical="center"/>
    </xf>
    <xf numFmtId="49" fontId="9" fillId="0" borderId="4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166" fontId="7" fillId="0" borderId="4" xfId="0" applyNumberFormat="1" applyFont="1" applyBorder="1" applyAlignment="1">
      <alignment horizontal="center" vertical="center"/>
    </xf>
    <xf numFmtId="166" fontId="7" fillId="0" borderId="1" xfId="0" applyNumberFormat="1" applyFont="1" applyBorder="1" applyAlignment="1">
      <alignment horizontal="center"/>
    </xf>
    <xf numFmtId="166" fontId="7" fillId="0" borderId="4" xfId="0" applyNumberFormat="1" applyFont="1" applyBorder="1" applyAlignment="1">
      <alignment horizontal="center"/>
    </xf>
    <xf numFmtId="49" fontId="9" fillId="0" borderId="1" xfId="0" applyNumberFormat="1" applyFont="1" applyBorder="1" applyAlignment="1">
      <alignment horizontal="center" vertical="center"/>
    </xf>
    <xf numFmtId="49" fontId="9" fillId="0" borderId="4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166" fontId="7" fillId="0" borderId="14" xfId="0" applyNumberFormat="1" applyFont="1" applyBorder="1" applyAlignment="1">
      <alignment horizontal="center" vertical="center"/>
    </xf>
    <xf numFmtId="49" fontId="9" fillId="0" borderId="14" xfId="0" applyNumberFormat="1" applyFont="1" applyBorder="1" applyAlignment="1">
      <alignment horizontal="center" vertical="center"/>
    </xf>
    <xf numFmtId="166" fontId="7" fillId="0" borderId="1" xfId="0" applyNumberFormat="1" applyFont="1" applyBorder="1" applyAlignment="1">
      <alignment horizontal="center" vertical="center"/>
    </xf>
    <xf numFmtId="166" fontId="7" fillId="0" borderId="4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49" fontId="9" fillId="0" borderId="1" xfId="0" applyNumberFormat="1" applyFont="1" applyBorder="1" applyAlignment="1">
      <alignment horizontal="center" vertical="center"/>
    </xf>
    <xf numFmtId="49" fontId="9" fillId="0" borderId="4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166" fontId="7" fillId="0" borderId="14" xfId="0" applyNumberFormat="1" applyFont="1" applyBorder="1" applyAlignment="1">
      <alignment horizontal="center" vertical="center"/>
    </xf>
    <xf numFmtId="49" fontId="9" fillId="0" borderId="14" xfId="0" applyNumberFormat="1" applyFont="1" applyBorder="1" applyAlignment="1">
      <alignment horizontal="center" vertical="center"/>
    </xf>
    <xf numFmtId="166" fontId="9" fillId="0" borderId="1" xfId="0" applyNumberFormat="1" applyFont="1" applyBorder="1" applyAlignment="1">
      <alignment horizontal="center" vertical="center"/>
    </xf>
    <xf numFmtId="166" fontId="9" fillId="0" borderId="4" xfId="0" applyNumberFormat="1" applyFont="1" applyBorder="1" applyAlignment="1">
      <alignment horizontal="center" vertical="center"/>
    </xf>
    <xf numFmtId="15" fontId="7" fillId="0" borderId="1" xfId="0" applyNumberFormat="1" applyFont="1" applyBorder="1" applyAlignment="1">
      <alignment horizontal="center" vertical="center"/>
    </xf>
    <xf numFmtId="15" fontId="7" fillId="0" borderId="4" xfId="0" applyNumberFormat="1" applyFont="1" applyBorder="1" applyAlignment="1">
      <alignment horizontal="center" vertical="center"/>
    </xf>
    <xf numFmtId="166" fontId="9" fillId="0" borderId="14" xfId="0" applyNumberFormat="1" applyFont="1" applyBorder="1" applyAlignment="1">
      <alignment horizontal="center" vertical="center"/>
    </xf>
    <xf numFmtId="166" fontId="7" fillId="0" borderId="1" xfId="0" applyNumberFormat="1" applyFont="1" applyBorder="1" applyAlignment="1">
      <alignment horizontal="center" vertical="center"/>
    </xf>
    <xf numFmtId="166" fontId="7" fillId="0" borderId="4" xfId="0" applyNumberFormat="1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166" fontId="7" fillId="0" borderId="1" xfId="0" applyNumberFormat="1" applyFont="1" applyBorder="1" applyAlignment="1">
      <alignment horizontal="center"/>
    </xf>
    <xf numFmtId="166" fontId="7" fillId="0" borderId="4" xfId="0" applyNumberFormat="1" applyFont="1" applyBorder="1" applyAlignment="1">
      <alignment horizontal="center"/>
    </xf>
    <xf numFmtId="49" fontId="9" fillId="0" borderId="1" xfId="0" applyNumberFormat="1" applyFont="1" applyBorder="1" applyAlignment="1">
      <alignment horizontal="center" vertical="center"/>
    </xf>
    <xf numFmtId="49" fontId="9" fillId="0" borderId="4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166" fontId="9" fillId="0" borderId="1" xfId="0" applyNumberFormat="1" applyFont="1" applyBorder="1" applyAlignment="1">
      <alignment horizontal="center" vertical="center"/>
    </xf>
    <xf numFmtId="166" fontId="9" fillId="0" borderId="4" xfId="0" applyNumberFormat="1" applyFont="1" applyBorder="1" applyAlignment="1">
      <alignment horizontal="center" vertical="center"/>
    </xf>
    <xf numFmtId="15" fontId="7" fillId="0" borderId="1" xfId="0" applyNumberFormat="1" applyFont="1" applyBorder="1" applyAlignment="1">
      <alignment horizontal="center" vertical="center"/>
    </xf>
    <xf numFmtId="15" fontId="7" fillId="0" borderId="4" xfId="0" applyNumberFormat="1" applyFont="1" applyBorder="1" applyAlignment="1">
      <alignment horizontal="center" vertical="center"/>
    </xf>
    <xf numFmtId="166" fontId="7" fillId="0" borderId="1" xfId="0" applyNumberFormat="1" applyFont="1" applyBorder="1" applyAlignment="1">
      <alignment horizontal="center" vertical="center"/>
    </xf>
    <xf numFmtId="166" fontId="7" fillId="0" borderId="4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166" fontId="7" fillId="0" borderId="1" xfId="0" applyNumberFormat="1" applyFont="1" applyBorder="1" applyAlignment="1">
      <alignment horizontal="center"/>
    </xf>
    <xf numFmtId="166" fontId="7" fillId="0" borderId="4" xfId="0" applyNumberFormat="1" applyFont="1" applyBorder="1" applyAlignment="1">
      <alignment horizontal="center"/>
    </xf>
    <xf numFmtId="164" fontId="8" fillId="6" borderId="4" xfId="0" applyNumberFormat="1" applyFont="1" applyFill="1" applyBorder="1" applyAlignment="1">
      <alignment horizontal="center" vertical="center"/>
    </xf>
    <xf numFmtId="0" fontId="8" fillId="6" borderId="4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/>
    </xf>
    <xf numFmtId="0" fontId="7" fillId="4" borderId="3" xfId="0" applyFont="1" applyFill="1" applyBorder="1" applyAlignment="1">
      <alignment horizontal="center"/>
    </xf>
    <xf numFmtId="0" fontId="8" fillId="2" borderId="7" xfId="0" applyFont="1" applyFill="1" applyBorder="1" applyAlignment="1">
      <alignment horizontal="center"/>
    </xf>
    <xf numFmtId="49" fontId="9" fillId="0" borderId="1" xfId="0" applyNumberFormat="1" applyFont="1" applyBorder="1" applyAlignment="1">
      <alignment horizontal="center" vertical="center"/>
    </xf>
    <xf numFmtId="49" fontId="9" fillId="0" borderId="4" xfId="0" applyNumberFormat="1" applyFont="1" applyBorder="1" applyAlignment="1">
      <alignment horizontal="center" vertical="center"/>
    </xf>
    <xf numFmtId="49" fontId="8" fillId="6" borderId="4" xfId="0" applyNumberFormat="1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166" fontId="7" fillId="0" borderId="14" xfId="0" applyNumberFormat="1" applyFont="1" applyBorder="1" applyAlignment="1">
      <alignment horizontal="center" vertical="center"/>
    </xf>
    <xf numFmtId="166" fontId="9" fillId="0" borderId="1" xfId="0" applyNumberFormat="1" applyFont="1" applyBorder="1" applyAlignment="1">
      <alignment horizontal="center" vertical="center"/>
    </xf>
    <xf numFmtId="166" fontId="9" fillId="0" borderId="4" xfId="0" applyNumberFormat="1" applyFont="1" applyBorder="1" applyAlignment="1">
      <alignment horizontal="center" vertical="center"/>
    </xf>
    <xf numFmtId="15" fontId="7" fillId="0" borderId="1" xfId="0" applyNumberFormat="1" applyFont="1" applyBorder="1" applyAlignment="1">
      <alignment horizontal="center" vertical="center"/>
    </xf>
    <xf numFmtId="15" fontId="7" fillId="0" borderId="4" xfId="0" applyNumberFormat="1" applyFont="1" applyBorder="1" applyAlignment="1">
      <alignment horizontal="center" vertical="center"/>
    </xf>
    <xf numFmtId="166" fontId="7" fillId="0" borderId="1" xfId="0" applyNumberFormat="1" applyFont="1" applyBorder="1" applyAlignment="1">
      <alignment horizontal="center" vertical="center"/>
    </xf>
    <xf numFmtId="166" fontId="7" fillId="0" borderId="4" xfId="0" applyNumberFormat="1" applyFont="1" applyBorder="1" applyAlignment="1">
      <alignment horizontal="center" vertical="center"/>
    </xf>
    <xf numFmtId="166" fontId="7" fillId="0" borderId="1" xfId="0" applyNumberFormat="1" applyFont="1" applyBorder="1" applyAlignment="1">
      <alignment horizontal="center"/>
    </xf>
    <xf numFmtId="166" fontId="7" fillId="0" borderId="4" xfId="0" applyNumberFormat="1" applyFont="1" applyBorder="1" applyAlignment="1">
      <alignment horizontal="center"/>
    </xf>
    <xf numFmtId="49" fontId="9" fillId="0" borderId="1" xfId="0" applyNumberFormat="1" applyFont="1" applyBorder="1" applyAlignment="1">
      <alignment horizontal="center" vertical="center"/>
    </xf>
    <xf numFmtId="49" fontId="9" fillId="0" borderId="4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166" fontId="7" fillId="0" borderId="14" xfId="0" applyNumberFormat="1" applyFont="1" applyBorder="1" applyAlignment="1">
      <alignment horizontal="center" vertical="center"/>
    </xf>
    <xf numFmtId="49" fontId="9" fillId="0" borderId="14" xfId="0" applyNumberFormat="1" applyFont="1" applyBorder="1" applyAlignment="1">
      <alignment horizontal="center" vertical="center"/>
    </xf>
    <xf numFmtId="15" fontId="7" fillId="0" borderId="1" xfId="0" applyNumberFormat="1" applyFont="1" applyBorder="1" applyAlignment="1">
      <alignment horizontal="center" vertical="center"/>
    </xf>
    <xf numFmtId="15" fontId="7" fillId="0" borderId="4" xfId="0" applyNumberFormat="1" applyFont="1" applyBorder="1" applyAlignment="1">
      <alignment horizontal="center" vertical="center"/>
    </xf>
    <xf numFmtId="166" fontId="7" fillId="0" borderId="1" xfId="0" applyNumberFormat="1" applyFont="1" applyBorder="1" applyAlignment="1">
      <alignment horizontal="center" vertical="center"/>
    </xf>
    <xf numFmtId="166" fontId="7" fillId="0" borderId="4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166" fontId="7" fillId="0" borderId="1" xfId="0" applyNumberFormat="1" applyFont="1" applyBorder="1" applyAlignment="1">
      <alignment horizontal="center"/>
    </xf>
    <xf numFmtId="166" fontId="7" fillId="0" borderId="4" xfId="0" applyNumberFormat="1" applyFont="1" applyBorder="1" applyAlignment="1">
      <alignment horizontal="center"/>
    </xf>
    <xf numFmtId="49" fontId="9" fillId="0" borderId="1" xfId="0" applyNumberFormat="1" applyFont="1" applyBorder="1" applyAlignment="1">
      <alignment horizontal="center" vertical="center"/>
    </xf>
    <xf numFmtId="49" fontId="9" fillId="0" borderId="4" xfId="0" applyNumberFormat="1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166" fontId="7" fillId="0" borderId="14" xfId="0" applyNumberFormat="1" applyFont="1" applyBorder="1" applyAlignment="1">
      <alignment horizontal="center" vertical="center"/>
    </xf>
    <xf numFmtId="166" fontId="9" fillId="0" borderId="1" xfId="0" applyNumberFormat="1" applyFont="1" applyBorder="1" applyAlignment="1">
      <alignment horizontal="center" vertical="center"/>
    </xf>
    <xf numFmtId="166" fontId="9" fillId="0" borderId="4" xfId="0" applyNumberFormat="1" applyFont="1" applyBorder="1" applyAlignment="1">
      <alignment horizontal="center" vertical="center"/>
    </xf>
    <xf numFmtId="15" fontId="7" fillId="0" borderId="1" xfId="0" applyNumberFormat="1" applyFont="1" applyBorder="1" applyAlignment="1">
      <alignment horizontal="center" vertical="center"/>
    </xf>
    <xf numFmtId="15" fontId="7" fillId="0" borderId="4" xfId="0" applyNumberFormat="1" applyFont="1" applyBorder="1" applyAlignment="1">
      <alignment horizontal="center" vertical="center"/>
    </xf>
    <xf numFmtId="166" fontId="7" fillId="0" borderId="1" xfId="0" applyNumberFormat="1" applyFont="1" applyBorder="1" applyAlignment="1">
      <alignment horizontal="center" vertical="center"/>
    </xf>
    <xf numFmtId="166" fontId="7" fillId="0" borderId="4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166" fontId="7" fillId="0" borderId="1" xfId="0" applyNumberFormat="1" applyFont="1" applyBorder="1" applyAlignment="1">
      <alignment horizontal="center"/>
    </xf>
    <xf numFmtId="166" fontId="7" fillId="0" borderId="4" xfId="0" applyNumberFormat="1" applyFont="1" applyBorder="1" applyAlignment="1">
      <alignment horizontal="center"/>
    </xf>
    <xf numFmtId="164" fontId="8" fillId="6" borderId="4" xfId="0" applyNumberFormat="1" applyFont="1" applyFill="1" applyBorder="1" applyAlignment="1">
      <alignment horizontal="center" vertical="center"/>
    </xf>
    <xf numFmtId="0" fontId="8" fillId="6" borderId="4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/>
    </xf>
    <xf numFmtId="0" fontId="7" fillId="4" borderId="3" xfId="0" applyFont="1" applyFill="1" applyBorder="1" applyAlignment="1">
      <alignment horizontal="center"/>
    </xf>
    <xf numFmtId="0" fontId="8" fillId="2" borderId="7" xfId="0" applyFont="1" applyFill="1" applyBorder="1" applyAlignment="1">
      <alignment horizontal="center"/>
    </xf>
    <xf numFmtId="49" fontId="9" fillId="0" borderId="1" xfId="0" applyNumberFormat="1" applyFont="1" applyBorder="1" applyAlignment="1">
      <alignment horizontal="center" vertical="center"/>
    </xf>
    <xf numFmtId="49" fontId="9" fillId="0" borderId="4" xfId="0" applyNumberFormat="1" applyFont="1" applyBorder="1" applyAlignment="1">
      <alignment horizontal="center" vertical="center"/>
    </xf>
    <xf numFmtId="49" fontId="8" fillId="6" borderId="4" xfId="0" applyNumberFormat="1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166" fontId="7" fillId="0" borderId="14" xfId="0" applyNumberFormat="1" applyFont="1" applyBorder="1" applyAlignment="1">
      <alignment horizontal="center" vertical="center"/>
    </xf>
    <xf numFmtId="49" fontId="9" fillId="0" borderId="14" xfId="0" applyNumberFormat="1" applyFont="1" applyBorder="1" applyAlignment="1">
      <alignment horizontal="center" vertical="center"/>
    </xf>
    <xf numFmtId="166" fontId="9" fillId="0" borderId="1" xfId="0" applyNumberFormat="1" applyFont="1" applyBorder="1" applyAlignment="1">
      <alignment horizontal="center" vertical="center"/>
    </xf>
    <xf numFmtId="166" fontId="9" fillId="0" borderId="4" xfId="0" applyNumberFormat="1" applyFont="1" applyBorder="1" applyAlignment="1">
      <alignment horizontal="center" vertical="center"/>
    </xf>
    <xf numFmtId="15" fontId="7" fillId="0" borderId="1" xfId="0" applyNumberFormat="1" applyFont="1" applyBorder="1" applyAlignment="1">
      <alignment horizontal="center" vertical="center"/>
    </xf>
    <xf numFmtId="15" fontId="7" fillId="0" borderId="4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166" fontId="7" fillId="0" borderId="1" xfId="0" applyNumberFormat="1" applyFont="1" applyBorder="1" applyAlignment="1">
      <alignment horizontal="center" vertical="center"/>
    </xf>
    <xf numFmtId="166" fontId="7" fillId="0" borderId="4" xfId="0" applyNumberFormat="1" applyFont="1" applyBorder="1" applyAlignment="1">
      <alignment horizontal="center" vertical="center"/>
    </xf>
    <xf numFmtId="166" fontId="7" fillId="0" borderId="1" xfId="0" applyNumberFormat="1" applyFont="1" applyBorder="1" applyAlignment="1">
      <alignment horizontal="center"/>
    </xf>
    <xf numFmtId="166" fontId="7" fillId="0" borderId="4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166" fontId="9" fillId="0" borderId="1" xfId="0" applyNumberFormat="1" applyFont="1" applyBorder="1" applyAlignment="1">
      <alignment horizontal="center" vertical="center"/>
    </xf>
    <xf numFmtId="166" fontId="9" fillId="0" borderId="4" xfId="0" applyNumberFormat="1" applyFont="1" applyBorder="1" applyAlignment="1">
      <alignment horizontal="center" vertical="center"/>
    </xf>
    <xf numFmtId="15" fontId="7" fillId="0" borderId="1" xfId="0" applyNumberFormat="1" applyFont="1" applyBorder="1" applyAlignment="1">
      <alignment horizontal="center" vertical="center"/>
    </xf>
    <xf numFmtId="15" fontId="7" fillId="0" borderId="4" xfId="0" applyNumberFormat="1" applyFont="1" applyBorder="1" applyAlignment="1">
      <alignment horizontal="center" vertical="center"/>
    </xf>
    <xf numFmtId="166" fontId="7" fillId="0" borderId="1" xfId="0" applyNumberFormat="1" applyFont="1" applyBorder="1" applyAlignment="1">
      <alignment horizontal="center" vertical="center"/>
    </xf>
    <xf numFmtId="166" fontId="7" fillId="0" borderId="4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166" fontId="7" fillId="0" borderId="1" xfId="0" applyNumberFormat="1" applyFont="1" applyBorder="1" applyAlignment="1">
      <alignment horizontal="center"/>
    </xf>
    <xf numFmtId="166" fontId="7" fillId="0" borderId="4" xfId="0" applyNumberFormat="1" applyFont="1" applyBorder="1" applyAlignment="1">
      <alignment horizontal="center"/>
    </xf>
    <xf numFmtId="49" fontId="9" fillId="0" borderId="1" xfId="0" applyNumberFormat="1" applyFont="1" applyBorder="1" applyAlignment="1">
      <alignment horizontal="center" vertical="center"/>
    </xf>
    <xf numFmtId="49" fontId="9" fillId="0" borderId="4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166" fontId="9" fillId="0" borderId="1" xfId="0" applyNumberFormat="1" applyFont="1" applyBorder="1" applyAlignment="1">
      <alignment horizontal="center" vertical="center"/>
    </xf>
    <xf numFmtId="166" fontId="9" fillId="0" borderId="4" xfId="0" applyNumberFormat="1" applyFont="1" applyBorder="1" applyAlignment="1">
      <alignment horizontal="center" vertical="center"/>
    </xf>
    <xf numFmtId="15" fontId="7" fillId="0" borderId="1" xfId="0" applyNumberFormat="1" applyFont="1" applyBorder="1" applyAlignment="1">
      <alignment horizontal="center" vertical="center"/>
    </xf>
    <xf numFmtId="15" fontId="7" fillId="0" borderId="4" xfId="0" applyNumberFormat="1" applyFont="1" applyBorder="1" applyAlignment="1">
      <alignment horizontal="center" vertical="center"/>
    </xf>
    <xf numFmtId="166" fontId="7" fillId="0" borderId="1" xfId="0" applyNumberFormat="1" applyFont="1" applyBorder="1" applyAlignment="1">
      <alignment horizontal="center" vertical="center"/>
    </xf>
    <xf numFmtId="166" fontId="7" fillId="0" borderId="4" xfId="0" applyNumberFormat="1" applyFont="1" applyBorder="1" applyAlignment="1">
      <alignment horizontal="center" vertical="center"/>
    </xf>
    <xf numFmtId="166" fontId="7" fillId="0" borderId="1" xfId="0" applyNumberFormat="1" applyFont="1" applyBorder="1" applyAlignment="1">
      <alignment horizontal="center"/>
    </xf>
    <xf numFmtId="166" fontId="7" fillId="0" borderId="4" xfId="0" applyNumberFormat="1" applyFont="1" applyBorder="1" applyAlignment="1">
      <alignment horizontal="center"/>
    </xf>
    <xf numFmtId="49" fontId="9" fillId="0" borderId="1" xfId="0" applyNumberFormat="1" applyFont="1" applyBorder="1" applyAlignment="1">
      <alignment horizontal="center" vertical="center"/>
    </xf>
    <xf numFmtId="49" fontId="9" fillId="0" borderId="4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166" fontId="7" fillId="0" borderId="1" xfId="0" applyNumberFormat="1" applyFont="1" applyBorder="1" applyAlignment="1">
      <alignment horizontal="center" vertical="center"/>
    </xf>
    <xf numFmtId="166" fontId="7" fillId="0" borderId="4" xfId="0" applyNumberFormat="1" applyFont="1" applyBorder="1" applyAlignment="1">
      <alignment horizontal="center" vertical="center"/>
    </xf>
    <xf numFmtId="166" fontId="7" fillId="0" borderId="1" xfId="0" applyNumberFormat="1" applyFont="1" applyBorder="1" applyAlignment="1">
      <alignment horizontal="center"/>
    </xf>
    <xf numFmtId="166" fontId="7" fillId="0" borderId="4" xfId="0" applyNumberFormat="1" applyFont="1" applyBorder="1" applyAlignment="1">
      <alignment horizontal="center"/>
    </xf>
    <xf numFmtId="49" fontId="9" fillId="0" borderId="1" xfId="0" applyNumberFormat="1" applyFont="1" applyBorder="1" applyAlignment="1">
      <alignment horizontal="center" vertical="center"/>
    </xf>
    <xf numFmtId="49" fontId="9" fillId="0" borderId="4" xfId="0" applyNumberFormat="1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166" fontId="7" fillId="0" borderId="14" xfId="0" applyNumberFormat="1" applyFont="1" applyBorder="1" applyAlignment="1">
      <alignment horizontal="center" vertical="center"/>
    </xf>
    <xf numFmtId="49" fontId="9" fillId="0" borderId="14" xfId="0" applyNumberFormat="1" applyFont="1" applyBorder="1" applyAlignment="1">
      <alignment horizontal="center" vertical="center"/>
    </xf>
    <xf numFmtId="166" fontId="7" fillId="0" borderId="1" xfId="0" applyNumberFormat="1" applyFont="1" applyBorder="1" applyAlignment="1">
      <alignment horizontal="center" vertical="center"/>
    </xf>
    <xf numFmtId="166" fontId="7" fillId="0" borderId="4" xfId="0" applyNumberFormat="1" applyFont="1" applyBorder="1" applyAlignment="1">
      <alignment horizontal="center" vertical="center"/>
    </xf>
    <xf numFmtId="166" fontId="7" fillId="0" borderId="1" xfId="0" applyNumberFormat="1" applyFont="1" applyBorder="1" applyAlignment="1">
      <alignment horizontal="center"/>
    </xf>
    <xf numFmtId="166" fontId="7" fillId="0" borderId="4" xfId="0" applyNumberFormat="1" applyFont="1" applyBorder="1" applyAlignment="1">
      <alignment horizontal="center"/>
    </xf>
    <xf numFmtId="49" fontId="9" fillId="0" borderId="1" xfId="0" applyNumberFormat="1" applyFont="1" applyBorder="1" applyAlignment="1">
      <alignment horizontal="center" vertical="center"/>
    </xf>
    <xf numFmtId="49" fontId="9" fillId="0" borderId="4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166" fontId="7" fillId="0" borderId="1" xfId="0" applyNumberFormat="1" applyFont="1" applyBorder="1" applyAlignment="1">
      <alignment horizontal="center" vertical="center"/>
    </xf>
    <xf numFmtId="166" fontId="7" fillId="0" borderId="4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166" fontId="7" fillId="0" borderId="1" xfId="0" applyNumberFormat="1" applyFont="1" applyBorder="1" applyAlignment="1">
      <alignment horizontal="center"/>
    </xf>
    <xf numFmtId="166" fontId="7" fillId="0" borderId="4" xfId="0" applyNumberFormat="1" applyFont="1" applyBorder="1" applyAlignment="1">
      <alignment horizontal="center"/>
    </xf>
    <xf numFmtId="164" fontId="8" fillId="6" borderId="4" xfId="0" applyNumberFormat="1" applyFont="1" applyFill="1" applyBorder="1" applyAlignment="1">
      <alignment horizontal="center" vertical="center"/>
    </xf>
    <xf numFmtId="0" fontId="8" fillId="6" borderId="4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/>
    </xf>
    <xf numFmtId="0" fontId="7" fillId="4" borderId="3" xfId="0" applyFont="1" applyFill="1" applyBorder="1" applyAlignment="1">
      <alignment horizontal="center"/>
    </xf>
    <xf numFmtId="0" fontId="8" fillId="2" borderId="7" xfId="0" applyFont="1" applyFill="1" applyBorder="1" applyAlignment="1">
      <alignment horizontal="center"/>
    </xf>
    <xf numFmtId="49" fontId="9" fillId="0" borderId="1" xfId="0" applyNumberFormat="1" applyFont="1" applyBorder="1" applyAlignment="1">
      <alignment horizontal="center" vertical="center"/>
    </xf>
    <xf numFmtId="49" fontId="9" fillId="0" borderId="4" xfId="0" applyNumberFormat="1" applyFont="1" applyBorder="1" applyAlignment="1">
      <alignment horizontal="center" vertical="center"/>
    </xf>
    <xf numFmtId="49" fontId="8" fillId="6" borderId="4" xfId="0" applyNumberFormat="1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49" fontId="9" fillId="0" borderId="14" xfId="0" applyNumberFormat="1" applyFont="1" applyBorder="1" applyAlignment="1">
      <alignment horizontal="center" vertical="center"/>
    </xf>
    <xf numFmtId="166" fontId="9" fillId="0" borderId="1" xfId="0" applyNumberFormat="1" applyFont="1" applyBorder="1" applyAlignment="1">
      <alignment horizontal="center" vertical="center"/>
    </xf>
    <xf numFmtId="166" fontId="9" fillId="0" borderId="4" xfId="0" applyNumberFormat="1" applyFont="1" applyBorder="1" applyAlignment="1">
      <alignment horizontal="center" vertical="center"/>
    </xf>
    <xf numFmtId="15" fontId="7" fillId="0" borderId="1" xfId="0" applyNumberFormat="1" applyFont="1" applyBorder="1" applyAlignment="1">
      <alignment horizontal="center" vertical="center"/>
    </xf>
    <xf numFmtId="15" fontId="7" fillId="0" borderId="4" xfId="0" applyNumberFormat="1" applyFont="1" applyBorder="1" applyAlignment="1">
      <alignment horizontal="center" vertical="center"/>
    </xf>
    <xf numFmtId="166" fontId="7" fillId="0" borderId="14" xfId="0" applyNumberFormat="1" applyFont="1" applyBorder="1" applyAlignment="1">
      <alignment horizontal="center" vertical="center"/>
    </xf>
    <xf numFmtId="166" fontId="7" fillId="0" borderId="1" xfId="0" applyNumberFormat="1" applyFont="1" applyBorder="1" applyAlignment="1">
      <alignment horizontal="center" vertical="center"/>
    </xf>
    <xf numFmtId="166" fontId="7" fillId="0" borderId="4" xfId="0" applyNumberFormat="1" applyFont="1" applyBorder="1" applyAlignment="1">
      <alignment horizontal="center" vertical="center"/>
    </xf>
    <xf numFmtId="166" fontId="7" fillId="0" borderId="1" xfId="0" applyNumberFormat="1" applyFont="1" applyBorder="1" applyAlignment="1">
      <alignment horizontal="center"/>
    </xf>
    <xf numFmtId="166" fontId="7" fillId="0" borderId="4" xfId="0" applyNumberFormat="1" applyFont="1" applyBorder="1" applyAlignment="1">
      <alignment horizontal="center"/>
    </xf>
    <xf numFmtId="49" fontId="9" fillId="0" borderId="1" xfId="0" applyNumberFormat="1" applyFont="1" applyBorder="1" applyAlignment="1">
      <alignment horizontal="center" vertical="center"/>
    </xf>
    <xf numFmtId="49" fontId="9" fillId="0" borderId="4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166" fontId="7" fillId="0" borderId="1" xfId="0" applyNumberFormat="1" applyFont="1" applyBorder="1" applyAlignment="1">
      <alignment horizontal="center" vertical="center"/>
    </xf>
    <xf numFmtId="166" fontId="7" fillId="0" borderId="4" xfId="0" applyNumberFormat="1" applyFont="1" applyBorder="1" applyAlignment="1">
      <alignment horizontal="center" vertical="center"/>
    </xf>
    <xf numFmtId="166" fontId="7" fillId="0" borderId="1" xfId="0" applyNumberFormat="1" applyFont="1" applyBorder="1" applyAlignment="1">
      <alignment horizontal="center"/>
    </xf>
    <xf numFmtId="166" fontId="7" fillId="0" borderId="4" xfId="0" applyNumberFormat="1" applyFont="1" applyBorder="1" applyAlignment="1">
      <alignment horizontal="center"/>
    </xf>
    <xf numFmtId="49" fontId="9" fillId="0" borderId="1" xfId="0" applyNumberFormat="1" applyFont="1" applyBorder="1" applyAlignment="1">
      <alignment horizontal="center" vertical="center"/>
    </xf>
    <xf numFmtId="49" fontId="9" fillId="0" borderId="4" xfId="0" applyNumberFormat="1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166" fontId="7" fillId="0" borderId="14" xfId="0" applyNumberFormat="1" applyFont="1" applyBorder="1" applyAlignment="1">
      <alignment horizontal="center" vertical="center"/>
    </xf>
    <xf numFmtId="15" fontId="7" fillId="0" borderId="1" xfId="0" applyNumberFormat="1" applyFont="1" applyBorder="1" applyAlignment="1">
      <alignment horizontal="center" vertical="center"/>
    </xf>
    <xf numFmtId="15" fontId="7" fillId="0" borderId="4" xfId="0" applyNumberFormat="1" applyFont="1" applyBorder="1" applyAlignment="1">
      <alignment horizontal="center" vertical="center"/>
    </xf>
    <xf numFmtId="166" fontId="7" fillId="0" borderId="1" xfId="0" applyNumberFormat="1" applyFont="1" applyBorder="1" applyAlignment="1">
      <alignment horizontal="center" vertical="center"/>
    </xf>
    <xf numFmtId="166" fontId="7" fillId="0" borderId="4" xfId="0" applyNumberFormat="1" applyFont="1" applyBorder="1" applyAlignment="1">
      <alignment horizontal="center" vertical="center"/>
    </xf>
    <xf numFmtId="166" fontId="7" fillId="0" borderId="1" xfId="0" applyNumberFormat="1" applyFont="1" applyBorder="1" applyAlignment="1">
      <alignment horizontal="center"/>
    </xf>
    <xf numFmtId="166" fontId="7" fillId="0" borderId="4" xfId="0" applyNumberFormat="1" applyFont="1" applyBorder="1" applyAlignment="1">
      <alignment horizontal="center"/>
    </xf>
    <xf numFmtId="49" fontId="9" fillId="0" borderId="1" xfId="0" applyNumberFormat="1" applyFont="1" applyBorder="1" applyAlignment="1">
      <alignment horizontal="center" vertical="center"/>
    </xf>
    <xf numFmtId="49" fontId="9" fillId="0" borderId="4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166" fontId="7" fillId="0" borderId="14" xfId="0" applyNumberFormat="1" applyFont="1" applyBorder="1" applyAlignment="1">
      <alignment horizontal="center" vertical="center"/>
    </xf>
    <xf numFmtId="49" fontId="9" fillId="0" borderId="14" xfId="0" applyNumberFormat="1" applyFont="1" applyBorder="1" applyAlignment="1">
      <alignment horizontal="center" vertical="center"/>
    </xf>
    <xf numFmtId="15" fontId="7" fillId="0" borderId="1" xfId="0" applyNumberFormat="1" applyFont="1" applyBorder="1" applyAlignment="1">
      <alignment horizontal="center" vertical="center"/>
    </xf>
    <xf numFmtId="15" fontId="7" fillId="0" borderId="4" xfId="0" applyNumberFormat="1" applyFont="1" applyBorder="1" applyAlignment="1">
      <alignment horizontal="center" vertical="center"/>
    </xf>
    <xf numFmtId="166" fontId="7" fillId="0" borderId="1" xfId="0" applyNumberFormat="1" applyFont="1" applyBorder="1" applyAlignment="1">
      <alignment horizontal="center" vertical="center"/>
    </xf>
    <xf numFmtId="166" fontId="7" fillId="0" borderId="4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166" fontId="7" fillId="0" borderId="1" xfId="0" applyNumberFormat="1" applyFont="1" applyBorder="1" applyAlignment="1">
      <alignment horizontal="center"/>
    </xf>
    <xf numFmtId="166" fontId="7" fillId="0" borderId="4" xfId="0" applyNumberFormat="1" applyFont="1" applyBorder="1" applyAlignment="1">
      <alignment horizontal="center"/>
    </xf>
    <xf numFmtId="164" fontId="8" fillId="6" borderId="4" xfId="0" applyNumberFormat="1" applyFont="1" applyFill="1" applyBorder="1" applyAlignment="1">
      <alignment horizontal="center" vertical="center"/>
    </xf>
    <xf numFmtId="0" fontId="8" fillId="6" borderId="4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/>
    </xf>
    <xf numFmtId="0" fontId="7" fillId="4" borderId="3" xfId="0" applyFont="1" applyFill="1" applyBorder="1" applyAlignment="1">
      <alignment horizontal="center"/>
    </xf>
    <xf numFmtId="0" fontId="8" fillId="2" borderId="7" xfId="0" applyFont="1" applyFill="1" applyBorder="1" applyAlignment="1">
      <alignment horizontal="center"/>
    </xf>
    <xf numFmtId="49" fontId="9" fillId="0" borderId="1" xfId="0" applyNumberFormat="1" applyFont="1" applyBorder="1" applyAlignment="1">
      <alignment horizontal="center" vertical="center"/>
    </xf>
    <xf numFmtId="49" fontId="9" fillId="0" borderId="4" xfId="0" applyNumberFormat="1" applyFont="1" applyBorder="1" applyAlignment="1">
      <alignment horizontal="center" vertical="center"/>
    </xf>
    <xf numFmtId="49" fontId="8" fillId="6" borderId="4" xfId="0" applyNumberFormat="1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166" fontId="7" fillId="0" borderId="14" xfId="0" applyNumberFormat="1" applyFont="1" applyBorder="1" applyAlignment="1">
      <alignment horizontal="center" vertical="center"/>
    </xf>
    <xf numFmtId="166" fontId="9" fillId="0" borderId="1" xfId="0" applyNumberFormat="1" applyFont="1" applyBorder="1" applyAlignment="1">
      <alignment horizontal="center" vertical="center"/>
    </xf>
    <xf numFmtId="166" fontId="9" fillId="0" borderId="4" xfId="0" applyNumberFormat="1" applyFont="1" applyBorder="1" applyAlignment="1">
      <alignment horizontal="center" vertical="center"/>
    </xf>
    <xf numFmtId="15" fontId="7" fillId="0" borderId="1" xfId="0" applyNumberFormat="1" applyFont="1" applyBorder="1" applyAlignment="1">
      <alignment horizontal="center" vertical="center"/>
    </xf>
    <xf numFmtId="15" fontId="7" fillId="0" borderId="4" xfId="0" applyNumberFormat="1" applyFont="1" applyBorder="1" applyAlignment="1">
      <alignment horizontal="center" vertical="center"/>
    </xf>
    <xf numFmtId="166" fontId="7" fillId="0" borderId="1" xfId="0" applyNumberFormat="1" applyFont="1" applyBorder="1" applyAlignment="1">
      <alignment horizontal="center"/>
    </xf>
    <xf numFmtId="166" fontId="7" fillId="0" borderId="4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166" fontId="7" fillId="0" borderId="14" xfId="0" applyNumberFormat="1" applyFont="1" applyBorder="1" applyAlignment="1">
      <alignment horizontal="center" vertical="center"/>
    </xf>
    <xf numFmtId="49" fontId="9" fillId="0" borderId="14" xfId="0" applyNumberFormat="1" applyFont="1" applyBorder="1" applyAlignment="1">
      <alignment horizontal="center" vertical="center"/>
    </xf>
    <xf numFmtId="166" fontId="7" fillId="0" borderId="1" xfId="0" applyNumberFormat="1" applyFont="1" applyBorder="1" applyAlignment="1">
      <alignment horizontal="center" vertical="center"/>
    </xf>
    <xf numFmtId="166" fontId="7" fillId="0" borderId="4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166" fontId="7" fillId="0" borderId="1" xfId="0" applyNumberFormat="1" applyFont="1" applyBorder="1" applyAlignment="1">
      <alignment horizontal="center"/>
    </xf>
    <xf numFmtId="166" fontId="7" fillId="0" borderId="4" xfId="0" applyNumberFormat="1" applyFont="1" applyBorder="1" applyAlignment="1">
      <alignment horizontal="center"/>
    </xf>
    <xf numFmtId="49" fontId="9" fillId="0" borderId="1" xfId="0" applyNumberFormat="1" applyFont="1" applyBorder="1" applyAlignment="1">
      <alignment horizontal="center" vertical="center"/>
    </xf>
    <xf numFmtId="49" fontId="9" fillId="0" borderId="4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166" fontId="7" fillId="0" borderId="14" xfId="0" applyNumberFormat="1" applyFont="1" applyBorder="1" applyAlignment="1">
      <alignment horizontal="center" vertical="center"/>
    </xf>
    <xf numFmtId="49" fontId="9" fillId="0" borderId="14" xfId="0" applyNumberFormat="1" applyFont="1" applyBorder="1" applyAlignment="1">
      <alignment horizontal="center" vertical="center"/>
    </xf>
    <xf numFmtId="166" fontId="9" fillId="0" borderId="1" xfId="0" applyNumberFormat="1" applyFont="1" applyBorder="1" applyAlignment="1">
      <alignment horizontal="center" vertical="center"/>
    </xf>
    <xf numFmtId="166" fontId="9" fillId="0" borderId="4" xfId="0" applyNumberFormat="1" applyFont="1" applyBorder="1" applyAlignment="1">
      <alignment horizontal="center" vertical="center"/>
    </xf>
    <xf numFmtId="15" fontId="7" fillId="0" borderId="1" xfId="0" applyNumberFormat="1" applyFont="1" applyBorder="1" applyAlignment="1">
      <alignment horizontal="center" vertical="center"/>
    </xf>
    <xf numFmtId="15" fontId="7" fillId="0" borderId="4" xfId="0" applyNumberFormat="1" applyFont="1" applyBorder="1" applyAlignment="1">
      <alignment horizontal="center" vertical="center"/>
    </xf>
    <xf numFmtId="166" fontId="7" fillId="0" borderId="1" xfId="0" applyNumberFormat="1" applyFont="1" applyBorder="1" applyAlignment="1">
      <alignment horizontal="center" vertical="center"/>
    </xf>
    <xf numFmtId="166" fontId="7" fillId="0" borderId="4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166" fontId="7" fillId="0" borderId="1" xfId="0" applyNumberFormat="1" applyFont="1" applyBorder="1" applyAlignment="1">
      <alignment horizontal="center"/>
    </xf>
    <xf numFmtId="166" fontId="7" fillId="0" borderId="4" xfId="0" applyNumberFormat="1" applyFont="1" applyBorder="1" applyAlignment="1">
      <alignment horizontal="center"/>
    </xf>
    <xf numFmtId="49" fontId="9" fillId="0" borderId="1" xfId="0" applyNumberFormat="1" applyFont="1" applyBorder="1" applyAlignment="1">
      <alignment horizontal="center" vertical="center"/>
    </xf>
    <xf numFmtId="49" fontId="9" fillId="0" borderId="4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166" fontId="9" fillId="0" borderId="1" xfId="0" applyNumberFormat="1" applyFont="1" applyBorder="1" applyAlignment="1">
      <alignment horizontal="center" vertical="center"/>
    </xf>
    <xf numFmtId="166" fontId="9" fillId="0" borderId="4" xfId="0" applyNumberFormat="1" applyFont="1" applyBorder="1" applyAlignment="1">
      <alignment horizontal="center" vertical="center"/>
    </xf>
    <xf numFmtId="15" fontId="7" fillId="0" borderId="1" xfId="0" applyNumberFormat="1" applyFont="1" applyBorder="1" applyAlignment="1">
      <alignment horizontal="center" vertical="center"/>
    </xf>
    <xf numFmtId="15" fontId="7" fillId="0" borderId="4" xfId="0" applyNumberFormat="1" applyFont="1" applyBorder="1" applyAlignment="1">
      <alignment horizontal="center" vertical="center"/>
    </xf>
    <xf numFmtId="0" fontId="8" fillId="2" borderId="7" xfId="0" applyFont="1" applyFill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166" fontId="7" fillId="0" borderId="1" xfId="0" applyNumberFormat="1" applyFont="1" applyBorder="1" applyAlignment="1">
      <alignment horizontal="center" vertical="center"/>
    </xf>
    <xf numFmtId="166" fontId="7" fillId="0" borderId="4" xfId="0" applyNumberFormat="1" applyFont="1" applyBorder="1" applyAlignment="1">
      <alignment horizontal="center" vertical="center"/>
    </xf>
    <xf numFmtId="166" fontId="7" fillId="0" borderId="1" xfId="0" applyNumberFormat="1" applyFont="1" applyBorder="1" applyAlignment="1">
      <alignment horizontal="center"/>
    </xf>
    <xf numFmtId="166" fontId="7" fillId="0" borderId="4" xfId="0" applyNumberFormat="1" applyFont="1" applyBorder="1" applyAlignment="1">
      <alignment horizontal="center"/>
    </xf>
    <xf numFmtId="0" fontId="8" fillId="3" borderId="3" xfId="0" applyFont="1" applyFill="1" applyBorder="1" applyAlignment="1">
      <alignment horizontal="center"/>
    </xf>
    <xf numFmtId="0" fontId="7" fillId="4" borderId="3" xfId="0" applyFont="1" applyFill="1" applyBorder="1" applyAlignment="1">
      <alignment horizontal="center"/>
    </xf>
    <xf numFmtId="164" fontId="8" fillId="6" borderId="4" xfId="0" applyNumberFormat="1" applyFont="1" applyFill="1" applyBorder="1" applyAlignment="1">
      <alignment horizontal="center" vertical="center"/>
    </xf>
    <xf numFmtId="0" fontId="8" fillId="6" borderId="4" xfId="0" applyFont="1" applyFill="1" applyBorder="1" applyAlignment="1">
      <alignment horizontal="center" vertical="center"/>
    </xf>
    <xf numFmtId="49" fontId="8" fillId="6" borderId="4" xfId="0" applyNumberFormat="1" applyFont="1" applyFill="1" applyBorder="1" applyAlignment="1">
      <alignment horizontal="center" vertical="center"/>
    </xf>
    <xf numFmtId="49" fontId="9" fillId="0" borderId="1" xfId="0" applyNumberFormat="1" applyFont="1" applyBorder="1" applyAlignment="1">
      <alignment horizontal="center" vertical="center"/>
    </xf>
    <xf numFmtId="49" fontId="9" fillId="0" borderId="4" xfId="0" applyNumberFormat="1" applyFont="1" applyBorder="1" applyAlignment="1">
      <alignment horizontal="center" vertical="center"/>
    </xf>
    <xf numFmtId="0" fontId="8" fillId="0" borderId="3" xfId="0" applyFont="1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166" fontId="9" fillId="0" borderId="1" xfId="0" applyNumberFormat="1" applyFont="1" applyBorder="1" applyAlignment="1">
      <alignment horizontal="center" vertical="center"/>
    </xf>
    <xf numFmtId="166" fontId="9" fillId="0" borderId="4" xfId="0" applyNumberFormat="1" applyFont="1" applyBorder="1" applyAlignment="1">
      <alignment horizontal="center" vertical="center"/>
    </xf>
    <xf numFmtId="15" fontId="7" fillId="0" borderId="1" xfId="0" applyNumberFormat="1" applyFont="1" applyBorder="1" applyAlignment="1">
      <alignment horizontal="center" vertical="center"/>
    </xf>
    <xf numFmtId="15" fontId="7" fillId="0" borderId="4" xfId="0" applyNumberFormat="1" applyFont="1" applyBorder="1" applyAlignment="1">
      <alignment horizontal="center" vertical="center"/>
    </xf>
    <xf numFmtId="166" fontId="7" fillId="0" borderId="14" xfId="0" applyNumberFormat="1" applyFont="1" applyBorder="1" applyAlignment="1">
      <alignment horizontal="center" vertical="center"/>
    </xf>
    <xf numFmtId="49" fontId="9" fillId="0" borderId="14" xfId="0" applyNumberFormat="1" applyFont="1" applyBorder="1" applyAlignment="1">
      <alignment horizontal="center" vertical="center"/>
    </xf>
    <xf numFmtId="166" fontId="7" fillId="0" borderId="1" xfId="0" applyNumberFormat="1" applyFont="1" applyBorder="1" applyAlignment="1">
      <alignment horizontal="center"/>
    </xf>
    <xf numFmtId="166" fontId="7" fillId="0" borderId="4" xfId="0" applyNumberFormat="1" applyFont="1" applyBorder="1" applyAlignment="1">
      <alignment horizontal="center"/>
    </xf>
    <xf numFmtId="49" fontId="9" fillId="0" borderId="1" xfId="0" applyNumberFormat="1" applyFont="1" applyBorder="1" applyAlignment="1">
      <alignment horizontal="center" vertical="center"/>
    </xf>
    <xf numFmtId="49" fontId="9" fillId="0" borderId="4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15" fontId="7" fillId="0" borderId="1" xfId="0" applyNumberFormat="1" applyFont="1" applyBorder="1" applyAlignment="1">
      <alignment horizontal="center" vertical="center"/>
    </xf>
    <xf numFmtId="15" fontId="7" fillId="0" borderId="4" xfId="0" applyNumberFormat="1" applyFont="1" applyBorder="1" applyAlignment="1">
      <alignment horizontal="center" vertical="center"/>
    </xf>
    <xf numFmtId="166" fontId="7" fillId="0" borderId="1" xfId="0" applyNumberFormat="1" applyFont="1" applyBorder="1" applyAlignment="1">
      <alignment horizontal="center" vertical="center"/>
    </xf>
    <xf numFmtId="166" fontId="7" fillId="0" borderId="4" xfId="0" applyNumberFormat="1" applyFont="1" applyBorder="1" applyAlignment="1">
      <alignment horizontal="center" vertical="center"/>
    </xf>
    <xf numFmtId="166" fontId="7" fillId="0" borderId="1" xfId="0" applyNumberFormat="1" applyFont="1" applyBorder="1" applyAlignment="1">
      <alignment horizontal="center"/>
    </xf>
    <xf numFmtId="166" fontId="7" fillId="0" borderId="4" xfId="0" applyNumberFormat="1" applyFont="1" applyBorder="1" applyAlignment="1">
      <alignment horizontal="center"/>
    </xf>
    <xf numFmtId="49" fontId="9" fillId="0" borderId="1" xfId="0" applyNumberFormat="1" applyFont="1" applyBorder="1" applyAlignment="1">
      <alignment horizontal="center" vertical="center"/>
    </xf>
    <xf numFmtId="49" fontId="9" fillId="0" borderId="4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166" fontId="7" fillId="0" borderId="14" xfId="0" applyNumberFormat="1" applyFont="1" applyBorder="1" applyAlignment="1">
      <alignment horizontal="center" vertical="center"/>
    </xf>
    <xf numFmtId="166" fontId="7" fillId="0" borderId="1" xfId="0" applyNumberFormat="1" applyFont="1" applyBorder="1" applyAlignment="1">
      <alignment horizontal="center" vertical="center"/>
    </xf>
    <xf numFmtId="166" fontId="7" fillId="0" borderId="4" xfId="0" applyNumberFormat="1" applyFont="1" applyBorder="1" applyAlignment="1">
      <alignment horizontal="center" vertical="center"/>
    </xf>
    <xf numFmtId="166" fontId="7" fillId="0" borderId="1" xfId="0" applyNumberFormat="1" applyFont="1" applyBorder="1" applyAlignment="1">
      <alignment horizontal="center"/>
    </xf>
    <xf numFmtId="166" fontId="7" fillId="0" borderId="4" xfId="0" applyNumberFormat="1" applyFont="1" applyBorder="1" applyAlignment="1">
      <alignment horizontal="center"/>
    </xf>
    <xf numFmtId="49" fontId="9" fillId="0" borderId="1" xfId="0" applyNumberFormat="1" applyFont="1" applyBorder="1" applyAlignment="1">
      <alignment horizontal="center" vertical="center"/>
    </xf>
    <xf numFmtId="49" fontId="9" fillId="0" borderId="4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166" fontId="7" fillId="0" borderId="1" xfId="0" applyNumberFormat="1" applyFont="1" applyBorder="1" applyAlignment="1">
      <alignment horizontal="center" vertical="center"/>
    </xf>
    <xf numFmtId="166" fontId="7" fillId="0" borderId="4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166" fontId="7" fillId="0" borderId="1" xfId="0" applyNumberFormat="1" applyFont="1" applyBorder="1" applyAlignment="1">
      <alignment horizontal="center"/>
    </xf>
    <xf numFmtId="166" fontId="7" fillId="0" borderId="4" xfId="0" applyNumberFormat="1" applyFont="1" applyBorder="1" applyAlignment="1">
      <alignment horizontal="center"/>
    </xf>
    <xf numFmtId="164" fontId="8" fillId="6" borderId="4" xfId="0" applyNumberFormat="1" applyFont="1" applyFill="1" applyBorder="1" applyAlignment="1">
      <alignment horizontal="center" vertical="center"/>
    </xf>
    <xf numFmtId="0" fontId="8" fillId="6" borderId="4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/>
    </xf>
    <xf numFmtId="0" fontId="7" fillId="4" borderId="3" xfId="0" applyFont="1" applyFill="1" applyBorder="1" applyAlignment="1">
      <alignment horizontal="center"/>
    </xf>
    <xf numFmtId="0" fontId="8" fillId="2" borderId="7" xfId="0" applyFont="1" applyFill="1" applyBorder="1" applyAlignment="1">
      <alignment horizontal="center"/>
    </xf>
    <xf numFmtId="49" fontId="9" fillId="0" borderId="1" xfId="0" applyNumberFormat="1" applyFont="1" applyBorder="1" applyAlignment="1">
      <alignment horizontal="center" vertical="center"/>
    </xf>
    <xf numFmtId="49" fontId="9" fillId="0" borderId="4" xfId="0" applyNumberFormat="1" applyFont="1" applyBorder="1" applyAlignment="1">
      <alignment horizontal="center" vertical="center"/>
    </xf>
    <xf numFmtId="49" fontId="8" fillId="6" borderId="4" xfId="0" applyNumberFormat="1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166" fontId="7" fillId="0" borderId="14" xfId="0" applyNumberFormat="1" applyFont="1" applyBorder="1" applyAlignment="1">
      <alignment horizontal="center" vertical="center"/>
    </xf>
    <xf numFmtId="49" fontId="9" fillId="0" borderId="14" xfId="0" applyNumberFormat="1" applyFont="1" applyBorder="1" applyAlignment="1">
      <alignment horizontal="center" vertical="center"/>
    </xf>
    <xf numFmtId="166" fontId="9" fillId="0" borderId="1" xfId="0" applyNumberFormat="1" applyFont="1" applyBorder="1" applyAlignment="1">
      <alignment horizontal="center" vertical="center"/>
    </xf>
    <xf numFmtId="166" fontId="9" fillId="0" borderId="4" xfId="0" applyNumberFormat="1" applyFont="1" applyBorder="1" applyAlignment="1">
      <alignment horizontal="center" vertical="center"/>
    </xf>
    <xf numFmtId="15" fontId="7" fillId="0" borderId="1" xfId="0" applyNumberFormat="1" applyFont="1" applyBorder="1" applyAlignment="1">
      <alignment horizontal="center" vertical="center"/>
    </xf>
    <xf numFmtId="15" fontId="7" fillId="0" borderId="4" xfId="0" applyNumberFormat="1" applyFont="1" applyBorder="1" applyAlignment="1">
      <alignment horizontal="center" vertical="center"/>
    </xf>
    <xf numFmtId="166" fontId="7" fillId="0" borderId="4" xfId="0" applyNumberFormat="1" applyFont="1" applyBorder="1" applyAlignment="1">
      <alignment horizontal="center" vertical="center"/>
    </xf>
    <xf numFmtId="166" fontId="7" fillId="0" borderId="1" xfId="0" applyNumberFormat="1" applyFont="1" applyBorder="1" applyAlignment="1">
      <alignment horizontal="center"/>
    </xf>
    <xf numFmtId="166" fontId="7" fillId="0" borderId="4" xfId="0" applyNumberFormat="1" applyFont="1" applyBorder="1" applyAlignment="1">
      <alignment horizontal="center"/>
    </xf>
    <xf numFmtId="49" fontId="9" fillId="0" borderId="4" xfId="0" applyNumberFormat="1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166" fontId="7" fillId="0" borderId="14" xfId="0" applyNumberFormat="1" applyFont="1" applyBorder="1" applyAlignment="1">
      <alignment horizontal="center" vertical="center"/>
    </xf>
    <xf numFmtId="49" fontId="9" fillId="0" borderId="14" xfId="0" applyNumberFormat="1" applyFont="1" applyBorder="1" applyAlignment="1">
      <alignment horizontal="center" vertical="center"/>
    </xf>
    <xf numFmtId="166" fontId="7" fillId="0" borderId="1" xfId="0" applyNumberFormat="1" applyFont="1" applyBorder="1" applyAlignment="1">
      <alignment horizontal="center" vertical="center"/>
    </xf>
    <xf numFmtId="166" fontId="7" fillId="0" borderId="4" xfId="0" applyNumberFormat="1" applyFont="1" applyBorder="1" applyAlignment="1">
      <alignment horizontal="center" vertical="center"/>
    </xf>
    <xf numFmtId="49" fontId="9" fillId="0" borderId="1" xfId="0" applyNumberFormat="1" applyFont="1" applyBorder="1" applyAlignment="1">
      <alignment horizontal="center" vertical="center"/>
    </xf>
    <xf numFmtId="49" fontId="9" fillId="0" borderId="4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49" fontId="11" fillId="0" borderId="0" xfId="1" applyNumberFormat="1" applyFont="1" applyFill="1" applyBorder="1" applyAlignment="1">
      <alignment horizontal="left" vertical="center"/>
    </xf>
    <xf numFmtId="0" fontId="19" fillId="0" borderId="0" xfId="1" applyBorder="1"/>
    <xf numFmtId="49" fontId="12" fillId="0" borderId="0" xfId="1" applyNumberFormat="1" applyFont="1" applyFill="1" applyBorder="1" applyAlignment="1">
      <alignment horizontal="left"/>
    </xf>
    <xf numFmtId="166" fontId="7" fillId="0" borderId="1" xfId="0" applyNumberFormat="1" applyFont="1" applyBorder="1" applyAlignment="1">
      <alignment horizontal="center" vertical="center"/>
    </xf>
    <xf numFmtId="166" fontId="7" fillId="0" borderId="4" xfId="0" applyNumberFormat="1" applyFont="1" applyBorder="1" applyAlignment="1">
      <alignment horizontal="center" vertical="center"/>
    </xf>
    <xf numFmtId="166" fontId="7" fillId="0" borderId="1" xfId="0" applyNumberFormat="1" applyFont="1" applyBorder="1" applyAlignment="1">
      <alignment horizontal="center"/>
    </xf>
    <xf numFmtId="166" fontId="7" fillId="0" borderId="4" xfId="0" applyNumberFormat="1" applyFont="1" applyBorder="1" applyAlignment="1">
      <alignment horizontal="center"/>
    </xf>
    <xf numFmtId="49" fontId="9" fillId="0" borderId="1" xfId="0" applyNumberFormat="1" applyFont="1" applyBorder="1" applyAlignment="1">
      <alignment horizontal="center" vertical="center"/>
    </xf>
    <xf numFmtId="49" fontId="9" fillId="0" borderId="4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166" fontId="7" fillId="0" borderId="1" xfId="0" applyNumberFormat="1" applyFont="1" applyBorder="1" applyAlignment="1">
      <alignment horizontal="center" vertical="center"/>
    </xf>
    <xf numFmtId="166" fontId="7" fillId="0" borderId="4" xfId="0" applyNumberFormat="1" applyFont="1" applyBorder="1" applyAlignment="1">
      <alignment horizontal="center" vertical="center"/>
    </xf>
    <xf numFmtId="166" fontId="7" fillId="0" borderId="1" xfId="0" applyNumberFormat="1" applyFont="1" applyBorder="1" applyAlignment="1">
      <alignment horizontal="center"/>
    </xf>
    <xf numFmtId="166" fontId="7" fillId="0" borderId="4" xfId="0" applyNumberFormat="1" applyFont="1" applyBorder="1" applyAlignment="1">
      <alignment horizontal="center"/>
    </xf>
    <xf numFmtId="49" fontId="9" fillId="0" borderId="1" xfId="0" applyNumberFormat="1" applyFont="1" applyBorder="1" applyAlignment="1">
      <alignment horizontal="center" vertical="center"/>
    </xf>
    <xf numFmtId="49" fontId="9" fillId="0" borderId="4" xfId="0" applyNumberFormat="1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166" fontId="7" fillId="0" borderId="14" xfId="0" applyNumberFormat="1" applyFont="1" applyBorder="1" applyAlignment="1">
      <alignment horizontal="center" vertical="center"/>
    </xf>
    <xf numFmtId="166" fontId="7" fillId="0" borderId="1" xfId="0" applyNumberFormat="1" applyFont="1" applyBorder="1" applyAlignment="1">
      <alignment horizontal="center" vertical="center"/>
    </xf>
    <xf numFmtId="166" fontId="7" fillId="0" borderId="4" xfId="0" applyNumberFormat="1" applyFont="1" applyBorder="1" applyAlignment="1">
      <alignment horizontal="center" vertical="center"/>
    </xf>
    <xf numFmtId="166" fontId="7" fillId="0" borderId="1" xfId="0" applyNumberFormat="1" applyFont="1" applyBorder="1" applyAlignment="1">
      <alignment horizontal="center"/>
    </xf>
    <xf numFmtId="166" fontId="7" fillId="0" borderId="4" xfId="0" applyNumberFormat="1" applyFont="1" applyBorder="1" applyAlignment="1">
      <alignment horizontal="center"/>
    </xf>
    <xf numFmtId="49" fontId="9" fillId="0" borderId="1" xfId="0" applyNumberFormat="1" applyFont="1" applyBorder="1" applyAlignment="1">
      <alignment horizontal="center" vertical="center"/>
    </xf>
    <xf numFmtId="49" fontId="9" fillId="0" borderId="4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166" fontId="7" fillId="0" borderId="1" xfId="0" applyNumberFormat="1" applyFont="1" applyBorder="1" applyAlignment="1">
      <alignment horizontal="center" vertical="center"/>
    </xf>
    <xf numFmtId="166" fontId="7" fillId="0" borderId="4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166" fontId="7" fillId="0" borderId="1" xfId="0" applyNumberFormat="1" applyFont="1" applyBorder="1" applyAlignment="1">
      <alignment horizontal="center"/>
    </xf>
    <xf numFmtId="166" fontId="7" fillId="0" borderId="4" xfId="0" applyNumberFormat="1" applyFont="1" applyBorder="1" applyAlignment="1">
      <alignment horizontal="center"/>
    </xf>
    <xf numFmtId="164" fontId="8" fillId="6" borderId="4" xfId="0" applyNumberFormat="1" applyFont="1" applyFill="1" applyBorder="1" applyAlignment="1">
      <alignment horizontal="center" vertical="center"/>
    </xf>
    <xf numFmtId="0" fontId="8" fillId="6" borderId="4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/>
    </xf>
    <xf numFmtId="0" fontId="7" fillId="4" borderId="3" xfId="0" applyFont="1" applyFill="1" applyBorder="1" applyAlignment="1">
      <alignment horizontal="center"/>
    </xf>
    <xf numFmtId="0" fontId="8" fillId="2" borderId="7" xfId="0" applyFont="1" applyFill="1" applyBorder="1" applyAlignment="1">
      <alignment horizontal="center"/>
    </xf>
    <xf numFmtId="49" fontId="9" fillId="0" borderId="1" xfId="0" applyNumberFormat="1" applyFont="1" applyBorder="1" applyAlignment="1">
      <alignment horizontal="center" vertical="center"/>
    </xf>
    <xf numFmtId="49" fontId="9" fillId="0" borderId="4" xfId="0" applyNumberFormat="1" applyFont="1" applyBorder="1" applyAlignment="1">
      <alignment horizontal="center" vertical="center"/>
    </xf>
    <xf numFmtId="49" fontId="8" fillId="6" borderId="4" xfId="0" applyNumberFormat="1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166" fontId="9" fillId="0" borderId="1" xfId="0" applyNumberFormat="1" applyFont="1" applyBorder="1" applyAlignment="1">
      <alignment horizontal="center" vertical="center"/>
    </xf>
    <xf numFmtId="166" fontId="9" fillId="0" borderId="4" xfId="0" applyNumberFormat="1" applyFont="1" applyBorder="1" applyAlignment="1">
      <alignment horizontal="center" vertical="center"/>
    </xf>
    <xf numFmtId="15" fontId="7" fillId="0" borderId="1" xfId="0" applyNumberFormat="1" applyFont="1" applyBorder="1" applyAlignment="1">
      <alignment horizontal="center" vertical="center"/>
    </xf>
    <xf numFmtId="15" fontId="7" fillId="0" borderId="4" xfId="0" applyNumberFormat="1" applyFont="1" applyBorder="1" applyAlignment="1">
      <alignment horizontal="center" vertical="center"/>
    </xf>
    <xf numFmtId="166" fontId="7" fillId="0" borderId="1" xfId="0" applyNumberFormat="1" applyFont="1" applyBorder="1" applyAlignment="1">
      <alignment horizontal="center" vertical="center"/>
    </xf>
    <xf numFmtId="166" fontId="7" fillId="0" borderId="4" xfId="0" applyNumberFormat="1" applyFont="1" applyBorder="1" applyAlignment="1">
      <alignment horizontal="center" vertical="center"/>
    </xf>
    <xf numFmtId="166" fontId="7" fillId="0" borderId="1" xfId="0" applyNumberFormat="1" applyFont="1" applyBorder="1" applyAlignment="1">
      <alignment horizontal="center"/>
    </xf>
    <xf numFmtId="166" fontId="7" fillId="0" borderId="4" xfId="0" applyNumberFormat="1" applyFont="1" applyBorder="1" applyAlignment="1">
      <alignment horizontal="center"/>
    </xf>
    <xf numFmtId="49" fontId="9" fillId="0" borderId="1" xfId="0" applyNumberFormat="1" applyFont="1" applyBorder="1" applyAlignment="1">
      <alignment horizontal="center" vertical="center"/>
    </xf>
    <xf numFmtId="49" fontId="9" fillId="0" borderId="4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166" fontId="7" fillId="0" borderId="4" xfId="0" applyNumberFormat="1" applyFont="1" applyBorder="1" applyAlignment="1">
      <alignment horizontal="center" vertical="center"/>
    </xf>
    <xf numFmtId="49" fontId="9" fillId="0" borderId="4" xfId="0" applyNumberFormat="1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166" fontId="7" fillId="0" borderId="14" xfId="0" applyNumberFormat="1" applyFont="1" applyBorder="1" applyAlignment="1">
      <alignment horizontal="center" vertical="center"/>
    </xf>
    <xf numFmtId="49" fontId="9" fillId="0" borderId="14" xfId="0" applyNumberFormat="1" applyFont="1" applyBorder="1" applyAlignment="1">
      <alignment horizontal="center" vertical="center"/>
    </xf>
    <xf numFmtId="166" fontId="7" fillId="0" borderId="1" xfId="0" applyNumberFormat="1" applyFont="1" applyBorder="1" applyAlignment="1">
      <alignment horizontal="center" vertical="center"/>
    </xf>
    <xf numFmtId="166" fontId="7" fillId="0" borderId="4" xfId="0" applyNumberFormat="1" applyFont="1" applyBorder="1" applyAlignment="1">
      <alignment horizontal="center" vertical="center"/>
    </xf>
    <xf numFmtId="166" fontId="7" fillId="0" borderId="1" xfId="0" applyNumberFormat="1" applyFont="1" applyBorder="1" applyAlignment="1">
      <alignment horizontal="center"/>
    </xf>
    <xf numFmtId="166" fontId="7" fillId="0" borderId="4" xfId="0" applyNumberFormat="1" applyFont="1" applyBorder="1" applyAlignment="1">
      <alignment horizontal="center"/>
    </xf>
    <xf numFmtId="49" fontId="9" fillId="0" borderId="1" xfId="0" applyNumberFormat="1" applyFont="1" applyBorder="1" applyAlignment="1">
      <alignment horizontal="center" vertical="center"/>
    </xf>
    <xf numFmtId="49" fontId="9" fillId="0" borderId="4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166" fontId="7" fillId="0" borderId="1" xfId="0" applyNumberFormat="1" applyFont="1" applyBorder="1" applyAlignment="1">
      <alignment horizontal="center" vertical="center"/>
    </xf>
    <xf numFmtId="166" fontId="7" fillId="0" borderId="4" xfId="0" applyNumberFormat="1" applyFont="1" applyBorder="1" applyAlignment="1">
      <alignment horizontal="center" vertical="center"/>
    </xf>
    <xf numFmtId="166" fontId="7" fillId="0" borderId="1" xfId="0" applyNumberFormat="1" applyFont="1" applyBorder="1" applyAlignment="1">
      <alignment horizontal="center"/>
    </xf>
    <xf numFmtId="166" fontId="7" fillId="0" borderId="4" xfId="0" applyNumberFormat="1" applyFont="1" applyBorder="1" applyAlignment="1">
      <alignment horizontal="center"/>
    </xf>
    <xf numFmtId="49" fontId="9" fillId="0" borderId="1" xfId="0" applyNumberFormat="1" applyFont="1" applyBorder="1" applyAlignment="1">
      <alignment horizontal="center" vertical="center"/>
    </xf>
    <xf numFmtId="49" fontId="9" fillId="0" borderId="4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166" fontId="7" fillId="0" borderId="1" xfId="0" applyNumberFormat="1" applyFont="1" applyBorder="1" applyAlignment="1">
      <alignment horizontal="center" vertical="center"/>
    </xf>
    <xf numFmtId="166" fontId="7" fillId="0" borderId="4" xfId="0" applyNumberFormat="1" applyFont="1" applyBorder="1" applyAlignment="1">
      <alignment horizontal="center" vertical="center"/>
    </xf>
    <xf numFmtId="166" fontId="7" fillId="0" borderId="1" xfId="0" applyNumberFormat="1" applyFont="1" applyBorder="1" applyAlignment="1">
      <alignment horizontal="center"/>
    </xf>
    <xf numFmtId="166" fontId="7" fillId="0" borderId="4" xfId="0" applyNumberFormat="1" applyFont="1" applyBorder="1" applyAlignment="1">
      <alignment horizontal="center"/>
    </xf>
    <xf numFmtId="49" fontId="9" fillId="0" borderId="1" xfId="0" applyNumberFormat="1" applyFont="1" applyBorder="1" applyAlignment="1">
      <alignment horizontal="center" vertical="center"/>
    </xf>
    <xf numFmtId="49" fontId="9" fillId="0" borderId="4" xfId="0" applyNumberFormat="1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166" fontId="7" fillId="0" borderId="14" xfId="0" applyNumberFormat="1" applyFont="1" applyBorder="1" applyAlignment="1">
      <alignment horizontal="center" vertical="center"/>
    </xf>
    <xf numFmtId="166" fontId="9" fillId="0" borderId="1" xfId="0" applyNumberFormat="1" applyFont="1" applyBorder="1" applyAlignment="1">
      <alignment horizontal="center" vertical="center"/>
    </xf>
    <xf numFmtId="15" fontId="7" fillId="0" borderId="1" xfId="0" applyNumberFormat="1" applyFont="1" applyBorder="1" applyAlignment="1">
      <alignment horizontal="center" vertical="center"/>
    </xf>
    <xf numFmtId="15" fontId="7" fillId="0" borderId="4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166" fontId="7" fillId="0" borderId="1" xfId="0" applyNumberFormat="1" applyFont="1" applyBorder="1" applyAlignment="1">
      <alignment horizontal="center" vertical="center"/>
    </xf>
    <xf numFmtId="166" fontId="7" fillId="0" borderId="4" xfId="0" applyNumberFormat="1" applyFont="1" applyBorder="1" applyAlignment="1">
      <alignment horizontal="center" vertical="center"/>
    </xf>
    <xf numFmtId="166" fontId="7" fillId="0" borderId="1" xfId="0" applyNumberFormat="1" applyFont="1" applyBorder="1" applyAlignment="1">
      <alignment horizontal="center"/>
    </xf>
    <xf numFmtId="166" fontId="7" fillId="0" borderId="4" xfId="0" applyNumberFormat="1" applyFont="1" applyBorder="1" applyAlignment="1">
      <alignment horizontal="center"/>
    </xf>
    <xf numFmtId="49" fontId="9" fillId="0" borderId="1" xfId="0" applyNumberFormat="1" applyFont="1" applyBorder="1" applyAlignment="1">
      <alignment horizontal="center" vertical="center"/>
    </xf>
    <xf numFmtId="49" fontId="9" fillId="0" borderId="4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166" fontId="7" fillId="0" borderId="14" xfId="0" applyNumberFormat="1" applyFont="1" applyBorder="1" applyAlignment="1">
      <alignment horizontal="center" vertical="center"/>
    </xf>
    <xf numFmtId="49" fontId="9" fillId="0" borderId="14" xfId="0" applyNumberFormat="1" applyFont="1" applyBorder="1" applyAlignment="1">
      <alignment horizontal="center" vertical="center"/>
    </xf>
    <xf numFmtId="166" fontId="9" fillId="0" borderId="1" xfId="0" applyNumberFormat="1" applyFont="1" applyBorder="1" applyAlignment="1">
      <alignment horizontal="center" vertical="center"/>
    </xf>
    <xf numFmtId="166" fontId="9" fillId="0" borderId="4" xfId="0" applyNumberFormat="1" applyFont="1" applyBorder="1" applyAlignment="1">
      <alignment horizontal="center" vertical="center"/>
    </xf>
    <xf numFmtId="15" fontId="7" fillId="0" borderId="1" xfId="0" applyNumberFormat="1" applyFont="1" applyBorder="1" applyAlignment="1">
      <alignment horizontal="center" vertical="center"/>
    </xf>
    <xf numFmtId="15" fontId="7" fillId="0" borderId="4" xfId="0" applyNumberFormat="1" applyFont="1" applyBorder="1" applyAlignment="1">
      <alignment horizontal="center" vertical="center"/>
    </xf>
    <xf numFmtId="0" fontId="8" fillId="2" borderId="7" xfId="0" applyFont="1" applyFill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166" fontId="7" fillId="0" borderId="1" xfId="0" applyNumberFormat="1" applyFont="1" applyBorder="1" applyAlignment="1">
      <alignment horizontal="center" vertical="center"/>
    </xf>
    <xf numFmtId="166" fontId="7" fillId="0" borderId="4" xfId="0" applyNumberFormat="1" applyFont="1" applyBorder="1" applyAlignment="1">
      <alignment horizontal="center" vertical="center"/>
    </xf>
    <xf numFmtId="166" fontId="7" fillId="0" borderId="1" xfId="0" applyNumberFormat="1" applyFont="1" applyBorder="1" applyAlignment="1">
      <alignment horizontal="center"/>
    </xf>
    <xf numFmtId="166" fontId="7" fillId="0" borderId="4" xfId="0" applyNumberFormat="1" applyFont="1" applyBorder="1" applyAlignment="1">
      <alignment horizontal="center"/>
    </xf>
    <xf numFmtId="0" fontId="8" fillId="3" borderId="3" xfId="0" applyFont="1" applyFill="1" applyBorder="1" applyAlignment="1">
      <alignment horizontal="center"/>
    </xf>
    <xf numFmtId="164" fontId="8" fillId="6" borderId="4" xfId="0" applyNumberFormat="1" applyFont="1" applyFill="1" applyBorder="1" applyAlignment="1">
      <alignment horizontal="center" vertical="center"/>
    </xf>
    <xf numFmtId="0" fontId="8" fillId="6" borderId="4" xfId="0" applyFont="1" applyFill="1" applyBorder="1" applyAlignment="1">
      <alignment horizontal="center" vertical="center"/>
    </xf>
    <xf numFmtId="49" fontId="8" fillId="6" borderId="4" xfId="0" applyNumberFormat="1" applyFont="1" applyFill="1" applyBorder="1" applyAlignment="1">
      <alignment horizontal="center" vertical="center"/>
    </xf>
    <xf numFmtId="49" fontId="9" fillId="0" borderId="1" xfId="0" applyNumberFormat="1" applyFont="1" applyBorder="1" applyAlignment="1">
      <alignment horizontal="center" vertical="center"/>
    </xf>
    <xf numFmtId="49" fontId="9" fillId="0" borderId="4" xfId="0" applyNumberFormat="1" applyFont="1" applyBorder="1" applyAlignment="1">
      <alignment horizontal="center" vertical="center"/>
    </xf>
    <xf numFmtId="0" fontId="8" fillId="0" borderId="3" xfId="0" applyFont="1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166" fontId="7" fillId="0" borderId="14" xfId="0" applyNumberFormat="1" applyFont="1" applyBorder="1" applyAlignment="1">
      <alignment horizontal="center" vertical="center"/>
    </xf>
    <xf numFmtId="166" fontId="9" fillId="0" borderId="1" xfId="0" applyNumberFormat="1" applyFont="1" applyBorder="1" applyAlignment="1">
      <alignment horizontal="center" vertical="center"/>
    </xf>
    <xf numFmtId="166" fontId="9" fillId="0" borderId="4" xfId="0" applyNumberFormat="1" applyFont="1" applyBorder="1" applyAlignment="1">
      <alignment horizontal="center" vertical="center"/>
    </xf>
    <xf numFmtId="15" fontId="7" fillId="0" borderId="1" xfId="0" applyNumberFormat="1" applyFont="1" applyBorder="1" applyAlignment="1">
      <alignment horizontal="center" vertical="center"/>
    </xf>
    <xf numFmtId="15" fontId="7" fillId="0" borderId="4" xfId="0" applyNumberFormat="1" applyFont="1" applyBorder="1" applyAlignment="1">
      <alignment horizontal="center" vertical="center"/>
    </xf>
    <xf numFmtId="166" fontId="7" fillId="0" borderId="1" xfId="0" applyNumberFormat="1" applyFont="1" applyBorder="1" applyAlignment="1">
      <alignment horizontal="center" vertical="center"/>
    </xf>
    <xf numFmtId="166" fontId="7" fillId="0" borderId="4" xfId="0" applyNumberFormat="1" applyFont="1" applyBorder="1" applyAlignment="1">
      <alignment horizontal="center" vertical="center"/>
    </xf>
    <xf numFmtId="166" fontId="7" fillId="0" borderId="1" xfId="0" applyNumberFormat="1" applyFont="1" applyBorder="1" applyAlignment="1">
      <alignment horizontal="center"/>
    </xf>
    <xf numFmtId="166" fontId="7" fillId="0" borderId="4" xfId="0" applyNumberFormat="1" applyFont="1" applyBorder="1" applyAlignment="1">
      <alignment horizontal="center"/>
    </xf>
    <xf numFmtId="49" fontId="9" fillId="0" borderId="1" xfId="0" applyNumberFormat="1" applyFont="1" applyBorder="1" applyAlignment="1">
      <alignment horizontal="center" vertical="center"/>
    </xf>
    <xf numFmtId="49" fontId="9" fillId="0" borderId="4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166" fontId="7" fillId="0" borderId="14" xfId="0" applyNumberFormat="1" applyFont="1" applyBorder="1" applyAlignment="1">
      <alignment horizontal="center" vertical="center"/>
    </xf>
    <xf numFmtId="49" fontId="9" fillId="0" borderId="14" xfId="0" applyNumberFormat="1" applyFont="1" applyBorder="1" applyAlignment="1">
      <alignment horizontal="center" vertical="center"/>
    </xf>
    <xf numFmtId="166" fontId="7" fillId="0" borderId="1" xfId="0" applyNumberFormat="1" applyFont="1" applyBorder="1" applyAlignment="1">
      <alignment horizontal="center" vertical="center"/>
    </xf>
    <xf numFmtId="166" fontId="7" fillId="0" borderId="4" xfId="0" applyNumberFormat="1" applyFont="1" applyBorder="1" applyAlignment="1">
      <alignment horizontal="center" vertical="center"/>
    </xf>
    <xf numFmtId="49" fontId="9" fillId="0" borderId="1" xfId="0" applyNumberFormat="1" applyFont="1" applyBorder="1" applyAlignment="1">
      <alignment horizontal="center" vertical="center"/>
    </xf>
    <xf numFmtId="49" fontId="9" fillId="0" borderId="4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166" fontId="7" fillId="0" borderId="4" xfId="0" applyNumberFormat="1" applyFont="1" applyBorder="1" applyAlignment="1">
      <alignment horizontal="center" vertical="center"/>
    </xf>
    <xf numFmtId="49" fontId="9" fillId="0" borderId="4" xfId="0" applyNumberFormat="1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166" fontId="7" fillId="0" borderId="14" xfId="0" applyNumberFormat="1" applyFont="1" applyBorder="1" applyAlignment="1">
      <alignment horizontal="center" vertical="center"/>
    </xf>
    <xf numFmtId="49" fontId="9" fillId="0" borderId="14" xfId="0" applyNumberFormat="1" applyFont="1" applyBorder="1" applyAlignment="1">
      <alignment horizontal="center" vertical="center"/>
    </xf>
    <xf numFmtId="166" fontId="7" fillId="0" borderId="1" xfId="0" applyNumberFormat="1" applyFont="1" applyBorder="1" applyAlignment="1">
      <alignment horizontal="center" vertical="center"/>
    </xf>
    <xf numFmtId="166" fontId="7" fillId="0" borderId="4" xfId="0" applyNumberFormat="1" applyFont="1" applyBorder="1" applyAlignment="1">
      <alignment horizontal="center" vertical="center"/>
    </xf>
    <xf numFmtId="166" fontId="7" fillId="0" borderId="1" xfId="0" applyNumberFormat="1" applyFont="1" applyBorder="1" applyAlignment="1">
      <alignment horizontal="center"/>
    </xf>
    <xf numFmtId="166" fontId="7" fillId="0" borderId="4" xfId="0" applyNumberFormat="1" applyFont="1" applyBorder="1" applyAlignment="1">
      <alignment horizontal="center"/>
    </xf>
    <xf numFmtId="49" fontId="9" fillId="0" borderId="1" xfId="0" applyNumberFormat="1" applyFont="1" applyBorder="1" applyAlignment="1">
      <alignment horizontal="center" vertical="center"/>
    </xf>
    <xf numFmtId="49" fontId="9" fillId="0" borderId="4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166" fontId="7" fillId="0" borderId="1" xfId="0" applyNumberFormat="1" applyFont="1" applyBorder="1" applyAlignment="1">
      <alignment horizontal="center" vertical="center"/>
    </xf>
    <xf numFmtId="166" fontId="7" fillId="0" borderId="4" xfId="0" applyNumberFormat="1" applyFont="1" applyBorder="1" applyAlignment="1">
      <alignment horizontal="center" vertical="center"/>
    </xf>
    <xf numFmtId="166" fontId="7" fillId="0" borderId="1" xfId="0" applyNumberFormat="1" applyFont="1" applyBorder="1" applyAlignment="1">
      <alignment horizontal="center"/>
    </xf>
    <xf numFmtId="166" fontId="7" fillId="0" borderId="4" xfId="0" applyNumberFormat="1" applyFont="1" applyBorder="1" applyAlignment="1">
      <alignment horizontal="center"/>
    </xf>
    <xf numFmtId="49" fontId="9" fillId="0" borderId="1" xfId="0" applyNumberFormat="1" applyFont="1" applyBorder="1" applyAlignment="1">
      <alignment horizontal="center" vertical="center"/>
    </xf>
    <xf numFmtId="49" fontId="9" fillId="0" borderId="4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166" fontId="7" fillId="0" borderId="1" xfId="0" applyNumberFormat="1" applyFont="1" applyBorder="1" applyAlignment="1">
      <alignment horizontal="center" vertical="center"/>
    </xf>
    <xf numFmtId="166" fontId="7" fillId="0" borderId="4" xfId="0" applyNumberFormat="1" applyFont="1" applyBorder="1" applyAlignment="1">
      <alignment horizontal="center" vertical="center"/>
    </xf>
    <xf numFmtId="166" fontId="7" fillId="0" borderId="1" xfId="0" applyNumberFormat="1" applyFont="1" applyBorder="1" applyAlignment="1">
      <alignment horizontal="center"/>
    </xf>
    <xf numFmtId="166" fontId="7" fillId="0" borderId="4" xfId="0" applyNumberFormat="1" applyFont="1" applyBorder="1" applyAlignment="1">
      <alignment horizontal="center"/>
    </xf>
    <xf numFmtId="49" fontId="9" fillId="0" borderId="1" xfId="0" applyNumberFormat="1" applyFont="1" applyBorder="1" applyAlignment="1">
      <alignment horizontal="center" vertical="center"/>
    </xf>
    <xf numFmtId="49" fontId="9" fillId="0" borderId="4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166" fontId="9" fillId="0" borderId="1" xfId="0" applyNumberFormat="1" applyFont="1" applyBorder="1" applyAlignment="1">
      <alignment horizontal="center" vertical="center"/>
    </xf>
    <xf numFmtId="15" fontId="7" fillId="0" borderId="1" xfId="0" applyNumberFormat="1" applyFont="1" applyBorder="1" applyAlignment="1">
      <alignment horizontal="center" vertical="center"/>
    </xf>
    <xf numFmtId="15" fontId="7" fillId="0" borderId="4" xfId="0" applyNumberFormat="1" applyFont="1" applyBorder="1" applyAlignment="1">
      <alignment horizontal="center" vertical="center"/>
    </xf>
    <xf numFmtId="166" fontId="7" fillId="0" borderId="1" xfId="0" applyNumberFormat="1" applyFont="1" applyBorder="1" applyAlignment="1">
      <alignment horizontal="center" vertical="center"/>
    </xf>
    <xf numFmtId="166" fontId="7" fillId="0" borderId="4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166" fontId="7" fillId="0" borderId="1" xfId="0" applyNumberFormat="1" applyFont="1" applyBorder="1" applyAlignment="1">
      <alignment horizontal="center"/>
    </xf>
    <xf numFmtId="166" fontId="7" fillId="0" borderId="4" xfId="0" applyNumberFormat="1" applyFont="1" applyBorder="1" applyAlignment="1">
      <alignment horizontal="center"/>
    </xf>
    <xf numFmtId="49" fontId="9" fillId="0" borderId="1" xfId="0" applyNumberFormat="1" applyFont="1" applyBorder="1" applyAlignment="1">
      <alignment horizontal="center" vertical="center"/>
    </xf>
    <xf numFmtId="49" fontId="9" fillId="0" borderId="4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166" fontId="7" fillId="0" borderId="14" xfId="0" applyNumberFormat="1" applyFont="1" applyBorder="1" applyAlignment="1">
      <alignment horizontal="center" vertical="center"/>
    </xf>
    <xf numFmtId="49" fontId="9" fillId="0" borderId="14" xfId="0" applyNumberFormat="1" applyFont="1" applyBorder="1" applyAlignment="1">
      <alignment horizontal="center" vertical="center"/>
    </xf>
    <xf numFmtId="166" fontId="9" fillId="0" borderId="1" xfId="0" applyNumberFormat="1" applyFont="1" applyBorder="1" applyAlignment="1">
      <alignment horizontal="center" vertical="center"/>
    </xf>
    <xf numFmtId="166" fontId="9" fillId="0" borderId="4" xfId="0" applyNumberFormat="1" applyFont="1" applyBorder="1" applyAlignment="1">
      <alignment horizontal="center" vertical="center"/>
    </xf>
    <xf numFmtId="15" fontId="7" fillId="0" borderId="1" xfId="0" applyNumberFormat="1" applyFont="1" applyBorder="1" applyAlignment="1">
      <alignment horizontal="center" vertical="center"/>
    </xf>
    <xf numFmtId="15" fontId="7" fillId="0" borderId="4" xfId="0" applyNumberFormat="1" applyFont="1" applyBorder="1" applyAlignment="1">
      <alignment horizontal="center" vertical="center"/>
    </xf>
    <xf numFmtId="0" fontId="7" fillId="7" borderId="3" xfId="0" applyFont="1" applyFill="1" applyBorder="1" applyAlignment="1">
      <alignment horizontal="center"/>
    </xf>
    <xf numFmtId="49" fontId="7" fillId="7" borderId="3" xfId="0" applyNumberFormat="1" applyFont="1" applyFill="1" applyBorder="1" applyAlignment="1">
      <alignment horizontal="center" vertical="center"/>
    </xf>
    <xf numFmtId="166" fontId="8" fillId="7" borderId="2" xfId="0" applyNumberFormat="1" applyFont="1" applyFill="1" applyBorder="1"/>
    <xf numFmtId="0" fontId="8" fillId="2" borderId="7" xfId="0" applyFont="1" applyFill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166" fontId="7" fillId="0" borderId="1" xfId="0" applyNumberFormat="1" applyFont="1" applyBorder="1" applyAlignment="1">
      <alignment horizontal="center" vertical="center"/>
    </xf>
    <xf numFmtId="166" fontId="7" fillId="0" borderId="4" xfId="0" applyNumberFormat="1" applyFont="1" applyBorder="1" applyAlignment="1">
      <alignment horizontal="center" vertical="center"/>
    </xf>
    <xf numFmtId="166" fontId="7" fillId="0" borderId="1" xfId="0" applyNumberFormat="1" applyFont="1" applyBorder="1" applyAlignment="1">
      <alignment horizontal="center"/>
    </xf>
    <xf numFmtId="166" fontId="7" fillId="0" borderId="4" xfId="0" applyNumberFormat="1" applyFont="1" applyBorder="1" applyAlignment="1">
      <alignment horizontal="center"/>
    </xf>
    <xf numFmtId="0" fontId="8" fillId="3" borderId="3" xfId="0" applyFont="1" applyFill="1" applyBorder="1" applyAlignment="1">
      <alignment horizontal="center"/>
    </xf>
    <xf numFmtId="164" fontId="8" fillId="6" borderId="4" xfId="0" applyNumberFormat="1" applyFont="1" applyFill="1" applyBorder="1" applyAlignment="1">
      <alignment horizontal="center" vertical="center"/>
    </xf>
    <xf numFmtId="0" fontId="8" fillId="6" borderId="4" xfId="0" applyFont="1" applyFill="1" applyBorder="1" applyAlignment="1">
      <alignment horizontal="center" vertical="center"/>
    </xf>
    <xf numFmtId="49" fontId="8" fillId="6" borderId="4" xfId="0" applyNumberFormat="1" applyFont="1" applyFill="1" applyBorder="1" applyAlignment="1">
      <alignment horizontal="center" vertical="center"/>
    </xf>
    <xf numFmtId="49" fontId="9" fillId="0" borderId="1" xfId="0" applyNumberFormat="1" applyFont="1" applyBorder="1" applyAlignment="1">
      <alignment horizontal="center" vertical="center"/>
    </xf>
    <xf numFmtId="49" fontId="9" fillId="0" borderId="4" xfId="0" applyNumberFormat="1" applyFont="1" applyBorder="1" applyAlignment="1">
      <alignment horizontal="center" vertical="center"/>
    </xf>
    <xf numFmtId="0" fontId="8" fillId="0" borderId="3" xfId="0" applyFont="1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166" fontId="7" fillId="0" borderId="14" xfId="0" applyNumberFormat="1" applyFont="1" applyBorder="1" applyAlignment="1">
      <alignment horizontal="center" vertical="center"/>
    </xf>
    <xf numFmtId="49" fontId="9" fillId="0" borderId="14" xfId="0" applyNumberFormat="1" applyFont="1" applyBorder="1" applyAlignment="1">
      <alignment horizontal="center" vertical="center"/>
    </xf>
    <xf numFmtId="166" fontId="9" fillId="0" borderId="1" xfId="0" applyNumberFormat="1" applyFont="1" applyBorder="1" applyAlignment="1">
      <alignment horizontal="center" vertical="center"/>
    </xf>
    <xf numFmtId="166" fontId="9" fillId="0" borderId="4" xfId="0" applyNumberFormat="1" applyFont="1" applyBorder="1" applyAlignment="1">
      <alignment horizontal="center" vertical="center"/>
    </xf>
    <xf numFmtId="15" fontId="7" fillId="0" borderId="1" xfId="0" applyNumberFormat="1" applyFont="1" applyBorder="1" applyAlignment="1">
      <alignment horizontal="center" vertical="center"/>
    </xf>
    <xf numFmtId="15" fontId="7" fillId="0" borderId="4" xfId="0" applyNumberFormat="1" applyFont="1" applyBorder="1" applyAlignment="1">
      <alignment horizontal="center" vertical="center"/>
    </xf>
    <xf numFmtId="49" fontId="9" fillId="0" borderId="1" xfId="0" applyNumberFormat="1" applyFont="1" applyBorder="1" applyAlignment="1">
      <alignment horizontal="center" vertical="center"/>
    </xf>
    <xf numFmtId="49" fontId="9" fillId="0" borderId="4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166" fontId="7" fillId="0" borderId="14" xfId="0" applyNumberFormat="1" applyFont="1" applyBorder="1" applyAlignment="1">
      <alignment horizontal="center" vertical="center"/>
    </xf>
    <xf numFmtId="49" fontId="9" fillId="0" borderId="14" xfId="0" applyNumberFormat="1" applyFont="1" applyBorder="1" applyAlignment="1">
      <alignment horizontal="center" vertical="center"/>
    </xf>
    <xf numFmtId="15" fontId="7" fillId="0" borderId="1" xfId="0" applyNumberFormat="1" applyFont="1" applyBorder="1" applyAlignment="1">
      <alignment horizontal="center" vertical="center"/>
    </xf>
    <xf numFmtId="15" fontId="7" fillId="0" borderId="4" xfId="0" applyNumberFormat="1" applyFont="1" applyBorder="1" applyAlignment="1">
      <alignment horizontal="center" vertical="center"/>
    </xf>
    <xf numFmtId="166" fontId="7" fillId="0" borderId="1" xfId="0" applyNumberFormat="1" applyFont="1" applyBorder="1" applyAlignment="1">
      <alignment horizontal="center" vertical="center"/>
    </xf>
    <xf numFmtId="166" fontId="7" fillId="0" borderId="4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166" fontId="7" fillId="0" borderId="1" xfId="0" applyNumberFormat="1" applyFont="1" applyBorder="1" applyAlignment="1">
      <alignment horizontal="center"/>
    </xf>
    <xf numFmtId="166" fontId="7" fillId="0" borderId="4" xfId="0" applyNumberFormat="1" applyFont="1" applyBorder="1" applyAlignment="1">
      <alignment horizontal="center"/>
    </xf>
    <xf numFmtId="164" fontId="8" fillId="6" borderId="4" xfId="0" applyNumberFormat="1" applyFont="1" applyFill="1" applyBorder="1" applyAlignment="1">
      <alignment horizontal="center" vertical="center"/>
    </xf>
    <xf numFmtId="0" fontId="8" fillId="6" borderId="4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/>
    </xf>
    <xf numFmtId="0" fontId="8" fillId="2" borderId="7" xfId="0" applyFont="1" applyFill="1" applyBorder="1" applyAlignment="1">
      <alignment horizontal="center"/>
    </xf>
    <xf numFmtId="49" fontId="9" fillId="0" borderId="1" xfId="0" applyNumberFormat="1" applyFont="1" applyBorder="1" applyAlignment="1">
      <alignment horizontal="center" vertical="center"/>
    </xf>
    <xf numFmtId="49" fontId="9" fillId="0" borderId="4" xfId="0" applyNumberFormat="1" applyFont="1" applyBorder="1" applyAlignment="1">
      <alignment horizontal="center" vertical="center"/>
    </xf>
    <xf numFmtId="49" fontId="8" fillId="6" borderId="4" xfId="0" applyNumberFormat="1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166" fontId="7" fillId="0" borderId="14" xfId="0" applyNumberFormat="1" applyFont="1" applyBorder="1" applyAlignment="1">
      <alignment horizontal="center" vertical="center"/>
    </xf>
    <xf numFmtId="49" fontId="9" fillId="0" borderId="14" xfId="0" applyNumberFormat="1" applyFont="1" applyBorder="1" applyAlignment="1">
      <alignment horizontal="center" vertical="center"/>
    </xf>
    <xf numFmtId="166" fontId="9" fillId="0" borderId="1" xfId="0" applyNumberFormat="1" applyFont="1" applyBorder="1" applyAlignment="1">
      <alignment horizontal="center" vertical="center"/>
    </xf>
    <xf numFmtId="166" fontId="9" fillId="0" borderId="4" xfId="0" applyNumberFormat="1" applyFont="1" applyBorder="1" applyAlignment="1">
      <alignment horizontal="center" vertical="center"/>
    </xf>
    <xf numFmtId="15" fontId="7" fillId="0" borderId="1" xfId="0" applyNumberFormat="1" applyFont="1" applyBorder="1" applyAlignment="1">
      <alignment horizontal="center" vertical="center"/>
    </xf>
    <xf numFmtId="15" fontId="7" fillId="0" borderId="4" xfId="0" applyNumberFormat="1" applyFont="1" applyBorder="1" applyAlignment="1">
      <alignment horizontal="center" vertical="center"/>
    </xf>
    <xf numFmtId="166" fontId="7" fillId="0" borderId="1" xfId="0" applyNumberFormat="1" applyFont="1" applyBorder="1" applyAlignment="1">
      <alignment horizontal="center" vertical="center"/>
    </xf>
    <xf numFmtId="166" fontId="7" fillId="0" borderId="4" xfId="0" applyNumberFormat="1" applyFont="1" applyBorder="1" applyAlignment="1">
      <alignment horizontal="center" vertical="center"/>
    </xf>
    <xf numFmtId="166" fontId="7" fillId="0" borderId="1" xfId="0" applyNumberFormat="1" applyFont="1" applyBorder="1" applyAlignment="1">
      <alignment horizontal="center"/>
    </xf>
    <xf numFmtId="166" fontId="7" fillId="0" borderId="4" xfId="0" applyNumberFormat="1" applyFont="1" applyBorder="1" applyAlignment="1">
      <alignment horizontal="center"/>
    </xf>
    <xf numFmtId="49" fontId="9" fillId="0" borderId="1" xfId="0" applyNumberFormat="1" applyFont="1" applyBorder="1" applyAlignment="1">
      <alignment horizontal="center" vertical="center"/>
    </xf>
    <xf numFmtId="49" fontId="9" fillId="0" borderId="4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166" fontId="7" fillId="0" borderId="14" xfId="0" applyNumberFormat="1" applyFont="1" applyBorder="1" applyAlignment="1">
      <alignment horizontal="center" vertical="center"/>
    </xf>
    <xf numFmtId="166" fontId="7" fillId="0" borderId="4" xfId="0" applyNumberFormat="1" applyFont="1" applyBorder="1" applyAlignment="1">
      <alignment horizontal="center" vertical="center"/>
    </xf>
    <xf numFmtId="49" fontId="9" fillId="0" borderId="4" xfId="0" applyNumberFormat="1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166" fontId="7" fillId="0" borderId="14" xfId="0" applyNumberFormat="1" applyFont="1" applyBorder="1" applyAlignment="1">
      <alignment horizontal="center" vertical="center"/>
    </xf>
    <xf numFmtId="49" fontId="9" fillId="0" borderId="14" xfId="0" applyNumberFormat="1" applyFont="1" applyBorder="1" applyAlignment="1">
      <alignment horizontal="center" vertical="center"/>
    </xf>
    <xf numFmtId="166" fontId="7" fillId="0" borderId="1" xfId="0" applyNumberFormat="1" applyFont="1" applyBorder="1" applyAlignment="1">
      <alignment horizontal="center" vertical="center"/>
    </xf>
    <xf numFmtId="166" fontId="7" fillId="0" borderId="4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166" fontId="7" fillId="0" borderId="1" xfId="0" applyNumberFormat="1" applyFont="1" applyBorder="1" applyAlignment="1">
      <alignment horizontal="center"/>
    </xf>
    <xf numFmtId="166" fontId="7" fillId="0" borderId="4" xfId="0" applyNumberFormat="1" applyFont="1" applyBorder="1" applyAlignment="1">
      <alignment horizontal="center"/>
    </xf>
    <xf numFmtId="49" fontId="9" fillId="0" borderId="1" xfId="0" applyNumberFormat="1" applyFont="1" applyBorder="1" applyAlignment="1">
      <alignment horizontal="center" vertical="center"/>
    </xf>
    <xf numFmtId="49" fontId="9" fillId="0" borderId="4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166" fontId="9" fillId="0" borderId="1" xfId="0" applyNumberFormat="1" applyFont="1" applyBorder="1" applyAlignment="1">
      <alignment horizontal="center" vertical="center"/>
    </xf>
    <xf numFmtId="166" fontId="9" fillId="0" borderId="4" xfId="0" applyNumberFormat="1" applyFont="1" applyBorder="1" applyAlignment="1">
      <alignment horizontal="center" vertical="center"/>
    </xf>
    <xf numFmtId="15" fontId="7" fillId="0" borderId="1" xfId="0" applyNumberFormat="1" applyFont="1" applyBorder="1" applyAlignment="1">
      <alignment horizontal="center" vertical="center"/>
    </xf>
    <xf numFmtId="15" fontId="7" fillId="0" borderId="4" xfId="0" applyNumberFormat="1" applyFont="1" applyBorder="1" applyAlignment="1">
      <alignment horizontal="center" vertical="center"/>
    </xf>
    <xf numFmtId="166" fontId="7" fillId="0" borderId="4" xfId="0" applyNumberFormat="1" applyFont="1" applyBorder="1" applyAlignment="1">
      <alignment horizontal="center" vertical="center"/>
    </xf>
    <xf numFmtId="49" fontId="9" fillId="0" borderId="4" xfId="0" applyNumberFormat="1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166" fontId="7" fillId="0" borderId="14" xfId="0" applyNumberFormat="1" applyFont="1" applyBorder="1" applyAlignment="1">
      <alignment horizontal="center" vertical="center"/>
    </xf>
    <xf numFmtId="49" fontId="9" fillId="0" borderId="14" xfId="0" applyNumberFormat="1" applyFont="1" applyBorder="1" applyAlignment="1">
      <alignment horizontal="center" vertical="center"/>
    </xf>
    <xf numFmtId="166" fontId="7" fillId="0" borderId="1" xfId="0" applyNumberFormat="1" applyFont="1" applyBorder="1" applyAlignment="1">
      <alignment horizontal="center" vertical="center"/>
    </xf>
    <xf numFmtId="166" fontId="7" fillId="0" borderId="4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166" fontId="7" fillId="0" borderId="1" xfId="0" applyNumberFormat="1" applyFont="1" applyBorder="1" applyAlignment="1">
      <alignment horizontal="center"/>
    </xf>
    <xf numFmtId="166" fontId="7" fillId="0" borderId="4" xfId="0" applyNumberFormat="1" applyFont="1" applyBorder="1" applyAlignment="1">
      <alignment horizontal="center"/>
    </xf>
    <xf numFmtId="164" fontId="8" fillId="6" borderId="4" xfId="0" applyNumberFormat="1" applyFont="1" applyFill="1" applyBorder="1" applyAlignment="1">
      <alignment horizontal="center" vertical="center"/>
    </xf>
    <xf numFmtId="0" fontId="8" fillId="6" borderId="4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/>
    </xf>
    <xf numFmtId="0" fontId="8" fillId="2" borderId="7" xfId="0" applyFont="1" applyFill="1" applyBorder="1" applyAlignment="1">
      <alignment horizontal="center"/>
    </xf>
    <xf numFmtId="49" fontId="9" fillId="0" borderId="1" xfId="0" applyNumberFormat="1" applyFont="1" applyBorder="1" applyAlignment="1">
      <alignment horizontal="center" vertical="center"/>
    </xf>
    <xf numFmtId="49" fontId="9" fillId="0" borderId="4" xfId="0" applyNumberFormat="1" applyFont="1" applyBorder="1" applyAlignment="1">
      <alignment horizontal="center" vertical="center"/>
    </xf>
    <xf numFmtId="49" fontId="8" fillId="6" borderId="4" xfId="0" applyNumberFormat="1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166" fontId="7" fillId="0" borderId="14" xfId="0" applyNumberFormat="1" applyFont="1" applyBorder="1" applyAlignment="1">
      <alignment horizontal="center" vertical="center"/>
    </xf>
    <xf numFmtId="49" fontId="9" fillId="0" borderId="14" xfId="0" applyNumberFormat="1" applyFont="1" applyBorder="1" applyAlignment="1">
      <alignment horizontal="center" vertical="center"/>
    </xf>
    <xf numFmtId="166" fontId="9" fillId="0" borderId="1" xfId="0" applyNumberFormat="1" applyFont="1" applyBorder="1" applyAlignment="1">
      <alignment horizontal="center" vertical="center"/>
    </xf>
    <xf numFmtId="166" fontId="9" fillId="0" borderId="4" xfId="0" applyNumberFormat="1" applyFont="1" applyBorder="1" applyAlignment="1">
      <alignment horizontal="center" vertical="center"/>
    </xf>
    <xf numFmtId="15" fontId="7" fillId="0" borderId="1" xfId="0" applyNumberFormat="1" applyFont="1" applyBorder="1" applyAlignment="1">
      <alignment horizontal="center" vertical="center"/>
    </xf>
    <xf numFmtId="15" fontId="7" fillId="0" borderId="4" xfId="0" applyNumberFormat="1" applyFont="1" applyBorder="1" applyAlignment="1">
      <alignment horizontal="center" vertical="center"/>
    </xf>
    <xf numFmtId="166" fontId="7" fillId="0" borderId="1" xfId="0" applyNumberFormat="1" applyFont="1" applyBorder="1" applyAlignment="1">
      <alignment horizontal="center" vertical="center"/>
    </xf>
    <xf numFmtId="166" fontId="7" fillId="0" borderId="4" xfId="0" applyNumberFormat="1" applyFont="1" applyBorder="1" applyAlignment="1">
      <alignment horizontal="center" vertical="center"/>
    </xf>
    <xf numFmtId="166" fontId="7" fillId="0" borderId="1" xfId="0" applyNumberFormat="1" applyFont="1" applyBorder="1" applyAlignment="1">
      <alignment horizontal="center"/>
    </xf>
    <xf numFmtId="166" fontId="7" fillId="0" borderId="4" xfId="0" applyNumberFormat="1" applyFont="1" applyBorder="1" applyAlignment="1">
      <alignment horizontal="center"/>
    </xf>
    <xf numFmtId="49" fontId="9" fillId="0" borderId="1" xfId="0" applyNumberFormat="1" applyFont="1" applyBorder="1" applyAlignment="1">
      <alignment horizontal="center" vertical="center"/>
    </xf>
    <xf numFmtId="49" fontId="9" fillId="0" borderId="4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166" fontId="7" fillId="0" borderId="1" xfId="0" applyNumberFormat="1" applyFont="1" applyBorder="1" applyAlignment="1">
      <alignment horizontal="center" vertical="center"/>
    </xf>
    <xf numFmtId="166" fontId="7" fillId="0" borderId="4" xfId="0" applyNumberFormat="1" applyFont="1" applyBorder="1" applyAlignment="1">
      <alignment horizontal="center" vertical="center"/>
    </xf>
    <xf numFmtId="166" fontId="7" fillId="0" borderId="1" xfId="0" applyNumberFormat="1" applyFont="1" applyBorder="1" applyAlignment="1">
      <alignment horizontal="center"/>
    </xf>
    <xf numFmtId="166" fontId="7" fillId="0" borderId="4" xfId="0" applyNumberFormat="1" applyFont="1" applyBorder="1" applyAlignment="1">
      <alignment horizontal="center"/>
    </xf>
    <xf numFmtId="49" fontId="9" fillId="0" borderId="1" xfId="0" applyNumberFormat="1" applyFont="1" applyBorder="1" applyAlignment="1">
      <alignment horizontal="center" vertical="center"/>
    </xf>
    <xf numFmtId="49" fontId="9" fillId="0" borderId="4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166" fontId="7" fillId="0" borderId="14" xfId="0" applyNumberFormat="1" applyFont="1" applyBorder="1" applyAlignment="1">
      <alignment horizontal="center" vertical="center"/>
    </xf>
    <xf numFmtId="166" fontId="7" fillId="0" borderId="14" xfId="0" applyNumberFormat="1" applyFont="1" applyBorder="1" applyAlignment="1">
      <alignment horizontal="center" vertical="center"/>
    </xf>
    <xf numFmtId="49" fontId="9" fillId="0" borderId="14" xfId="0" applyNumberFormat="1" applyFont="1" applyBorder="1" applyAlignment="1">
      <alignment horizontal="center" vertical="center"/>
    </xf>
    <xf numFmtId="15" fontId="7" fillId="0" borderId="1" xfId="0" applyNumberFormat="1" applyFont="1" applyBorder="1" applyAlignment="1">
      <alignment horizontal="center" vertical="center"/>
    </xf>
    <xf numFmtId="166" fontId="7" fillId="0" borderId="1" xfId="0" applyNumberFormat="1" applyFont="1" applyBorder="1" applyAlignment="1">
      <alignment horizontal="center" vertical="center"/>
    </xf>
    <xf numFmtId="166" fontId="7" fillId="0" borderId="4" xfId="0" applyNumberFormat="1" applyFont="1" applyBorder="1" applyAlignment="1">
      <alignment horizontal="center" vertical="center"/>
    </xf>
    <xf numFmtId="166" fontId="7" fillId="0" borderId="1" xfId="0" applyNumberFormat="1" applyFont="1" applyBorder="1" applyAlignment="1">
      <alignment horizontal="center"/>
    </xf>
    <xf numFmtId="166" fontId="7" fillId="0" borderId="4" xfId="0" applyNumberFormat="1" applyFont="1" applyBorder="1" applyAlignment="1">
      <alignment horizontal="center"/>
    </xf>
    <xf numFmtId="49" fontId="9" fillId="0" borderId="1" xfId="0" applyNumberFormat="1" applyFont="1" applyBorder="1" applyAlignment="1">
      <alignment horizontal="center" vertical="center"/>
    </xf>
    <xf numFmtId="49" fontId="9" fillId="0" borderId="4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166" fontId="7" fillId="0" borderId="4" xfId="0" applyNumberFormat="1" applyFont="1" applyBorder="1" applyAlignment="1">
      <alignment horizontal="center" vertical="center"/>
    </xf>
    <xf numFmtId="49" fontId="9" fillId="0" borderId="4" xfId="0" applyNumberFormat="1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166" fontId="7" fillId="0" borderId="14" xfId="0" applyNumberFormat="1" applyFont="1" applyBorder="1" applyAlignment="1">
      <alignment horizontal="center" vertical="center"/>
    </xf>
    <xf numFmtId="49" fontId="9" fillId="0" borderId="14" xfId="0" applyNumberFormat="1" applyFont="1" applyBorder="1" applyAlignment="1">
      <alignment horizontal="center" vertical="center"/>
    </xf>
    <xf numFmtId="166" fontId="7" fillId="0" borderId="4" xfId="0" applyNumberFormat="1" applyFont="1" applyBorder="1" applyAlignment="1">
      <alignment horizontal="center" vertical="center"/>
    </xf>
    <xf numFmtId="166" fontId="7" fillId="0" borderId="4" xfId="0" applyNumberFormat="1" applyFont="1" applyBorder="1" applyAlignment="1">
      <alignment horizontal="center"/>
    </xf>
    <xf numFmtId="49" fontId="9" fillId="0" borderId="4" xfId="0" applyNumberFormat="1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166" fontId="7" fillId="0" borderId="14" xfId="0" applyNumberFormat="1" applyFont="1" applyBorder="1" applyAlignment="1">
      <alignment horizontal="center" vertical="center"/>
    </xf>
    <xf numFmtId="49" fontId="9" fillId="0" borderId="14" xfId="0" applyNumberFormat="1" applyFont="1" applyBorder="1" applyAlignment="1">
      <alignment horizontal="center" vertical="center"/>
    </xf>
    <xf numFmtId="166" fontId="7" fillId="0" borderId="1" xfId="0" applyNumberFormat="1" applyFont="1" applyBorder="1" applyAlignment="1">
      <alignment horizontal="center" vertical="center"/>
    </xf>
    <xf numFmtId="166" fontId="7" fillId="0" borderId="4" xfId="0" applyNumberFormat="1" applyFont="1" applyBorder="1" applyAlignment="1">
      <alignment horizontal="center" vertical="center"/>
    </xf>
    <xf numFmtId="166" fontId="7" fillId="0" borderId="1" xfId="0" applyNumberFormat="1" applyFont="1" applyBorder="1" applyAlignment="1">
      <alignment horizontal="center"/>
    </xf>
    <xf numFmtId="166" fontId="7" fillId="0" borderId="4" xfId="0" applyNumberFormat="1" applyFont="1" applyBorder="1" applyAlignment="1">
      <alignment horizontal="center"/>
    </xf>
    <xf numFmtId="49" fontId="9" fillId="0" borderId="1" xfId="0" applyNumberFormat="1" applyFont="1" applyBorder="1" applyAlignment="1">
      <alignment horizontal="center" vertical="center"/>
    </xf>
    <xf numFmtId="49" fontId="9" fillId="0" borderId="4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166" fontId="7" fillId="0" borderId="14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166" fontId="7" fillId="0" borderId="1" xfId="0" applyNumberFormat="1" applyFont="1" applyBorder="1" applyAlignment="1">
      <alignment horizontal="center" vertical="center"/>
    </xf>
    <xf numFmtId="166" fontId="7" fillId="0" borderId="4" xfId="0" applyNumberFormat="1" applyFont="1" applyBorder="1" applyAlignment="1">
      <alignment horizontal="center" vertical="center"/>
    </xf>
    <xf numFmtId="166" fontId="7" fillId="0" borderId="1" xfId="0" applyNumberFormat="1" applyFont="1" applyBorder="1" applyAlignment="1">
      <alignment horizontal="center"/>
    </xf>
    <xf numFmtId="166" fontId="7" fillId="0" borderId="4" xfId="0" applyNumberFormat="1" applyFont="1" applyBorder="1" applyAlignment="1">
      <alignment horizontal="center"/>
    </xf>
    <xf numFmtId="49" fontId="9" fillId="0" borderId="1" xfId="0" applyNumberFormat="1" applyFont="1" applyBorder="1" applyAlignment="1">
      <alignment horizontal="center" vertical="center"/>
    </xf>
    <xf numFmtId="49" fontId="9" fillId="0" borderId="4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166" fontId="7" fillId="0" borderId="14" xfId="0" applyNumberFormat="1" applyFont="1" applyBorder="1" applyAlignment="1">
      <alignment horizontal="center" vertical="center"/>
    </xf>
    <xf numFmtId="49" fontId="9" fillId="0" borderId="14" xfId="0" applyNumberFormat="1" applyFont="1" applyBorder="1" applyAlignment="1">
      <alignment horizontal="center" vertical="center"/>
    </xf>
    <xf numFmtId="49" fontId="9" fillId="0" borderId="1" xfId="0" applyNumberFormat="1" applyFont="1" applyBorder="1" applyAlignment="1">
      <alignment horizontal="center" vertical="center"/>
    </xf>
    <xf numFmtId="49" fontId="9" fillId="0" borderId="4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15" fontId="7" fillId="0" borderId="1" xfId="0" applyNumberFormat="1" applyFont="1" applyBorder="1" applyAlignment="1">
      <alignment horizontal="center" vertical="center"/>
    </xf>
    <xf numFmtId="15" fontId="7" fillId="0" borderId="4" xfId="0" applyNumberFormat="1" applyFont="1" applyBorder="1" applyAlignment="1">
      <alignment horizontal="center" vertical="center"/>
    </xf>
    <xf numFmtId="166" fontId="7" fillId="0" borderId="4" xfId="0" applyNumberFormat="1" applyFont="1" applyBorder="1" applyAlignment="1">
      <alignment horizontal="center" vertical="center"/>
    </xf>
    <xf numFmtId="166" fontId="7" fillId="0" borderId="4" xfId="0" applyNumberFormat="1" applyFont="1" applyBorder="1" applyAlignment="1">
      <alignment horizontal="center"/>
    </xf>
    <xf numFmtId="49" fontId="9" fillId="0" borderId="4" xfId="0" applyNumberFormat="1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166" fontId="7" fillId="0" borderId="14" xfId="0" applyNumberFormat="1" applyFont="1" applyBorder="1" applyAlignment="1">
      <alignment horizontal="center" vertical="center"/>
    </xf>
    <xf numFmtId="49" fontId="9" fillId="0" borderId="14" xfId="0" applyNumberFormat="1" applyFont="1" applyBorder="1" applyAlignment="1">
      <alignment horizontal="center" vertical="center"/>
    </xf>
    <xf numFmtId="166" fontId="7" fillId="0" borderId="1" xfId="0" applyNumberFormat="1" applyFont="1" applyBorder="1" applyAlignment="1">
      <alignment horizontal="center" vertical="center"/>
    </xf>
    <xf numFmtId="166" fontId="7" fillId="0" borderId="4" xfId="0" applyNumberFormat="1" applyFont="1" applyBorder="1" applyAlignment="1">
      <alignment horizontal="center" vertical="center"/>
    </xf>
    <xf numFmtId="166" fontId="7" fillId="0" borderId="1" xfId="0" applyNumberFormat="1" applyFont="1" applyBorder="1" applyAlignment="1">
      <alignment horizontal="center"/>
    </xf>
    <xf numFmtId="166" fontId="7" fillId="0" borderId="4" xfId="0" applyNumberFormat="1" applyFont="1" applyBorder="1" applyAlignment="1">
      <alignment horizontal="center"/>
    </xf>
    <xf numFmtId="49" fontId="9" fillId="0" borderId="1" xfId="0" applyNumberFormat="1" applyFont="1" applyBorder="1" applyAlignment="1">
      <alignment horizontal="center" vertical="center"/>
    </xf>
    <xf numFmtId="49" fontId="9" fillId="0" borderId="4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166" fontId="7" fillId="0" borderId="14" xfId="0" applyNumberFormat="1" applyFont="1" applyBorder="1" applyAlignment="1">
      <alignment horizontal="center" vertical="center"/>
    </xf>
    <xf numFmtId="166" fontId="7" fillId="0" borderId="1" xfId="0" applyNumberFormat="1" applyFont="1" applyBorder="1" applyAlignment="1">
      <alignment horizontal="center" vertical="center"/>
    </xf>
    <xf numFmtId="166" fontId="7" fillId="0" borderId="4" xfId="0" applyNumberFormat="1" applyFont="1" applyBorder="1" applyAlignment="1">
      <alignment horizontal="center" vertical="center"/>
    </xf>
    <xf numFmtId="166" fontId="7" fillId="0" borderId="1" xfId="0" applyNumberFormat="1" applyFont="1" applyBorder="1" applyAlignment="1">
      <alignment horizontal="center"/>
    </xf>
    <xf numFmtId="166" fontId="7" fillId="0" borderId="4" xfId="0" applyNumberFormat="1" applyFont="1" applyBorder="1" applyAlignment="1">
      <alignment horizontal="center"/>
    </xf>
    <xf numFmtId="49" fontId="9" fillId="0" borderId="1" xfId="0" applyNumberFormat="1" applyFont="1" applyBorder="1" applyAlignment="1">
      <alignment horizontal="center" vertical="center"/>
    </xf>
    <xf numFmtId="49" fontId="9" fillId="0" borderId="4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166" fontId="7" fillId="0" borderId="14" xfId="0" applyNumberFormat="1" applyFont="1" applyBorder="1" applyAlignment="1">
      <alignment horizontal="center" vertical="center"/>
    </xf>
    <xf numFmtId="49" fontId="9" fillId="0" borderId="14" xfId="0" applyNumberFormat="1" applyFont="1" applyBorder="1" applyAlignment="1">
      <alignment horizontal="center" vertical="center"/>
    </xf>
    <xf numFmtId="166" fontId="7" fillId="0" borderId="1" xfId="0" applyNumberFormat="1" applyFont="1" applyBorder="1" applyAlignment="1">
      <alignment horizontal="center" vertical="center"/>
    </xf>
    <xf numFmtId="166" fontId="7" fillId="0" borderId="4" xfId="0" applyNumberFormat="1" applyFont="1" applyBorder="1" applyAlignment="1">
      <alignment horizontal="center" vertical="center"/>
    </xf>
    <xf numFmtId="166" fontId="7" fillId="0" borderId="1" xfId="0" applyNumberFormat="1" applyFont="1" applyBorder="1" applyAlignment="1">
      <alignment horizontal="center"/>
    </xf>
    <xf numFmtId="166" fontId="7" fillId="0" borderId="4" xfId="0" applyNumberFormat="1" applyFont="1" applyBorder="1" applyAlignment="1">
      <alignment horizontal="center"/>
    </xf>
    <xf numFmtId="49" fontId="9" fillId="0" borderId="1" xfId="0" applyNumberFormat="1" applyFont="1" applyBorder="1" applyAlignment="1">
      <alignment horizontal="center" vertical="center"/>
    </xf>
    <xf numFmtId="49" fontId="9" fillId="0" borderId="4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166" fontId="7" fillId="0" borderId="14" xfId="0" applyNumberFormat="1" applyFont="1" applyBorder="1" applyAlignment="1">
      <alignment horizontal="center" vertical="center"/>
    </xf>
    <xf numFmtId="166" fontId="7" fillId="0" borderId="1" xfId="0" applyNumberFormat="1" applyFont="1" applyBorder="1" applyAlignment="1">
      <alignment horizontal="center" vertical="center"/>
    </xf>
    <xf numFmtId="166" fontId="7" fillId="0" borderId="4" xfId="0" applyNumberFormat="1" applyFont="1" applyBorder="1" applyAlignment="1">
      <alignment horizontal="center" vertical="center"/>
    </xf>
    <xf numFmtId="166" fontId="7" fillId="0" borderId="1" xfId="0" applyNumberFormat="1" applyFont="1" applyBorder="1" applyAlignment="1">
      <alignment horizontal="center"/>
    </xf>
    <xf numFmtId="166" fontId="7" fillId="0" borderId="4" xfId="0" applyNumberFormat="1" applyFont="1" applyBorder="1" applyAlignment="1">
      <alignment horizontal="center"/>
    </xf>
    <xf numFmtId="49" fontId="9" fillId="0" borderId="1" xfId="0" applyNumberFormat="1" applyFont="1" applyBorder="1" applyAlignment="1">
      <alignment horizontal="center" vertical="center"/>
    </xf>
    <xf numFmtId="49" fontId="9" fillId="0" borderId="4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166" fontId="7" fillId="0" borderId="14" xfId="0" applyNumberFormat="1" applyFont="1" applyBorder="1" applyAlignment="1">
      <alignment horizontal="center" vertical="center"/>
    </xf>
    <xf numFmtId="15" fontId="7" fillId="0" borderId="1" xfId="0" applyNumberFormat="1" applyFont="1" applyBorder="1" applyAlignment="1">
      <alignment horizontal="center" vertical="center"/>
    </xf>
    <xf numFmtId="15" fontId="7" fillId="0" borderId="4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166" fontId="7" fillId="0" borderId="4" xfId="0" applyNumberFormat="1" applyFont="1" applyBorder="1" applyAlignment="1">
      <alignment horizontal="center" vertical="center"/>
    </xf>
    <xf numFmtId="49" fontId="9" fillId="0" borderId="4" xfId="0" applyNumberFormat="1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166" fontId="7" fillId="0" borderId="14" xfId="0" applyNumberFormat="1" applyFont="1" applyBorder="1" applyAlignment="1">
      <alignment horizontal="center" vertical="center"/>
    </xf>
    <xf numFmtId="49" fontId="9" fillId="0" borderId="14" xfId="0" applyNumberFormat="1" applyFont="1" applyBorder="1" applyAlignment="1">
      <alignment horizontal="center" vertical="center"/>
    </xf>
    <xf numFmtId="15" fontId="7" fillId="0" borderId="1" xfId="0" applyNumberFormat="1" applyFont="1" applyBorder="1" applyAlignment="1">
      <alignment horizontal="center" vertical="center"/>
    </xf>
    <xf numFmtId="15" fontId="7" fillId="0" borderId="4" xfId="0" applyNumberFormat="1" applyFont="1" applyBorder="1" applyAlignment="1">
      <alignment horizontal="center" vertical="center"/>
    </xf>
    <xf numFmtId="166" fontId="7" fillId="0" borderId="1" xfId="0" applyNumberFormat="1" applyFont="1" applyBorder="1" applyAlignment="1">
      <alignment horizontal="center" vertical="center"/>
    </xf>
    <xf numFmtId="166" fontId="7" fillId="0" borderId="4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166" fontId="7" fillId="0" borderId="1" xfId="0" applyNumberFormat="1" applyFont="1" applyBorder="1" applyAlignment="1">
      <alignment horizontal="center"/>
    </xf>
    <xf numFmtId="166" fontId="7" fillId="0" borderId="4" xfId="0" applyNumberFormat="1" applyFont="1" applyBorder="1" applyAlignment="1">
      <alignment horizontal="center"/>
    </xf>
    <xf numFmtId="49" fontId="9" fillId="0" borderId="1" xfId="0" applyNumberFormat="1" applyFont="1" applyBorder="1" applyAlignment="1">
      <alignment horizontal="center" vertical="center"/>
    </xf>
    <xf numFmtId="49" fontId="9" fillId="0" borderId="4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166" fontId="7" fillId="0" borderId="14" xfId="0" applyNumberFormat="1" applyFont="1" applyBorder="1" applyAlignment="1">
      <alignment horizontal="center" vertical="center"/>
    </xf>
    <xf numFmtId="166" fontId="9" fillId="0" borderId="1" xfId="0" applyNumberFormat="1" applyFont="1" applyBorder="1" applyAlignment="1">
      <alignment horizontal="center" vertical="center"/>
    </xf>
    <xf numFmtId="166" fontId="9" fillId="0" borderId="4" xfId="0" applyNumberFormat="1" applyFont="1" applyBorder="1" applyAlignment="1">
      <alignment horizontal="center" vertical="center"/>
    </xf>
    <xf numFmtId="15" fontId="7" fillId="0" borderId="1" xfId="0" applyNumberFormat="1" applyFont="1" applyBorder="1" applyAlignment="1">
      <alignment horizontal="center" vertical="center"/>
    </xf>
    <xf numFmtId="15" fontId="7" fillId="0" borderId="4" xfId="0" applyNumberFormat="1" applyFont="1" applyBorder="1" applyAlignment="1">
      <alignment horizontal="center" vertical="center"/>
    </xf>
    <xf numFmtId="166" fontId="7" fillId="0" borderId="14" xfId="0" applyNumberFormat="1" applyFont="1" applyBorder="1" applyAlignment="1">
      <alignment horizontal="center" vertical="center"/>
    </xf>
    <xf numFmtId="49" fontId="9" fillId="0" borderId="14" xfId="0" applyNumberFormat="1" applyFont="1" applyBorder="1" applyAlignment="1">
      <alignment horizontal="center" vertical="center"/>
    </xf>
    <xf numFmtId="166" fontId="7" fillId="0" borderId="4" xfId="0" applyNumberFormat="1" applyFont="1" applyBorder="1" applyAlignment="1">
      <alignment horizontal="center" vertical="center"/>
    </xf>
    <xf numFmtId="166" fontId="7" fillId="0" borderId="4" xfId="0" applyNumberFormat="1" applyFont="1" applyBorder="1" applyAlignment="1">
      <alignment horizontal="center"/>
    </xf>
    <xf numFmtId="49" fontId="9" fillId="0" borderId="4" xfId="0" applyNumberFormat="1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166" fontId="7" fillId="0" borderId="14" xfId="0" applyNumberFormat="1" applyFont="1" applyBorder="1" applyAlignment="1">
      <alignment horizontal="center" vertical="center"/>
    </xf>
    <xf numFmtId="49" fontId="9" fillId="0" borderId="14" xfId="0" applyNumberFormat="1" applyFont="1" applyBorder="1" applyAlignment="1">
      <alignment horizontal="center" vertical="center"/>
    </xf>
    <xf numFmtId="166" fontId="7" fillId="0" borderId="1" xfId="0" applyNumberFormat="1" applyFont="1" applyBorder="1" applyAlignment="1">
      <alignment horizontal="center" vertical="center"/>
    </xf>
    <xf numFmtId="166" fontId="7" fillId="0" borderId="4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166" fontId="7" fillId="0" borderId="1" xfId="0" applyNumberFormat="1" applyFont="1" applyBorder="1" applyAlignment="1">
      <alignment horizontal="center"/>
    </xf>
    <xf numFmtId="166" fontId="7" fillId="0" borderId="4" xfId="0" applyNumberFormat="1" applyFont="1" applyBorder="1" applyAlignment="1">
      <alignment horizontal="center"/>
    </xf>
    <xf numFmtId="164" fontId="8" fillId="6" borderId="4" xfId="0" applyNumberFormat="1" applyFont="1" applyFill="1" applyBorder="1" applyAlignment="1">
      <alignment horizontal="center" vertical="center"/>
    </xf>
    <xf numFmtId="0" fontId="8" fillId="6" borderId="4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/>
    </xf>
    <xf numFmtId="0" fontId="8" fillId="2" borderId="7" xfId="0" applyFont="1" applyFill="1" applyBorder="1" applyAlignment="1">
      <alignment horizontal="center"/>
    </xf>
    <xf numFmtId="49" fontId="9" fillId="0" borderId="1" xfId="0" applyNumberFormat="1" applyFont="1" applyBorder="1" applyAlignment="1">
      <alignment horizontal="center" vertical="center"/>
    </xf>
    <xf numFmtId="49" fontId="9" fillId="0" borderId="4" xfId="0" applyNumberFormat="1" applyFont="1" applyBorder="1" applyAlignment="1">
      <alignment horizontal="center" vertical="center"/>
    </xf>
    <xf numFmtId="49" fontId="8" fillId="6" borderId="4" xfId="0" applyNumberFormat="1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166" fontId="7" fillId="0" borderId="14" xfId="0" applyNumberFormat="1" applyFont="1" applyBorder="1" applyAlignment="1">
      <alignment horizontal="center" vertical="center"/>
    </xf>
    <xf numFmtId="166" fontId="9" fillId="0" borderId="1" xfId="0" applyNumberFormat="1" applyFont="1" applyBorder="1" applyAlignment="1">
      <alignment horizontal="center" vertical="center"/>
    </xf>
    <xf numFmtId="166" fontId="9" fillId="0" borderId="4" xfId="0" applyNumberFormat="1" applyFont="1" applyBorder="1" applyAlignment="1">
      <alignment horizontal="center" vertical="center"/>
    </xf>
    <xf numFmtId="15" fontId="7" fillId="0" borderId="1" xfId="0" applyNumberFormat="1" applyFont="1" applyBorder="1" applyAlignment="1">
      <alignment horizontal="center" vertical="center"/>
    </xf>
    <xf numFmtId="15" fontId="7" fillId="0" borderId="4" xfId="0" applyNumberFormat="1" applyFont="1" applyBorder="1" applyAlignment="1">
      <alignment horizontal="center" vertical="center"/>
    </xf>
    <xf numFmtId="166" fontId="7" fillId="0" borderId="4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166" fontId="7" fillId="0" borderId="14" xfId="0" applyNumberFormat="1" applyFont="1" applyBorder="1" applyAlignment="1">
      <alignment horizontal="center" vertical="center"/>
    </xf>
    <xf numFmtId="166" fontId="7" fillId="0" borderId="1" xfId="0" applyNumberFormat="1" applyFont="1" applyBorder="1" applyAlignment="1">
      <alignment horizontal="center" vertical="center"/>
    </xf>
    <xf numFmtId="166" fontId="7" fillId="0" borderId="4" xfId="0" applyNumberFormat="1" applyFont="1" applyBorder="1" applyAlignment="1">
      <alignment horizontal="center" vertical="center"/>
    </xf>
    <xf numFmtId="166" fontId="7" fillId="0" borderId="1" xfId="0" applyNumberFormat="1" applyFont="1" applyBorder="1" applyAlignment="1">
      <alignment horizontal="center"/>
    </xf>
    <xf numFmtId="166" fontId="7" fillId="0" borderId="4" xfId="0" applyNumberFormat="1" applyFont="1" applyBorder="1" applyAlignment="1">
      <alignment horizontal="center"/>
    </xf>
    <xf numFmtId="49" fontId="9" fillId="0" borderId="1" xfId="0" applyNumberFormat="1" applyFont="1" applyBorder="1" applyAlignment="1">
      <alignment horizontal="center" vertical="center"/>
    </xf>
    <xf numFmtId="49" fontId="9" fillId="0" borderId="4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166" fontId="7" fillId="0" borderId="14" xfId="0" applyNumberFormat="1" applyFont="1" applyBorder="1" applyAlignment="1">
      <alignment horizontal="center" vertical="center"/>
    </xf>
    <xf numFmtId="166" fontId="7" fillId="0" borderId="4" xfId="0" applyNumberFormat="1" applyFont="1" applyBorder="1" applyAlignment="1">
      <alignment horizontal="center" vertical="center"/>
    </xf>
    <xf numFmtId="49" fontId="9" fillId="0" borderId="4" xfId="0" applyNumberFormat="1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166" fontId="7" fillId="0" borderId="14" xfId="0" applyNumberFormat="1" applyFont="1" applyBorder="1" applyAlignment="1">
      <alignment horizontal="center" vertical="center"/>
    </xf>
    <xf numFmtId="49" fontId="9" fillId="0" borderId="14" xfId="0" applyNumberFormat="1" applyFont="1" applyBorder="1" applyAlignment="1">
      <alignment horizontal="center" vertical="center"/>
    </xf>
    <xf numFmtId="166" fontId="7" fillId="0" borderId="1" xfId="0" applyNumberFormat="1" applyFont="1" applyBorder="1" applyAlignment="1">
      <alignment horizontal="center" vertical="center"/>
    </xf>
    <xf numFmtId="166" fontId="7" fillId="0" borderId="4" xfId="0" applyNumberFormat="1" applyFont="1" applyBorder="1" applyAlignment="1">
      <alignment horizontal="center" vertical="center"/>
    </xf>
    <xf numFmtId="166" fontId="7" fillId="0" borderId="1" xfId="0" applyNumberFormat="1" applyFont="1" applyBorder="1" applyAlignment="1">
      <alignment horizontal="center"/>
    </xf>
    <xf numFmtId="166" fontId="7" fillId="0" borderId="4" xfId="0" applyNumberFormat="1" applyFont="1" applyBorder="1" applyAlignment="1">
      <alignment horizontal="center"/>
    </xf>
    <xf numFmtId="49" fontId="9" fillId="0" borderId="1" xfId="0" applyNumberFormat="1" applyFont="1" applyBorder="1" applyAlignment="1">
      <alignment horizontal="center" vertical="center"/>
    </xf>
    <xf numFmtId="49" fontId="9" fillId="0" borderId="4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166" fontId="7" fillId="0" borderId="1" xfId="0" applyNumberFormat="1" applyFont="1" applyBorder="1" applyAlignment="1">
      <alignment horizontal="center" vertical="center"/>
    </xf>
    <xf numFmtId="166" fontId="7" fillId="0" borderId="4" xfId="0" applyNumberFormat="1" applyFont="1" applyBorder="1" applyAlignment="1">
      <alignment horizontal="center" vertical="center"/>
    </xf>
    <xf numFmtId="166" fontId="7" fillId="0" borderId="1" xfId="0" applyNumberFormat="1" applyFont="1" applyBorder="1" applyAlignment="1">
      <alignment horizontal="center"/>
    </xf>
    <xf numFmtId="166" fontId="7" fillId="0" borderId="4" xfId="0" applyNumberFormat="1" applyFont="1" applyBorder="1" applyAlignment="1">
      <alignment horizontal="center"/>
    </xf>
    <xf numFmtId="49" fontId="9" fillId="0" borderId="1" xfId="0" applyNumberFormat="1" applyFont="1" applyBorder="1" applyAlignment="1">
      <alignment horizontal="center" vertical="center"/>
    </xf>
    <xf numFmtId="49" fontId="9" fillId="0" borderId="4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166" fontId="7" fillId="0" borderId="14" xfId="0" applyNumberFormat="1" applyFont="1" applyBorder="1" applyAlignment="1">
      <alignment horizontal="center" vertical="center"/>
    </xf>
    <xf numFmtId="49" fontId="9" fillId="0" borderId="14" xfId="0" applyNumberFormat="1" applyFont="1" applyBorder="1" applyAlignment="1">
      <alignment horizontal="center" vertical="center"/>
    </xf>
    <xf numFmtId="0" fontId="8" fillId="2" borderId="7" xfId="0" applyFont="1" applyFill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166" fontId="7" fillId="0" borderId="1" xfId="0" applyNumberFormat="1" applyFont="1" applyBorder="1" applyAlignment="1">
      <alignment horizontal="center" vertical="center"/>
    </xf>
    <xf numFmtId="166" fontId="7" fillId="0" borderId="4" xfId="0" applyNumberFormat="1" applyFont="1" applyBorder="1" applyAlignment="1">
      <alignment horizontal="center" vertical="center"/>
    </xf>
    <xf numFmtId="166" fontId="7" fillId="0" borderId="1" xfId="0" applyNumberFormat="1" applyFont="1" applyBorder="1" applyAlignment="1">
      <alignment horizontal="center"/>
    </xf>
    <xf numFmtId="166" fontId="7" fillId="0" borderId="4" xfId="0" applyNumberFormat="1" applyFont="1" applyBorder="1" applyAlignment="1">
      <alignment horizontal="center"/>
    </xf>
    <xf numFmtId="0" fontId="8" fillId="3" borderId="3" xfId="0" applyFont="1" applyFill="1" applyBorder="1" applyAlignment="1">
      <alignment horizontal="center"/>
    </xf>
    <xf numFmtId="164" fontId="8" fillId="6" borderId="4" xfId="0" applyNumberFormat="1" applyFont="1" applyFill="1" applyBorder="1" applyAlignment="1">
      <alignment horizontal="center" vertical="center"/>
    </xf>
    <xf numFmtId="0" fontId="8" fillId="6" borderId="4" xfId="0" applyFont="1" applyFill="1" applyBorder="1" applyAlignment="1">
      <alignment horizontal="center" vertical="center"/>
    </xf>
    <xf numFmtId="49" fontId="8" fillId="6" borderId="4" xfId="0" applyNumberFormat="1" applyFont="1" applyFill="1" applyBorder="1" applyAlignment="1">
      <alignment horizontal="center" vertical="center"/>
    </xf>
    <xf numFmtId="49" fontId="9" fillId="0" borderId="1" xfId="0" applyNumberFormat="1" applyFont="1" applyBorder="1" applyAlignment="1">
      <alignment horizontal="center" vertical="center"/>
    </xf>
    <xf numFmtId="49" fontId="9" fillId="0" borderId="4" xfId="0" applyNumberFormat="1" applyFont="1" applyBorder="1" applyAlignment="1">
      <alignment horizontal="center" vertical="center"/>
    </xf>
    <xf numFmtId="0" fontId="8" fillId="0" borderId="3" xfId="0" applyFont="1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166" fontId="7" fillId="0" borderId="14" xfId="0" applyNumberFormat="1" applyFont="1" applyBorder="1" applyAlignment="1">
      <alignment horizontal="center" vertical="center"/>
    </xf>
    <xf numFmtId="166" fontId="9" fillId="0" borderId="1" xfId="0" applyNumberFormat="1" applyFont="1" applyBorder="1" applyAlignment="1">
      <alignment horizontal="center" vertical="center"/>
    </xf>
    <xf numFmtId="166" fontId="9" fillId="0" borderId="4" xfId="0" applyNumberFormat="1" applyFont="1" applyBorder="1" applyAlignment="1">
      <alignment horizontal="center" vertical="center"/>
    </xf>
    <xf numFmtId="15" fontId="7" fillId="0" borderId="1" xfId="0" applyNumberFormat="1" applyFont="1" applyBorder="1" applyAlignment="1">
      <alignment horizontal="center" vertical="center"/>
    </xf>
    <xf numFmtId="15" fontId="7" fillId="0" borderId="4" xfId="0" applyNumberFormat="1" applyFont="1" applyBorder="1" applyAlignment="1">
      <alignment horizontal="center" vertical="center"/>
    </xf>
    <xf numFmtId="166" fontId="7" fillId="0" borderId="1" xfId="0" applyNumberFormat="1" applyFont="1" applyBorder="1" applyAlignment="1">
      <alignment horizontal="center" vertical="center"/>
    </xf>
    <xf numFmtId="166" fontId="7" fillId="0" borderId="4" xfId="0" applyNumberFormat="1" applyFont="1" applyBorder="1" applyAlignment="1">
      <alignment horizontal="center" vertical="center"/>
    </xf>
    <xf numFmtId="49" fontId="9" fillId="0" borderId="1" xfId="0" applyNumberFormat="1" applyFont="1" applyBorder="1" applyAlignment="1">
      <alignment horizontal="center" vertical="center"/>
    </xf>
    <xf numFmtId="49" fontId="9" fillId="0" borderId="4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166" fontId="7" fillId="0" borderId="14" xfId="0" applyNumberFormat="1" applyFont="1" applyBorder="1" applyAlignment="1">
      <alignment horizontal="center" vertical="center"/>
    </xf>
    <xf numFmtId="166" fontId="7" fillId="0" borderId="1" xfId="0" applyNumberFormat="1" applyFont="1" applyBorder="1" applyAlignment="1">
      <alignment horizontal="center" vertical="center"/>
    </xf>
    <xf numFmtId="166" fontId="7" fillId="0" borderId="4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166" fontId="7" fillId="0" borderId="1" xfId="0" applyNumberFormat="1" applyFont="1" applyBorder="1" applyAlignment="1">
      <alignment horizontal="center"/>
    </xf>
    <xf numFmtId="166" fontId="7" fillId="0" borderId="4" xfId="0" applyNumberFormat="1" applyFont="1" applyBorder="1" applyAlignment="1">
      <alignment horizontal="center"/>
    </xf>
    <xf numFmtId="49" fontId="9" fillId="0" borderId="1" xfId="0" applyNumberFormat="1" applyFont="1" applyBorder="1" applyAlignment="1">
      <alignment horizontal="center" vertical="center"/>
    </xf>
    <xf numFmtId="49" fontId="9" fillId="0" borderId="4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166" fontId="7" fillId="0" borderId="14" xfId="0" applyNumberFormat="1" applyFont="1" applyBorder="1" applyAlignment="1">
      <alignment horizontal="center" vertical="center"/>
    </xf>
    <xf numFmtId="15" fontId="7" fillId="0" borderId="1" xfId="0" applyNumberFormat="1" applyFont="1" applyBorder="1" applyAlignment="1">
      <alignment horizontal="center" vertical="center"/>
    </xf>
    <xf numFmtId="15" fontId="7" fillId="0" borderId="4" xfId="0" applyNumberFormat="1" applyFont="1" applyBorder="1" applyAlignment="1">
      <alignment horizontal="center" vertical="center"/>
    </xf>
    <xf numFmtId="166" fontId="7" fillId="0" borderId="1" xfId="0" applyNumberFormat="1" applyFont="1" applyBorder="1" applyAlignment="1">
      <alignment horizontal="center" vertical="center"/>
    </xf>
    <xf numFmtId="166" fontId="7" fillId="0" borderId="4" xfId="0" applyNumberFormat="1" applyFont="1" applyBorder="1" applyAlignment="1">
      <alignment horizontal="center" vertical="center"/>
    </xf>
    <xf numFmtId="166" fontId="7" fillId="0" borderId="1" xfId="0" applyNumberFormat="1" applyFont="1" applyBorder="1" applyAlignment="1">
      <alignment horizontal="center"/>
    </xf>
    <xf numFmtId="166" fontId="7" fillId="0" borderId="4" xfId="0" applyNumberFormat="1" applyFont="1" applyBorder="1" applyAlignment="1">
      <alignment horizontal="center"/>
    </xf>
    <xf numFmtId="49" fontId="9" fillId="0" borderId="1" xfId="0" applyNumberFormat="1" applyFont="1" applyBorder="1" applyAlignment="1">
      <alignment horizontal="center" vertical="center"/>
    </xf>
    <xf numFmtId="49" fontId="9" fillId="0" borderId="4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166" fontId="7" fillId="0" borderId="14" xfId="0" applyNumberFormat="1" applyFont="1" applyBorder="1" applyAlignment="1">
      <alignment horizontal="center" vertical="center"/>
    </xf>
    <xf numFmtId="15" fontId="7" fillId="0" borderId="1" xfId="0" applyNumberFormat="1" applyFont="1" applyBorder="1" applyAlignment="1">
      <alignment horizontal="center" vertical="center"/>
    </xf>
    <xf numFmtId="15" fontId="7" fillId="0" borderId="4" xfId="0" applyNumberFormat="1" applyFont="1" applyBorder="1" applyAlignment="1">
      <alignment horizontal="center" vertical="center"/>
    </xf>
    <xf numFmtId="166" fontId="7" fillId="0" borderId="4" xfId="0" applyNumberFormat="1" applyFont="1" applyBorder="1" applyAlignment="1">
      <alignment horizontal="center" vertical="center"/>
    </xf>
    <xf numFmtId="49" fontId="9" fillId="0" borderId="1" xfId="0" applyNumberFormat="1" applyFont="1" applyBorder="1" applyAlignment="1">
      <alignment horizontal="center" vertical="center"/>
    </xf>
    <xf numFmtId="49" fontId="9" fillId="0" borderId="4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166" fontId="7" fillId="0" borderId="14" xfId="0" applyNumberFormat="1" applyFont="1" applyBorder="1" applyAlignment="1">
      <alignment horizontal="center" vertical="center"/>
    </xf>
    <xf numFmtId="166" fontId="7" fillId="0" borderId="1" xfId="0" applyNumberFormat="1" applyFont="1" applyBorder="1" applyAlignment="1">
      <alignment horizontal="center" vertical="center"/>
    </xf>
    <xf numFmtId="166" fontId="7" fillId="0" borderId="4" xfId="0" applyNumberFormat="1" applyFont="1" applyBorder="1" applyAlignment="1">
      <alignment horizontal="center" vertical="center"/>
    </xf>
    <xf numFmtId="166" fontId="7" fillId="0" borderId="1" xfId="0" applyNumberFormat="1" applyFont="1" applyBorder="1" applyAlignment="1">
      <alignment horizontal="center"/>
    </xf>
    <xf numFmtId="166" fontId="7" fillId="0" borderId="4" xfId="0" applyNumberFormat="1" applyFont="1" applyBorder="1" applyAlignment="1">
      <alignment horizontal="center"/>
    </xf>
    <xf numFmtId="49" fontId="9" fillId="0" borderId="1" xfId="0" applyNumberFormat="1" applyFont="1" applyBorder="1" applyAlignment="1">
      <alignment horizontal="center" vertical="center"/>
    </xf>
    <xf numFmtId="49" fontId="9" fillId="0" borderId="4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166" fontId="7" fillId="0" borderId="1" xfId="0" applyNumberFormat="1" applyFont="1" applyBorder="1" applyAlignment="1">
      <alignment horizontal="center" vertical="center"/>
    </xf>
    <xf numFmtId="166" fontId="7" fillId="0" borderId="4" xfId="0" applyNumberFormat="1" applyFont="1" applyBorder="1" applyAlignment="1">
      <alignment horizontal="center" vertical="center"/>
    </xf>
    <xf numFmtId="166" fontId="7" fillId="0" borderId="1" xfId="0" applyNumberFormat="1" applyFont="1" applyBorder="1" applyAlignment="1">
      <alignment horizontal="center"/>
    </xf>
    <xf numFmtId="166" fontId="7" fillId="0" borderId="4" xfId="0" applyNumberFormat="1" applyFont="1" applyBorder="1" applyAlignment="1">
      <alignment horizontal="center"/>
    </xf>
    <xf numFmtId="49" fontId="9" fillId="0" borderId="1" xfId="0" applyNumberFormat="1" applyFont="1" applyBorder="1" applyAlignment="1">
      <alignment horizontal="center" vertical="center"/>
    </xf>
    <xf numFmtId="49" fontId="9" fillId="0" borderId="4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166" fontId="7" fillId="0" borderId="4" xfId="0" applyNumberFormat="1" applyFont="1" applyBorder="1" applyAlignment="1">
      <alignment horizontal="center" vertical="center"/>
    </xf>
    <xf numFmtId="166" fontId="7" fillId="0" borderId="4" xfId="0" applyNumberFormat="1" applyFont="1" applyBorder="1" applyAlignment="1">
      <alignment horizontal="center"/>
    </xf>
    <xf numFmtId="49" fontId="9" fillId="0" borderId="4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166" fontId="7" fillId="0" borderId="14" xfId="0" applyNumberFormat="1" applyFont="1" applyBorder="1" applyAlignment="1">
      <alignment horizontal="center" vertical="center"/>
    </xf>
    <xf numFmtId="49" fontId="9" fillId="0" borderId="14" xfId="0" applyNumberFormat="1" applyFont="1" applyBorder="1" applyAlignment="1">
      <alignment horizontal="center" vertical="center"/>
    </xf>
    <xf numFmtId="0" fontId="8" fillId="2" borderId="7" xfId="0" applyFont="1" applyFill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166" fontId="7" fillId="0" borderId="1" xfId="0" applyNumberFormat="1" applyFont="1" applyBorder="1" applyAlignment="1">
      <alignment horizontal="center" vertical="center"/>
    </xf>
    <xf numFmtId="166" fontId="7" fillId="0" borderId="4" xfId="0" applyNumberFormat="1" applyFont="1" applyBorder="1" applyAlignment="1">
      <alignment horizontal="center" vertical="center"/>
    </xf>
    <xf numFmtId="166" fontId="7" fillId="0" borderId="1" xfId="0" applyNumberFormat="1" applyFont="1" applyBorder="1" applyAlignment="1">
      <alignment horizontal="center"/>
    </xf>
    <xf numFmtId="166" fontId="7" fillId="0" borderId="4" xfId="0" applyNumberFormat="1" applyFont="1" applyBorder="1" applyAlignment="1">
      <alignment horizontal="center"/>
    </xf>
    <xf numFmtId="0" fontId="8" fillId="3" borderId="3" xfId="0" applyFont="1" applyFill="1" applyBorder="1" applyAlignment="1">
      <alignment horizontal="center"/>
    </xf>
    <xf numFmtId="164" fontId="8" fillId="6" borderId="4" xfId="0" applyNumberFormat="1" applyFont="1" applyFill="1" applyBorder="1" applyAlignment="1">
      <alignment horizontal="center" vertical="center"/>
    </xf>
    <xf numFmtId="0" fontId="8" fillId="6" borderId="4" xfId="0" applyFont="1" applyFill="1" applyBorder="1" applyAlignment="1">
      <alignment horizontal="center" vertical="center"/>
    </xf>
    <xf numFmtId="49" fontId="8" fillId="6" borderId="4" xfId="0" applyNumberFormat="1" applyFont="1" applyFill="1" applyBorder="1" applyAlignment="1">
      <alignment horizontal="center" vertical="center"/>
    </xf>
    <xf numFmtId="49" fontId="9" fillId="0" borderId="1" xfId="0" applyNumberFormat="1" applyFont="1" applyBorder="1" applyAlignment="1">
      <alignment horizontal="center" vertical="center"/>
    </xf>
    <xf numFmtId="49" fontId="9" fillId="0" borderId="4" xfId="0" applyNumberFormat="1" applyFont="1" applyBorder="1" applyAlignment="1">
      <alignment horizontal="center" vertical="center"/>
    </xf>
    <xf numFmtId="0" fontId="8" fillId="0" borderId="3" xfId="0" applyFont="1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166" fontId="7" fillId="0" borderId="14" xfId="0" applyNumberFormat="1" applyFont="1" applyBorder="1" applyAlignment="1">
      <alignment horizontal="center" vertical="center"/>
    </xf>
    <xf numFmtId="166" fontId="9" fillId="0" borderId="1" xfId="0" applyNumberFormat="1" applyFont="1" applyBorder="1" applyAlignment="1">
      <alignment horizontal="center" vertical="center"/>
    </xf>
    <xf numFmtId="166" fontId="9" fillId="0" borderId="4" xfId="0" applyNumberFormat="1" applyFont="1" applyBorder="1" applyAlignment="1">
      <alignment horizontal="center" vertical="center"/>
    </xf>
    <xf numFmtId="15" fontId="7" fillId="0" borderId="1" xfId="0" applyNumberFormat="1" applyFont="1" applyBorder="1" applyAlignment="1">
      <alignment horizontal="center" vertical="center"/>
    </xf>
    <xf numFmtId="15" fontId="7" fillId="0" borderId="4" xfId="0" applyNumberFormat="1" applyFont="1" applyBorder="1" applyAlignment="1">
      <alignment horizontal="center" vertical="center"/>
    </xf>
    <xf numFmtId="166" fontId="7" fillId="0" borderId="1" xfId="0" applyNumberFormat="1" applyFont="1" applyBorder="1" applyAlignment="1">
      <alignment horizontal="center" vertical="center"/>
    </xf>
    <xf numFmtId="166" fontId="7" fillId="0" borderId="4" xfId="0" applyNumberFormat="1" applyFont="1" applyBorder="1" applyAlignment="1">
      <alignment horizontal="center" vertical="center"/>
    </xf>
    <xf numFmtId="166" fontId="7" fillId="0" borderId="1" xfId="0" applyNumberFormat="1" applyFont="1" applyBorder="1" applyAlignment="1">
      <alignment horizontal="center"/>
    </xf>
    <xf numFmtId="166" fontId="7" fillId="0" borderId="4" xfId="0" applyNumberFormat="1" applyFont="1" applyBorder="1" applyAlignment="1">
      <alignment horizontal="center"/>
    </xf>
    <xf numFmtId="49" fontId="9" fillId="0" borderId="1" xfId="0" applyNumberFormat="1" applyFont="1" applyBorder="1" applyAlignment="1">
      <alignment horizontal="center" vertical="center"/>
    </xf>
    <xf numFmtId="49" fontId="9" fillId="0" borderId="4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166" fontId="7" fillId="0" borderId="14" xfId="0" applyNumberFormat="1" applyFont="1" applyBorder="1" applyAlignment="1">
      <alignment horizontal="center" vertical="center"/>
    </xf>
    <xf numFmtId="166" fontId="7" fillId="0" borderId="1" xfId="0" applyNumberFormat="1" applyFont="1" applyBorder="1" applyAlignment="1">
      <alignment horizontal="center" vertical="center"/>
    </xf>
    <xf numFmtId="166" fontId="7" fillId="0" borderId="4" xfId="0" applyNumberFormat="1" applyFont="1" applyBorder="1" applyAlignment="1">
      <alignment horizontal="center" vertical="center"/>
    </xf>
    <xf numFmtId="166" fontId="7" fillId="0" borderId="1" xfId="0" applyNumberFormat="1" applyFont="1" applyBorder="1" applyAlignment="1">
      <alignment horizontal="center"/>
    </xf>
    <xf numFmtId="166" fontId="7" fillId="0" borderId="4" xfId="0" applyNumberFormat="1" applyFont="1" applyBorder="1" applyAlignment="1">
      <alignment horizontal="center"/>
    </xf>
    <xf numFmtId="49" fontId="9" fillId="0" borderId="1" xfId="0" applyNumberFormat="1" applyFont="1" applyBorder="1" applyAlignment="1">
      <alignment horizontal="center" vertical="center"/>
    </xf>
    <xf numFmtId="49" fontId="9" fillId="0" borderId="4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166" fontId="7" fillId="0" borderId="4" xfId="0" applyNumberFormat="1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166" fontId="7" fillId="0" borderId="4" xfId="0" applyNumberFormat="1" applyFont="1" applyBorder="1" applyAlignment="1">
      <alignment horizontal="center"/>
    </xf>
    <xf numFmtId="49" fontId="9" fillId="0" borderId="1" xfId="0" applyNumberFormat="1" applyFont="1" applyBorder="1" applyAlignment="1">
      <alignment horizontal="center" vertical="center"/>
    </xf>
    <xf numFmtId="49" fontId="9" fillId="0" borderId="4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166" fontId="7" fillId="0" borderId="14" xfId="0" applyNumberFormat="1" applyFont="1" applyBorder="1" applyAlignment="1">
      <alignment horizontal="center" vertical="center"/>
    </xf>
    <xf numFmtId="166" fontId="9" fillId="0" borderId="4" xfId="0" applyNumberFormat="1" applyFont="1" applyBorder="1" applyAlignment="1">
      <alignment horizontal="center" vertical="center"/>
    </xf>
    <xf numFmtId="15" fontId="7" fillId="0" borderId="4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166" fontId="7" fillId="0" borderId="1" xfId="0" applyNumberFormat="1" applyFont="1" applyBorder="1" applyAlignment="1">
      <alignment horizontal="center" vertical="center"/>
    </xf>
    <xf numFmtId="166" fontId="7" fillId="0" borderId="4" xfId="0" applyNumberFormat="1" applyFont="1" applyBorder="1" applyAlignment="1">
      <alignment horizontal="center" vertical="center"/>
    </xf>
    <xf numFmtId="166" fontId="7" fillId="0" borderId="1" xfId="0" applyNumberFormat="1" applyFont="1" applyBorder="1" applyAlignment="1">
      <alignment horizontal="center"/>
    </xf>
    <xf numFmtId="166" fontId="7" fillId="0" borderId="4" xfId="0" applyNumberFormat="1" applyFont="1" applyBorder="1" applyAlignment="1">
      <alignment horizontal="center"/>
    </xf>
    <xf numFmtId="49" fontId="9" fillId="0" borderId="1" xfId="0" applyNumberFormat="1" applyFont="1" applyBorder="1" applyAlignment="1">
      <alignment horizontal="center" vertical="center"/>
    </xf>
    <xf numFmtId="49" fontId="9" fillId="0" borderId="4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166" fontId="7" fillId="0" borderId="14" xfId="0" applyNumberFormat="1" applyFont="1" applyBorder="1" applyAlignment="1">
      <alignment horizontal="center" vertical="center"/>
    </xf>
    <xf numFmtId="49" fontId="9" fillId="0" borderId="14" xfId="0" applyNumberFormat="1" applyFont="1" applyBorder="1" applyAlignment="1">
      <alignment horizontal="center" vertical="center"/>
    </xf>
    <xf numFmtId="166" fontId="9" fillId="0" borderId="1" xfId="0" applyNumberFormat="1" applyFont="1" applyBorder="1" applyAlignment="1">
      <alignment horizontal="center" vertical="center"/>
    </xf>
    <xf numFmtId="166" fontId="9" fillId="0" borderId="4" xfId="0" applyNumberFormat="1" applyFont="1" applyBorder="1" applyAlignment="1">
      <alignment horizontal="center" vertical="center"/>
    </xf>
    <xf numFmtId="15" fontId="7" fillId="0" borderId="1" xfId="0" applyNumberFormat="1" applyFont="1" applyBorder="1" applyAlignment="1">
      <alignment horizontal="center" vertical="center"/>
    </xf>
    <xf numFmtId="15" fontId="7" fillId="0" borderId="4" xfId="0" applyNumberFormat="1" applyFont="1" applyBorder="1" applyAlignment="1">
      <alignment horizontal="center" vertical="center"/>
    </xf>
    <xf numFmtId="0" fontId="0" fillId="0" borderId="0" xfId="0" applyBorder="1"/>
    <xf numFmtId="0" fontId="8" fillId="2" borderId="7" xfId="0" applyFont="1" applyFill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166" fontId="7" fillId="0" borderId="1" xfId="0" applyNumberFormat="1" applyFont="1" applyBorder="1" applyAlignment="1">
      <alignment horizontal="center" vertical="center"/>
    </xf>
    <xf numFmtId="166" fontId="7" fillId="0" borderId="4" xfId="0" applyNumberFormat="1" applyFont="1" applyBorder="1" applyAlignment="1">
      <alignment horizontal="center" vertical="center"/>
    </xf>
    <xf numFmtId="166" fontId="7" fillId="0" borderId="1" xfId="0" applyNumberFormat="1" applyFont="1" applyBorder="1" applyAlignment="1">
      <alignment horizontal="center"/>
    </xf>
    <xf numFmtId="166" fontId="7" fillId="0" borderId="4" xfId="0" applyNumberFormat="1" applyFont="1" applyBorder="1" applyAlignment="1">
      <alignment horizontal="center"/>
    </xf>
    <xf numFmtId="0" fontId="8" fillId="3" borderId="3" xfId="0" applyFont="1" applyFill="1" applyBorder="1" applyAlignment="1">
      <alignment horizontal="center"/>
    </xf>
    <xf numFmtId="164" fontId="8" fillId="6" borderId="4" xfId="0" applyNumberFormat="1" applyFont="1" applyFill="1" applyBorder="1" applyAlignment="1">
      <alignment horizontal="center" vertical="center"/>
    </xf>
    <xf numFmtId="0" fontId="8" fillId="6" borderId="4" xfId="0" applyFont="1" applyFill="1" applyBorder="1" applyAlignment="1">
      <alignment horizontal="center" vertical="center"/>
    </xf>
    <xf numFmtId="49" fontId="8" fillId="6" borderId="4" xfId="0" applyNumberFormat="1" applyFont="1" applyFill="1" applyBorder="1" applyAlignment="1">
      <alignment horizontal="center" vertical="center"/>
    </xf>
    <xf numFmtId="49" fontId="9" fillId="0" borderId="1" xfId="0" applyNumberFormat="1" applyFont="1" applyBorder="1" applyAlignment="1">
      <alignment horizontal="center" vertical="center"/>
    </xf>
    <xf numFmtId="49" fontId="9" fillId="0" borderId="4" xfId="0" applyNumberFormat="1" applyFont="1" applyBorder="1" applyAlignment="1">
      <alignment horizontal="center" vertical="center"/>
    </xf>
    <xf numFmtId="0" fontId="8" fillId="0" borderId="3" xfId="0" applyFont="1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166" fontId="7" fillId="0" borderId="14" xfId="0" applyNumberFormat="1" applyFont="1" applyBorder="1" applyAlignment="1">
      <alignment horizontal="center" vertical="center"/>
    </xf>
    <xf numFmtId="166" fontId="9" fillId="0" borderId="1" xfId="0" applyNumberFormat="1" applyFont="1" applyBorder="1" applyAlignment="1">
      <alignment horizontal="center" vertical="center"/>
    </xf>
    <xf numFmtId="166" fontId="9" fillId="0" borderId="4" xfId="0" applyNumberFormat="1" applyFont="1" applyBorder="1" applyAlignment="1">
      <alignment horizontal="center" vertical="center"/>
    </xf>
    <xf numFmtId="15" fontId="7" fillId="0" borderId="1" xfId="0" applyNumberFormat="1" applyFont="1" applyBorder="1" applyAlignment="1">
      <alignment horizontal="center" vertical="center"/>
    </xf>
    <xf numFmtId="15" fontId="7" fillId="0" borderId="4" xfId="0" applyNumberFormat="1" applyFont="1" applyBorder="1" applyAlignment="1">
      <alignment horizontal="center" vertical="center"/>
    </xf>
    <xf numFmtId="166" fontId="7" fillId="0" borderId="1" xfId="0" applyNumberFormat="1" applyFont="1" applyBorder="1" applyAlignment="1">
      <alignment horizontal="center" vertical="center"/>
    </xf>
    <xf numFmtId="166" fontId="7" fillId="0" borderId="4" xfId="0" applyNumberFormat="1" applyFont="1" applyBorder="1" applyAlignment="1">
      <alignment horizontal="center" vertical="center"/>
    </xf>
    <xf numFmtId="166" fontId="7" fillId="0" borderId="1" xfId="0" applyNumberFormat="1" applyFont="1" applyBorder="1" applyAlignment="1">
      <alignment horizontal="center"/>
    </xf>
    <xf numFmtId="166" fontId="7" fillId="0" borderId="4" xfId="0" applyNumberFormat="1" applyFont="1" applyBorder="1" applyAlignment="1">
      <alignment horizontal="center"/>
    </xf>
    <xf numFmtId="49" fontId="9" fillId="0" borderId="1" xfId="0" applyNumberFormat="1" applyFont="1" applyBorder="1" applyAlignment="1">
      <alignment horizontal="center" vertical="center"/>
    </xf>
    <xf numFmtId="49" fontId="9" fillId="0" borderId="4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166" fontId="7" fillId="0" borderId="14" xfId="0" applyNumberFormat="1" applyFont="1" applyBorder="1" applyAlignment="1">
      <alignment horizontal="center" vertical="center"/>
    </xf>
    <xf numFmtId="15" fontId="7" fillId="0" borderId="1" xfId="0" applyNumberFormat="1" applyFont="1" applyBorder="1" applyAlignment="1">
      <alignment horizontal="center" vertical="center"/>
    </xf>
    <xf numFmtId="15" fontId="7" fillId="0" borderId="4" xfId="0" applyNumberFormat="1" applyFont="1" applyBorder="1" applyAlignment="1">
      <alignment horizontal="center" vertical="center"/>
    </xf>
    <xf numFmtId="166" fontId="7" fillId="0" borderId="1" xfId="0" applyNumberFormat="1" applyFont="1" applyBorder="1" applyAlignment="1">
      <alignment horizontal="center" vertical="center"/>
    </xf>
    <xf numFmtId="166" fontId="7" fillId="0" borderId="4" xfId="0" applyNumberFormat="1" applyFont="1" applyBorder="1" applyAlignment="1">
      <alignment horizontal="center" vertical="center"/>
    </xf>
    <xf numFmtId="166" fontId="7" fillId="0" borderId="1" xfId="0" applyNumberFormat="1" applyFont="1" applyBorder="1" applyAlignment="1">
      <alignment horizontal="center"/>
    </xf>
    <xf numFmtId="166" fontId="7" fillId="0" borderId="4" xfId="0" applyNumberFormat="1" applyFont="1" applyBorder="1" applyAlignment="1">
      <alignment horizontal="center"/>
    </xf>
    <xf numFmtId="49" fontId="9" fillId="0" borderId="1" xfId="0" applyNumberFormat="1" applyFont="1" applyBorder="1" applyAlignment="1">
      <alignment horizontal="center" vertical="center"/>
    </xf>
    <xf numFmtId="49" fontId="9" fillId="0" borderId="4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166" fontId="7" fillId="0" borderId="14" xfId="0" applyNumberFormat="1" applyFont="1" applyBorder="1" applyAlignment="1">
      <alignment horizontal="center" vertical="center"/>
    </xf>
    <xf numFmtId="166" fontId="7" fillId="0" borderId="4" xfId="0" applyNumberFormat="1" applyFont="1" applyBorder="1" applyAlignment="1">
      <alignment horizontal="center" vertical="center"/>
    </xf>
    <xf numFmtId="166" fontId="7" fillId="0" borderId="4" xfId="0" applyNumberFormat="1" applyFont="1" applyBorder="1" applyAlignment="1">
      <alignment horizontal="center"/>
    </xf>
    <xf numFmtId="49" fontId="9" fillId="0" borderId="4" xfId="0" applyNumberFormat="1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166" fontId="7" fillId="0" borderId="14" xfId="0" applyNumberFormat="1" applyFont="1" applyBorder="1" applyAlignment="1">
      <alignment horizontal="center" vertical="center"/>
    </xf>
    <xf numFmtId="49" fontId="9" fillId="0" borderId="14" xfId="0" applyNumberFormat="1" applyFont="1" applyBorder="1" applyAlignment="1">
      <alignment horizontal="center" vertical="center"/>
    </xf>
    <xf numFmtId="15" fontId="7" fillId="0" borderId="1" xfId="0" applyNumberFormat="1" applyFont="1" applyBorder="1" applyAlignment="1">
      <alignment horizontal="center" vertical="center"/>
    </xf>
    <xf numFmtId="15" fontId="7" fillId="0" borderId="4" xfId="0" applyNumberFormat="1" applyFont="1" applyBorder="1" applyAlignment="1">
      <alignment horizontal="center" vertical="center"/>
    </xf>
    <xf numFmtId="166" fontId="7" fillId="0" borderId="1" xfId="0" applyNumberFormat="1" applyFont="1" applyBorder="1" applyAlignment="1">
      <alignment horizontal="center" vertical="center"/>
    </xf>
    <xf numFmtId="166" fontId="7" fillId="0" borderId="4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166" fontId="7" fillId="0" borderId="1" xfId="0" applyNumberFormat="1" applyFont="1" applyBorder="1" applyAlignment="1">
      <alignment horizontal="center"/>
    </xf>
    <xf numFmtId="166" fontId="7" fillId="0" borderId="4" xfId="0" applyNumberFormat="1" applyFont="1" applyBorder="1" applyAlignment="1">
      <alignment horizontal="center"/>
    </xf>
    <xf numFmtId="164" fontId="8" fillId="6" borderId="4" xfId="0" applyNumberFormat="1" applyFont="1" applyFill="1" applyBorder="1" applyAlignment="1">
      <alignment horizontal="center" vertical="center"/>
    </xf>
    <xf numFmtId="0" fontId="8" fillId="6" borderId="4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/>
    </xf>
    <xf numFmtId="0" fontId="8" fillId="2" borderId="7" xfId="0" applyFont="1" applyFill="1" applyBorder="1" applyAlignment="1">
      <alignment horizontal="center"/>
    </xf>
    <xf numFmtId="49" fontId="9" fillId="0" borderId="1" xfId="0" applyNumberFormat="1" applyFont="1" applyBorder="1" applyAlignment="1">
      <alignment horizontal="center" vertical="center"/>
    </xf>
    <xf numFmtId="49" fontId="9" fillId="0" borderId="4" xfId="0" applyNumberFormat="1" applyFont="1" applyBorder="1" applyAlignment="1">
      <alignment horizontal="center" vertical="center"/>
    </xf>
    <xf numFmtId="49" fontId="8" fillId="6" borderId="4" xfId="0" applyNumberFormat="1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166" fontId="7" fillId="0" borderId="14" xfId="0" applyNumberFormat="1" applyFont="1" applyBorder="1" applyAlignment="1">
      <alignment horizontal="center" vertical="center"/>
    </xf>
    <xf numFmtId="166" fontId="9" fillId="0" borderId="1" xfId="0" applyNumberFormat="1" applyFont="1" applyBorder="1" applyAlignment="1">
      <alignment horizontal="center" vertical="center"/>
    </xf>
    <xf numFmtId="166" fontId="9" fillId="0" borderId="4" xfId="0" applyNumberFormat="1" applyFont="1" applyBorder="1" applyAlignment="1">
      <alignment horizontal="center" vertical="center"/>
    </xf>
    <xf numFmtId="15" fontId="7" fillId="0" borderId="1" xfId="0" applyNumberFormat="1" applyFont="1" applyBorder="1" applyAlignment="1">
      <alignment horizontal="center" vertical="center"/>
    </xf>
    <xf numFmtId="15" fontId="7" fillId="0" borderId="4" xfId="0" applyNumberFormat="1" applyFont="1" applyBorder="1" applyAlignment="1">
      <alignment horizontal="center" vertical="center"/>
    </xf>
    <xf numFmtId="166" fontId="7" fillId="0" borderId="1" xfId="0" applyNumberFormat="1" applyFont="1" applyBorder="1" applyAlignment="1">
      <alignment horizontal="center" vertical="center"/>
    </xf>
    <xf numFmtId="166" fontId="7" fillId="0" borderId="4" xfId="0" applyNumberFormat="1" applyFont="1" applyBorder="1" applyAlignment="1">
      <alignment horizontal="center" vertical="center"/>
    </xf>
    <xf numFmtId="166" fontId="7" fillId="0" borderId="1" xfId="0" applyNumberFormat="1" applyFont="1" applyBorder="1" applyAlignment="1">
      <alignment horizontal="center"/>
    </xf>
    <xf numFmtId="166" fontId="7" fillId="0" borderId="4" xfId="0" applyNumberFormat="1" applyFont="1" applyBorder="1" applyAlignment="1">
      <alignment horizontal="center"/>
    </xf>
    <xf numFmtId="49" fontId="9" fillId="0" borderId="1" xfId="0" applyNumberFormat="1" applyFont="1" applyBorder="1" applyAlignment="1">
      <alignment horizontal="center" vertical="center"/>
    </xf>
    <xf numFmtId="49" fontId="9" fillId="0" borderId="4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166" fontId="7" fillId="0" borderId="14" xfId="0" applyNumberFormat="1" applyFont="1" applyBorder="1" applyAlignment="1">
      <alignment horizontal="center" vertical="center"/>
    </xf>
    <xf numFmtId="166" fontId="7" fillId="0" borderId="1" xfId="0" applyNumberFormat="1" applyFont="1" applyBorder="1" applyAlignment="1">
      <alignment horizontal="center" vertical="center"/>
    </xf>
    <xf numFmtId="166" fontId="7" fillId="0" borderId="4" xfId="0" applyNumberFormat="1" applyFont="1" applyBorder="1" applyAlignment="1">
      <alignment horizontal="center" vertical="center"/>
    </xf>
    <xf numFmtId="166" fontId="7" fillId="0" borderId="1" xfId="0" applyNumberFormat="1" applyFont="1" applyBorder="1" applyAlignment="1">
      <alignment horizontal="center"/>
    </xf>
    <xf numFmtId="166" fontId="7" fillId="0" borderId="4" xfId="0" applyNumberFormat="1" applyFont="1" applyBorder="1" applyAlignment="1">
      <alignment horizontal="center"/>
    </xf>
    <xf numFmtId="49" fontId="9" fillId="0" borderId="1" xfId="0" applyNumberFormat="1" applyFont="1" applyBorder="1" applyAlignment="1">
      <alignment horizontal="center" vertical="center"/>
    </xf>
    <xf numFmtId="49" fontId="9" fillId="0" borderId="4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166" fontId="7" fillId="0" borderId="4" xfId="0" applyNumberFormat="1" applyFont="1" applyBorder="1" applyAlignment="1">
      <alignment horizontal="center" vertical="center"/>
    </xf>
    <xf numFmtId="49" fontId="9" fillId="0" borderId="1" xfId="0" applyNumberFormat="1" applyFont="1" applyBorder="1" applyAlignment="1">
      <alignment horizontal="center" vertical="center"/>
    </xf>
    <xf numFmtId="49" fontId="9" fillId="0" borderId="4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166" fontId="7" fillId="0" borderId="14" xfId="0" applyNumberFormat="1" applyFont="1" applyBorder="1" applyAlignment="1">
      <alignment horizontal="center" vertical="center"/>
    </xf>
    <xf numFmtId="0" fontId="8" fillId="2" borderId="7" xfId="0" applyFont="1" applyFill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166" fontId="7" fillId="0" borderId="1" xfId="0" applyNumberFormat="1" applyFont="1" applyBorder="1" applyAlignment="1">
      <alignment horizontal="center" vertical="center"/>
    </xf>
    <xf numFmtId="166" fontId="7" fillId="0" borderId="4" xfId="0" applyNumberFormat="1" applyFont="1" applyBorder="1" applyAlignment="1">
      <alignment horizontal="center" vertical="center"/>
    </xf>
    <xf numFmtId="166" fontId="7" fillId="0" borderId="1" xfId="0" applyNumberFormat="1" applyFont="1" applyBorder="1" applyAlignment="1">
      <alignment horizontal="center"/>
    </xf>
    <xf numFmtId="166" fontId="7" fillId="0" borderId="4" xfId="0" applyNumberFormat="1" applyFont="1" applyBorder="1" applyAlignment="1">
      <alignment horizontal="center"/>
    </xf>
    <xf numFmtId="0" fontId="8" fillId="3" borderId="3" xfId="0" applyFont="1" applyFill="1" applyBorder="1" applyAlignment="1">
      <alignment horizontal="center"/>
    </xf>
    <xf numFmtId="164" fontId="8" fillId="6" borderId="4" xfId="0" applyNumberFormat="1" applyFont="1" applyFill="1" applyBorder="1" applyAlignment="1">
      <alignment horizontal="center" vertical="center"/>
    </xf>
    <xf numFmtId="0" fontId="8" fillId="6" borderId="4" xfId="0" applyFont="1" applyFill="1" applyBorder="1" applyAlignment="1">
      <alignment horizontal="center" vertical="center"/>
    </xf>
    <xf numFmtId="49" fontId="8" fillId="6" borderId="4" xfId="0" applyNumberFormat="1" applyFont="1" applyFill="1" applyBorder="1" applyAlignment="1">
      <alignment horizontal="center" vertical="center"/>
    </xf>
    <xf numFmtId="49" fontId="9" fillId="0" borderId="1" xfId="0" applyNumberFormat="1" applyFont="1" applyBorder="1" applyAlignment="1">
      <alignment horizontal="center" vertical="center"/>
    </xf>
    <xf numFmtId="49" fontId="9" fillId="0" borderId="4" xfId="0" applyNumberFormat="1" applyFont="1" applyBorder="1" applyAlignment="1">
      <alignment horizontal="center" vertical="center"/>
    </xf>
    <xf numFmtId="0" fontId="8" fillId="0" borderId="3" xfId="0" applyFont="1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166" fontId="7" fillId="0" borderId="14" xfId="0" applyNumberFormat="1" applyFont="1" applyBorder="1" applyAlignment="1">
      <alignment horizontal="center" vertical="center"/>
    </xf>
    <xf numFmtId="49" fontId="9" fillId="0" borderId="14" xfId="0" applyNumberFormat="1" applyFont="1" applyBorder="1" applyAlignment="1">
      <alignment horizontal="center" vertical="center"/>
    </xf>
    <xf numFmtId="166" fontId="9" fillId="0" borderId="1" xfId="0" applyNumberFormat="1" applyFont="1" applyBorder="1" applyAlignment="1">
      <alignment horizontal="center" vertical="center"/>
    </xf>
    <xf numFmtId="166" fontId="9" fillId="0" borderId="4" xfId="0" applyNumberFormat="1" applyFont="1" applyBorder="1" applyAlignment="1">
      <alignment horizontal="center" vertical="center"/>
    </xf>
    <xf numFmtId="15" fontId="7" fillId="0" borderId="1" xfId="0" applyNumberFormat="1" applyFont="1" applyBorder="1" applyAlignment="1">
      <alignment horizontal="center" vertical="center"/>
    </xf>
    <xf numFmtId="15" fontId="7" fillId="0" borderId="4" xfId="0" applyNumberFormat="1" applyFont="1" applyBorder="1" applyAlignment="1">
      <alignment horizontal="center" vertical="center"/>
    </xf>
    <xf numFmtId="166" fontId="7" fillId="0" borderId="4" xfId="0" applyNumberFormat="1" applyFont="1" applyBorder="1" applyAlignment="1">
      <alignment horizontal="center" vertical="center"/>
    </xf>
    <xf numFmtId="49" fontId="9" fillId="0" borderId="1" xfId="0" applyNumberFormat="1" applyFont="1" applyBorder="1" applyAlignment="1">
      <alignment horizontal="center" vertical="center"/>
    </xf>
    <xf numFmtId="49" fontId="9" fillId="0" borderId="4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166" fontId="7" fillId="0" borderId="14" xfId="0" applyNumberFormat="1" applyFont="1" applyBorder="1" applyAlignment="1">
      <alignment horizontal="center" vertical="center"/>
    </xf>
    <xf numFmtId="166" fontId="7" fillId="0" borderId="4" xfId="0" applyNumberFormat="1" applyFont="1" applyBorder="1" applyAlignment="1">
      <alignment horizontal="center" vertical="center"/>
    </xf>
    <xf numFmtId="49" fontId="9" fillId="0" borderId="1" xfId="0" applyNumberFormat="1" applyFont="1" applyBorder="1" applyAlignment="1">
      <alignment horizontal="center" vertical="center"/>
    </xf>
    <xf numFmtId="49" fontId="9" fillId="0" borderId="4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166" fontId="7" fillId="0" borderId="14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166" fontId="7" fillId="0" borderId="1" xfId="0" applyNumberFormat="1" applyFont="1" applyBorder="1" applyAlignment="1">
      <alignment horizontal="center" vertical="center"/>
    </xf>
    <xf numFmtId="166" fontId="7" fillId="0" borderId="4" xfId="0" applyNumberFormat="1" applyFont="1" applyBorder="1" applyAlignment="1">
      <alignment horizontal="center" vertical="center"/>
    </xf>
    <xf numFmtId="166" fontId="7" fillId="0" borderId="1" xfId="0" applyNumberFormat="1" applyFont="1" applyBorder="1" applyAlignment="1">
      <alignment horizontal="center"/>
    </xf>
    <xf numFmtId="166" fontId="7" fillId="0" borderId="4" xfId="0" applyNumberFormat="1" applyFont="1" applyBorder="1" applyAlignment="1">
      <alignment horizontal="center"/>
    </xf>
    <xf numFmtId="49" fontId="9" fillId="0" borderId="4" xfId="0" applyNumberFormat="1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166" fontId="7" fillId="0" borderId="14" xfId="0" applyNumberFormat="1" applyFont="1" applyBorder="1" applyAlignment="1">
      <alignment horizontal="center" vertical="center"/>
    </xf>
    <xf numFmtId="49" fontId="9" fillId="0" borderId="14" xfId="0" applyNumberFormat="1" applyFont="1" applyBorder="1" applyAlignment="1">
      <alignment horizontal="center" vertical="center"/>
    </xf>
    <xf numFmtId="166" fontId="9" fillId="0" borderId="1" xfId="0" applyNumberFormat="1" applyFont="1" applyBorder="1" applyAlignment="1">
      <alignment horizontal="center" vertical="center"/>
    </xf>
    <xf numFmtId="166" fontId="9" fillId="0" borderId="4" xfId="0" applyNumberFormat="1" applyFont="1" applyBorder="1" applyAlignment="1">
      <alignment horizontal="center" vertical="center"/>
    </xf>
    <xf numFmtId="15" fontId="7" fillId="0" borderId="1" xfId="0" applyNumberFormat="1" applyFont="1" applyBorder="1" applyAlignment="1">
      <alignment horizontal="center" vertical="center"/>
    </xf>
    <xf numFmtId="15" fontId="7" fillId="0" borderId="4" xfId="0" applyNumberFormat="1" applyFont="1" applyBorder="1" applyAlignment="1">
      <alignment horizontal="center" vertical="center"/>
    </xf>
    <xf numFmtId="0" fontId="0" fillId="0" borderId="22" xfId="0" applyBorder="1"/>
    <xf numFmtId="0" fontId="7" fillId="0" borderId="1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166" fontId="7" fillId="0" borderId="1" xfId="0" applyNumberFormat="1" applyFont="1" applyBorder="1" applyAlignment="1">
      <alignment horizontal="center" vertical="center"/>
    </xf>
    <xf numFmtId="166" fontId="7" fillId="0" borderId="4" xfId="0" applyNumberFormat="1" applyFont="1" applyBorder="1" applyAlignment="1">
      <alignment horizontal="center" vertical="center"/>
    </xf>
    <xf numFmtId="166" fontId="7" fillId="0" borderId="1" xfId="0" applyNumberFormat="1" applyFont="1" applyBorder="1" applyAlignment="1">
      <alignment horizontal="center"/>
    </xf>
    <xf numFmtId="166" fontId="7" fillId="0" borderId="4" xfId="0" applyNumberFormat="1" applyFont="1" applyBorder="1" applyAlignment="1">
      <alignment horizontal="center"/>
    </xf>
    <xf numFmtId="49" fontId="9" fillId="0" borderId="1" xfId="0" applyNumberFormat="1" applyFont="1" applyBorder="1" applyAlignment="1">
      <alignment horizontal="center" vertical="center"/>
    </xf>
    <xf numFmtId="49" fontId="9" fillId="0" borderId="4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166" fontId="7" fillId="0" borderId="14" xfId="0" applyNumberFormat="1" applyFont="1" applyBorder="1" applyAlignment="1">
      <alignment horizontal="center" vertical="center"/>
    </xf>
    <xf numFmtId="166" fontId="9" fillId="0" borderId="1" xfId="0" applyNumberFormat="1" applyFont="1" applyBorder="1" applyAlignment="1">
      <alignment horizontal="center" vertical="center"/>
    </xf>
    <xf numFmtId="166" fontId="9" fillId="0" borderId="4" xfId="0" applyNumberFormat="1" applyFont="1" applyBorder="1" applyAlignment="1">
      <alignment horizontal="center" vertical="center"/>
    </xf>
    <xf numFmtId="15" fontId="7" fillId="0" borderId="1" xfId="0" applyNumberFormat="1" applyFont="1" applyBorder="1" applyAlignment="1">
      <alignment horizontal="center" vertical="center"/>
    </xf>
    <xf numFmtId="15" fontId="7" fillId="0" borderId="4" xfId="0" applyNumberFormat="1" applyFont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15" fontId="7" fillId="8" borderId="1" xfId="0" applyNumberFormat="1" applyFont="1" applyFill="1" applyBorder="1" applyAlignment="1">
      <alignment horizontal="center" vertical="center"/>
    </xf>
    <xf numFmtId="0" fontId="7" fillId="8" borderId="1" xfId="0" applyFont="1" applyFill="1" applyBorder="1" applyAlignment="1"/>
    <xf numFmtId="0" fontId="9" fillId="8" borderId="1" xfId="0" applyFont="1" applyFill="1" applyBorder="1" applyAlignment="1">
      <alignment horizontal="center" vertical="center"/>
    </xf>
    <xf numFmtId="49" fontId="9" fillId="8" borderId="1" xfId="0" applyNumberFormat="1" applyFont="1" applyFill="1" applyBorder="1" applyAlignment="1">
      <alignment horizontal="center" vertical="center"/>
    </xf>
    <xf numFmtId="166" fontId="7" fillId="8" borderId="14" xfId="0" applyNumberFormat="1" applyFont="1" applyFill="1" applyBorder="1" applyAlignment="1">
      <alignment horizontal="center" vertical="center"/>
    </xf>
    <xf numFmtId="166" fontId="7" fillId="8" borderId="1" xfId="0" applyNumberFormat="1" applyFont="1" applyFill="1" applyBorder="1" applyAlignment="1">
      <alignment horizontal="center"/>
    </xf>
    <xf numFmtId="166" fontId="7" fillId="8" borderId="1" xfId="0" applyNumberFormat="1" applyFont="1" applyFill="1" applyBorder="1" applyAlignment="1">
      <alignment horizontal="center" vertical="center"/>
    </xf>
    <xf numFmtId="166" fontId="7" fillId="8" borderId="7" xfId="0" applyNumberFormat="1" applyFont="1" applyFill="1" applyBorder="1" applyAlignment="1">
      <alignment horizontal="center" vertical="center"/>
    </xf>
    <xf numFmtId="166" fontId="9" fillId="8" borderId="1" xfId="0" applyNumberFormat="1" applyFont="1" applyFill="1" applyBorder="1" applyAlignment="1">
      <alignment horizontal="center" vertical="center"/>
    </xf>
    <xf numFmtId="0" fontId="0" fillId="8" borderId="0" xfId="0" applyFill="1"/>
    <xf numFmtId="0" fontId="7" fillId="8" borderId="4" xfId="0" applyFont="1" applyFill="1" applyBorder="1" applyAlignment="1">
      <alignment horizontal="center" vertical="center"/>
    </xf>
    <xf numFmtId="15" fontId="7" fillId="8" borderId="4" xfId="0" applyNumberFormat="1" applyFont="1" applyFill="1" applyBorder="1" applyAlignment="1">
      <alignment horizontal="center" vertical="center"/>
    </xf>
    <xf numFmtId="0" fontId="7" fillId="8" borderId="4" xfId="0" applyFont="1" applyFill="1" applyBorder="1" applyAlignment="1"/>
    <xf numFmtId="0" fontId="9" fillId="8" borderId="4" xfId="0" applyFont="1" applyFill="1" applyBorder="1" applyAlignment="1">
      <alignment horizontal="center" vertical="center"/>
    </xf>
    <xf numFmtId="49" fontId="9" fillId="8" borderId="4" xfId="0" applyNumberFormat="1" applyFont="1" applyFill="1" applyBorder="1" applyAlignment="1">
      <alignment horizontal="center" vertical="center"/>
    </xf>
    <xf numFmtId="166" fontId="7" fillId="8" borderId="4" xfId="0" applyNumberFormat="1" applyFont="1" applyFill="1" applyBorder="1" applyAlignment="1">
      <alignment horizontal="center" vertical="center"/>
    </xf>
    <xf numFmtId="166" fontId="7" fillId="8" borderId="4" xfId="0" applyNumberFormat="1" applyFont="1" applyFill="1" applyBorder="1" applyAlignment="1">
      <alignment horizontal="center"/>
    </xf>
    <xf numFmtId="166" fontId="7" fillId="8" borderId="16" xfId="0" applyNumberFormat="1" applyFont="1" applyFill="1" applyBorder="1" applyAlignment="1">
      <alignment horizontal="center" vertical="center"/>
    </xf>
    <xf numFmtId="166" fontId="9" fillId="8" borderId="4" xfId="0" applyNumberFormat="1" applyFont="1" applyFill="1" applyBorder="1" applyAlignment="1">
      <alignment horizontal="center" vertical="center"/>
    </xf>
    <xf numFmtId="0" fontId="7" fillId="8" borderId="14" xfId="0" applyFont="1" applyFill="1" applyBorder="1" applyAlignment="1"/>
    <xf numFmtId="166" fontId="7" fillId="8" borderId="14" xfId="0" applyNumberFormat="1" applyFont="1" applyFill="1" applyBorder="1" applyAlignment="1">
      <alignment horizontal="center"/>
    </xf>
    <xf numFmtId="0" fontId="7" fillId="8" borderId="14" xfId="0" applyFont="1" applyFill="1" applyBorder="1" applyAlignment="1">
      <alignment horizontal="center" vertical="center"/>
    </xf>
    <xf numFmtId="15" fontId="7" fillId="8" borderId="14" xfId="0" applyNumberFormat="1" applyFont="1" applyFill="1" applyBorder="1" applyAlignment="1">
      <alignment horizontal="center" vertical="center"/>
    </xf>
    <xf numFmtId="0" fontId="9" fillId="8" borderId="14" xfId="0" applyFont="1" applyFill="1" applyBorder="1" applyAlignment="1">
      <alignment horizontal="center" vertical="center"/>
    </xf>
    <xf numFmtId="166" fontId="7" fillId="8" borderId="7" xfId="0" applyNumberFormat="1" applyFont="1" applyFill="1" applyBorder="1" applyAlignment="1">
      <alignment horizontal="center"/>
    </xf>
    <xf numFmtId="166" fontId="7" fillId="8" borderId="16" xfId="0" applyNumberFormat="1" applyFont="1" applyFill="1" applyBorder="1" applyAlignment="1">
      <alignment horizontal="center"/>
    </xf>
    <xf numFmtId="0" fontId="7" fillId="8" borderId="1" xfId="0" applyFont="1" applyFill="1" applyBorder="1" applyAlignment="1">
      <alignment horizontal="center" vertical="center"/>
    </xf>
    <xf numFmtId="0" fontId="7" fillId="8" borderId="4" xfId="0" applyFont="1" applyFill="1" applyBorder="1" applyAlignment="1">
      <alignment horizontal="center" vertical="center"/>
    </xf>
    <xf numFmtId="15" fontId="7" fillId="8" borderId="1" xfId="0" applyNumberFormat="1" applyFont="1" applyFill="1" applyBorder="1" applyAlignment="1">
      <alignment horizontal="center" vertical="center"/>
    </xf>
    <xf numFmtId="15" fontId="7" fillId="8" borderId="4" xfId="0" applyNumberFormat="1" applyFont="1" applyFill="1" applyBorder="1" applyAlignment="1">
      <alignment horizontal="center" vertical="center"/>
    </xf>
    <xf numFmtId="49" fontId="9" fillId="8" borderId="1" xfId="0" applyNumberFormat="1" applyFont="1" applyFill="1" applyBorder="1" applyAlignment="1">
      <alignment horizontal="center" vertical="center"/>
    </xf>
    <xf numFmtId="49" fontId="9" fillId="8" borderId="4" xfId="0" applyNumberFormat="1" applyFont="1" applyFill="1" applyBorder="1" applyAlignment="1">
      <alignment horizontal="center" vertical="center"/>
    </xf>
    <xf numFmtId="166" fontId="7" fillId="8" borderId="1" xfId="0" applyNumberFormat="1" applyFont="1" applyFill="1" applyBorder="1" applyAlignment="1">
      <alignment horizontal="center" vertical="center"/>
    </xf>
    <xf numFmtId="166" fontId="7" fillId="8" borderId="4" xfId="0" applyNumberFormat="1" applyFont="1" applyFill="1" applyBorder="1" applyAlignment="1">
      <alignment horizontal="center" vertical="center"/>
    </xf>
    <xf numFmtId="166" fontId="7" fillId="8" borderId="15" xfId="0" applyNumberFormat="1" applyFont="1" applyFill="1" applyBorder="1" applyAlignment="1">
      <alignment horizontal="center" vertical="center"/>
    </xf>
    <xf numFmtId="166" fontId="9" fillId="8" borderId="14" xfId="0" applyNumberFormat="1" applyFont="1" applyFill="1" applyBorder="1" applyAlignment="1">
      <alignment horizontal="center" vertical="center"/>
    </xf>
    <xf numFmtId="15" fontId="7" fillId="8" borderId="1" xfId="0" applyNumberFormat="1" applyFont="1" applyFill="1" applyBorder="1" applyAlignment="1">
      <alignment horizontal="center" vertical="center"/>
    </xf>
    <xf numFmtId="15" fontId="7" fillId="8" borderId="4" xfId="0" applyNumberFormat="1" applyFont="1" applyFill="1" applyBorder="1" applyAlignment="1">
      <alignment horizontal="center" vertical="center"/>
    </xf>
    <xf numFmtId="49" fontId="9" fillId="8" borderId="1" xfId="0" applyNumberFormat="1" applyFont="1" applyFill="1" applyBorder="1" applyAlignment="1">
      <alignment horizontal="center" vertical="center"/>
    </xf>
    <xf numFmtId="49" fontId="9" fillId="8" borderId="4" xfId="0" applyNumberFormat="1" applyFont="1" applyFill="1" applyBorder="1" applyAlignment="1">
      <alignment horizontal="center" vertical="center"/>
    </xf>
    <xf numFmtId="166" fontId="7" fillId="8" borderId="1" xfId="0" applyNumberFormat="1" applyFont="1" applyFill="1" applyBorder="1" applyAlignment="1">
      <alignment horizontal="center" vertical="center"/>
    </xf>
    <xf numFmtId="166" fontId="7" fillId="8" borderId="4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49" fontId="3" fillId="0" borderId="4" xfId="0" applyNumberFormat="1" applyFont="1" applyBorder="1" applyAlignment="1">
      <alignment horizontal="center" vertical="center"/>
    </xf>
    <xf numFmtId="166" fontId="3" fillId="0" borderId="1" xfId="0" applyNumberFormat="1" applyFont="1" applyBorder="1" applyAlignment="1">
      <alignment horizontal="center" vertical="center"/>
    </xf>
    <xf numFmtId="166" fontId="3" fillId="0" borderId="4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49" fontId="3" fillId="0" borderId="4" xfId="0" applyNumberFormat="1" applyFont="1" applyBorder="1" applyAlignment="1">
      <alignment horizontal="center" vertical="center"/>
    </xf>
    <xf numFmtId="166" fontId="3" fillId="0" borderId="1" xfId="0" applyNumberFormat="1" applyFont="1" applyBorder="1" applyAlignment="1">
      <alignment horizontal="center" vertical="center"/>
    </xf>
    <xf numFmtId="166" fontId="3" fillId="0" borderId="4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21" fillId="0" borderId="0" xfId="0" applyFont="1"/>
    <xf numFmtId="0" fontId="20" fillId="6" borderId="4" xfId="0" applyFont="1" applyFill="1" applyBorder="1" applyAlignment="1">
      <alignment horizontal="center" vertical="center"/>
    </xf>
    <xf numFmtId="49" fontId="20" fillId="6" borderId="4" xfId="0" applyNumberFormat="1" applyFont="1" applyFill="1" applyBorder="1" applyAlignment="1">
      <alignment horizontal="center" vertical="center"/>
    </xf>
    <xf numFmtId="164" fontId="20" fillId="6" borderId="4" xfId="0" applyNumberFormat="1" applyFont="1" applyFill="1" applyBorder="1" applyAlignment="1">
      <alignment horizontal="center" vertical="center"/>
    </xf>
    <xf numFmtId="0" fontId="20" fillId="0" borderId="3" xfId="0" applyFont="1" applyBorder="1" applyAlignment="1">
      <alignment horizontal="center"/>
    </xf>
    <xf numFmtId="49" fontId="20" fillId="0" borderId="3" xfId="0" applyNumberFormat="1" applyFont="1" applyBorder="1" applyAlignment="1">
      <alignment horizontal="center" vertical="center"/>
    </xf>
    <xf numFmtId="166" fontId="10" fillId="0" borderId="2" xfId="0" applyNumberFormat="1" applyFont="1" applyBorder="1"/>
    <xf numFmtId="166" fontId="20" fillId="0" borderId="2" xfId="0" applyNumberFormat="1" applyFont="1" applyBorder="1" applyAlignment="1">
      <alignment horizontal="center"/>
    </xf>
    <xf numFmtId="0" fontId="10" fillId="0" borderId="1" xfId="0" applyFont="1" applyBorder="1" applyAlignment="1">
      <alignment horizontal="center" vertical="center"/>
    </xf>
    <xf numFmtId="15" fontId="10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/>
    <xf numFmtId="166" fontId="10" fillId="0" borderId="14" xfId="0" applyNumberFormat="1" applyFont="1" applyBorder="1" applyAlignment="1">
      <alignment horizontal="center" vertical="center"/>
    </xf>
    <xf numFmtId="166" fontId="10" fillId="0" borderId="1" xfId="0" applyNumberFormat="1" applyFont="1" applyBorder="1" applyAlignment="1">
      <alignment horizontal="center"/>
    </xf>
    <xf numFmtId="166" fontId="10" fillId="0" borderId="1" xfId="0" applyNumberFormat="1" applyFont="1" applyBorder="1" applyAlignment="1">
      <alignment horizontal="center" vertical="center"/>
    </xf>
    <xf numFmtId="166" fontId="10" fillId="0" borderId="1" xfId="0" applyNumberFormat="1" applyFont="1" applyBorder="1" applyAlignment="1">
      <alignment horizontal="center" vertical="center"/>
    </xf>
    <xf numFmtId="166" fontId="10" fillId="0" borderId="7" xfId="0" applyNumberFormat="1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15" fontId="10" fillId="0" borderId="4" xfId="0" applyNumberFormat="1" applyFont="1" applyBorder="1" applyAlignment="1">
      <alignment horizontal="center" vertical="center"/>
    </xf>
    <xf numFmtId="0" fontId="10" fillId="0" borderId="4" xfId="0" applyFont="1" applyBorder="1" applyAlignment="1"/>
    <xf numFmtId="166" fontId="10" fillId="0" borderId="4" xfId="0" applyNumberFormat="1" applyFont="1" applyBorder="1" applyAlignment="1">
      <alignment horizontal="center" vertical="center"/>
    </xf>
    <xf numFmtId="166" fontId="10" fillId="0" borderId="4" xfId="0" applyNumberFormat="1" applyFont="1" applyBorder="1" applyAlignment="1">
      <alignment horizontal="center"/>
    </xf>
    <xf numFmtId="166" fontId="10" fillId="0" borderId="4" xfId="0" applyNumberFormat="1" applyFont="1" applyBorder="1" applyAlignment="1">
      <alignment horizontal="center" vertical="center"/>
    </xf>
    <xf numFmtId="166" fontId="10" fillId="0" borderId="16" xfId="0" applyNumberFormat="1" applyFont="1" applyBorder="1" applyAlignment="1">
      <alignment horizontal="center" vertical="center"/>
    </xf>
    <xf numFmtId="166" fontId="10" fillId="0" borderId="7" xfId="0" applyNumberFormat="1" applyFont="1" applyBorder="1" applyAlignment="1">
      <alignment horizontal="center"/>
    </xf>
    <xf numFmtId="166" fontId="10" fillId="0" borderId="16" xfId="0" applyNumberFormat="1" applyFont="1" applyBorder="1" applyAlignment="1">
      <alignment horizontal="center"/>
    </xf>
    <xf numFmtId="0" fontId="10" fillId="0" borderId="14" xfId="0" applyFont="1" applyBorder="1" applyAlignment="1">
      <alignment horizontal="center" vertical="center"/>
    </xf>
    <xf numFmtId="15" fontId="10" fillId="0" borderId="14" xfId="0" applyNumberFormat="1" applyFont="1" applyBorder="1" applyAlignment="1">
      <alignment horizontal="center" vertical="center"/>
    </xf>
    <xf numFmtId="166" fontId="10" fillId="0" borderId="14" xfId="0" applyNumberFormat="1" applyFont="1" applyBorder="1" applyAlignment="1">
      <alignment horizontal="center"/>
    </xf>
    <xf numFmtId="166" fontId="10" fillId="0" borderId="15" xfId="0" applyNumberFormat="1" applyFont="1" applyBorder="1" applyAlignment="1">
      <alignment horizontal="center" vertical="center"/>
    </xf>
    <xf numFmtId="166" fontId="3" fillId="0" borderId="14" xfId="0" applyNumberFormat="1" applyFont="1" applyBorder="1" applyAlignment="1">
      <alignment horizontal="center" vertical="center"/>
    </xf>
    <xf numFmtId="0" fontId="10" fillId="0" borderId="14" xfId="0" applyFont="1" applyBorder="1" applyAlignment="1"/>
    <xf numFmtId="0" fontId="20" fillId="2" borderId="7" xfId="0" applyFont="1" applyFill="1" applyBorder="1" applyAlignment="1">
      <alignment horizontal="center"/>
    </xf>
    <xf numFmtId="49" fontId="20" fillId="2" borderId="7" xfId="0" applyNumberFormat="1" applyFont="1" applyFill="1" applyBorder="1" applyAlignment="1">
      <alignment horizontal="center" vertical="center"/>
    </xf>
    <xf numFmtId="166" fontId="20" fillId="2" borderId="7" xfId="0" applyNumberFormat="1" applyFont="1" applyFill="1" applyBorder="1"/>
    <xf numFmtId="166" fontId="20" fillId="2" borderId="2" xfId="0" applyNumberFormat="1" applyFont="1" applyFill="1" applyBorder="1"/>
    <xf numFmtId="0" fontId="20" fillId="3" borderId="3" xfId="0" applyFont="1" applyFill="1" applyBorder="1" applyAlignment="1">
      <alignment horizontal="center"/>
    </xf>
    <xf numFmtId="49" fontId="20" fillId="3" borderId="3" xfId="0" applyNumberFormat="1" applyFont="1" applyFill="1" applyBorder="1" applyAlignment="1">
      <alignment horizontal="center" vertical="center"/>
    </xf>
    <xf numFmtId="166" fontId="20" fillId="3" borderId="3" xfId="0" applyNumberFormat="1" applyFont="1" applyFill="1" applyBorder="1" applyAlignment="1">
      <alignment horizontal="center"/>
    </xf>
    <xf numFmtId="166" fontId="20" fillId="3" borderId="2" xfId="0" applyNumberFormat="1" applyFont="1" applyFill="1" applyBorder="1" applyAlignment="1">
      <alignment horizontal="center"/>
    </xf>
    <xf numFmtId="0" fontId="10" fillId="7" borderId="3" xfId="0" applyFont="1" applyFill="1" applyBorder="1" applyAlignment="1">
      <alignment horizontal="center"/>
    </xf>
    <xf numFmtId="49" fontId="10" fillId="7" borderId="3" xfId="0" applyNumberFormat="1" applyFont="1" applyFill="1" applyBorder="1" applyAlignment="1">
      <alignment horizontal="center" vertical="center"/>
    </xf>
    <xf numFmtId="166" fontId="20" fillId="7" borderId="2" xfId="0" applyNumberFormat="1" applyFont="1" applyFill="1" applyBorder="1"/>
    <xf numFmtId="0" fontId="20" fillId="0" borderId="1" xfId="0" applyFont="1" applyBorder="1" applyAlignment="1">
      <alignment horizontal="center" vertical="center"/>
    </xf>
    <xf numFmtId="15" fontId="20" fillId="0" borderId="1" xfId="0" applyNumberFormat="1" applyFont="1" applyBorder="1" applyAlignment="1">
      <alignment horizontal="center" vertical="center"/>
    </xf>
    <xf numFmtId="0" fontId="20" fillId="0" borderId="14" xfId="0" applyFont="1" applyBorder="1" applyAlignment="1"/>
    <xf numFmtId="166" fontId="20" fillId="0" borderId="14" xfId="0" applyNumberFormat="1" applyFont="1" applyBorder="1" applyAlignment="1">
      <alignment horizontal="center" vertical="center"/>
    </xf>
    <xf numFmtId="166" fontId="20" fillId="0" borderId="14" xfId="0" applyNumberFormat="1" applyFont="1" applyBorder="1" applyAlignment="1">
      <alignment horizontal="center"/>
    </xf>
    <xf numFmtId="166" fontId="20" fillId="0" borderId="1" xfId="0" applyNumberFormat="1" applyFont="1" applyBorder="1" applyAlignment="1">
      <alignment horizontal="center"/>
    </xf>
    <xf numFmtId="166" fontId="20" fillId="0" borderId="1" xfId="0" applyNumberFormat="1" applyFont="1" applyBorder="1" applyAlignment="1">
      <alignment horizontal="center" vertical="center"/>
    </xf>
    <xf numFmtId="166" fontId="20" fillId="0" borderId="7" xfId="0" applyNumberFormat="1" applyFont="1" applyBorder="1" applyAlignment="1">
      <alignment horizontal="center" vertical="center"/>
    </xf>
    <xf numFmtId="166" fontId="2" fillId="0" borderId="1" xfId="0" applyNumberFormat="1" applyFont="1" applyBorder="1" applyAlignment="1">
      <alignment horizontal="center" vertical="center"/>
    </xf>
    <xf numFmtId="0" fontId="22" fillId="0" borderId="0" xfId="0" applyFont="1"/>
    <xf numFmtId="49" fontId="3" fillId="0" borderId="1" xfId="0" applyNumberFormat="1" applyFont="1" applyBorder="1" applyAlignment="1">
      <alignment horizontal="center" vertical="center"/>
    </xf>
    <xf numFmtId="49" fontId="3" fillId="0" borderId="4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0" fillId="8" borderId="1" xfId="0" applyFont="1" applyFill="1" applyBorder="1" applyAlignment="1">
      <alignment horizontal="center" vertical="center"/>
    </xf>
    <xf numFmtId="0" fontId="10" fillId="8" borderId="4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10" fillId="4" borderId="4" xfId="0" applyFont="1" applyFill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49" fontId="3" fillId="0" borderId="4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166" fontId="10" fillId="0" borderId="1" xfId="0" applyNumberFormat="1" applyFont="1" applyBorder="1" applyAlignment="1">
      <alignment horizontal="center" vertical="center"/>
    </xf>
    <xf numFmtId="166" fontId="10" fillId="0" borderId="4" xfId="0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49" fontId="3" fillId="0" borderId="4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166" fontId="10" fillId="0" borderId="1" xfId="0" applyNumberFormat="1" applyFont="1" applyBorder="1" applyAlignment="1">
      <alignment horizontal="center" vertical="center"/>
    </xf>
    <xf numFmtId="166" fontId="10" fillId="0" borderId="4" xfId="0" applyNumberFormat="1" applyFont="1" applyBorder="1" applyAlignment="1">
      <alignment horizontal="center" vertical="center"/>
    </xf>
    <xf numFmtId="0" fontId="10" fillId="8" borderId="14" xfId="0" applyFont="1" applyFill="1" applyBorder="1" applyAlignment="1">
      <alignment horizontal="center" vertical="center"/>
    </xf>
    <xf numFmtId="0" fontId="23" fillId="8" borderId="0" xfId="0" applyFont="1" applyFill="1"/>
    <xf numFmtId="49" fontId="3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166" fontId="10" fillId="0" borderId="4" xfId="0" applyNumberFormat="1" applyFont="1" applyBorder="1" applyAlignment="1">
      <alignment horizontal="center" vertical="center"/>
    </xf>
    <xf numFmtId="0" fontId="23" fillId="0" borderId="0" xfId="0" applyFont="1"/>
    <xf numFmtId="0" fontId="24" fillId="6" borderId="4" xfId="0" applyFont="1" applyFill="1" applyBorder="1" applyAlignment="1">
      <alignment horizontal="center" vertical="center"/>
    </xf>
    <xf numFmtId="49" fontId="24" fillId="6" borderId="4" xfId="0" applyNumberFormat="1" applyFont="1" applyFill="1" applyBorder="1" applyAlignment="1">
      <alignment horizontal="center" vertical="center"/>
    </xf>
    <xf numFmtId="164" fontId="24" fillId="6" borderId="4" xfId="0" applyNumberFormat="1" applyFont="1" applyFill="1" applyBorder="1" applyAlignment="1">
      <alignment horizontal="center" vertical="center"/>
    </xf>
    <xf numFmtId="0" fontId="24" fillId="0" borderId="3" xfId="0" applyFont="1" applyBorder="1" applyAlignment="1">
      <alignment horizontal="center"/>
    </xf>
    <xf numFmtId="49" fontId="24" fillId="0" borderId="3" xfId="0" applyNumberFormat="1" applyFont="1" applyBorder="1" applyAlignment="1">
      <alignment horizontal="center" vertical="center"/>
    </xf>
    <xf numFmtId="166" fontId="23" fillId="0" borderId="2" xfId="0" applyNumberFormat="1" applyFont="1" applyBorder="1"/>
    <xf numFmtId="166" fontId="24" fillId="0" borderId="2" xfId="0" applyNumberFormat="1" applyFont="1" applyBorder="1" applyAlignment="1">
      <alignment horizontal="center"/>
    </xf>
    <xf numFmtId="0" fontId="23" fillId="8" borderId="1" xfId="0" applyFont="1" applyFill="1" applyBorder="1" applyAlignment="1">
      <alignment horizontal="center" vertical="center"/>
    </xf>
    <xf numFmtId="15" fontId="23" fillId="0" borderId="1" xfId="0" applyNumberFormat="1" applyFont="1" applyBorder="1" applyAlignment="1">
      <alignment horizontal="center" vertical="center"/>
    </xf>
    <xf numFmtId="0" fontId="25" fillId="0" borderId="1" xfId="0" applyFont="1" applyFill="1" applyBorder="1" applyAlignment="1"/>
    <xf numFmtId="0" fontId="25" fillId="0" borderId="1" xfId="0" applyFont="1" applyFill="1" applyBorder="1" applyAlignment="1">
      <alignment horizontal="center" vertical="center"/>
    </xf>
    <xf numFmtId="49" fontId="25" fillId="0" borderId="1" xfId="0" applyNumberFormat="1" applyFont="1" applyFill="1" applyBorder="1" applyAlignment="1">
      <alignment horizontal="center" vertical="center"/>
    </xf>
    <xf numFmtId="166" fontId="23" fillId="0" borderId="14" xfId="0" applyNumberFormat="1" applyFont="1" applyBorder="1" applyAlignment="1">
      <alignment horizontal="center" vertical="center"/>
    </xf>
    <xf numFmtId="166" fontId="23" fillId="0" borderId="1" xfId="0" applyNumberFormat="1" applyFont="1" applyBorder="1" applyAlignment="1">
      <alignment horizontal="center"/>
    </xf>
    <xf numFmtId="166" fontId="23" fillId="0" borderId="1" xfId="0" applyNumberFormat="1" applyFont="1" applyBorder="1" applyAlignment="1">
      <alignment horizontal="center" vertical="center"/>
    </xf>
    <xf numFmtId="166" fontId="23" fillId="0" borderId="7" xfId="0" applyNumberFormat="1" applyFont="1" applyBorder="1" applyAlignment="1">
      <alignment horizontal="center" vertical="center"/>
    </xf>
    <xf numFmtId="0" fontId="23" fillId="8" borderId="4" xfId="0" applyFont="1" applyFill="1" applyBorder="1" applyAlignment="1">
      <alignment horizontal="center" vertical="center"/>
    </xf>
    <xf numFmtId="15" fontId="23" fillId="0" borderId="4" xfId="0" applyNumberFormat="1" applyFont="1" applyBorder="1" applyAlignment="1">
      <alignment horizontal="center" vertical="center"/>
    </xf>
    <xf numFmtId="0" fontId="25" fillId="0" borderId="4" xfId="0" applyFont="1" applyFill="1" applyBorder="1" applyAlignment="1"/>
    <xf numFmtId="0" fontId="25" fillId="0" borderId="4" xfId="0" applyFont="1" applyFill="1" applyBorder="1" applyAlignment="1">
      <alignment horizontal="center" vertical="center"/>
    </xf>
    <xf numFmtId="49" fontId="25" fillId="0" borderId="4" xfId="0" applyNumberFormat="1" applyFont="1" applyFill="1" applyBorder="1" applyAlignment="1">
      <alignment horizontal="center" vertical="center"/>
    </xf>
    <xf numFmtId="166" fontId="23" fillId="0" borderId="4" xfId="0" applyNumberFormat="1" applyFont="1" applyBorder="1" applyAlignment="1">
      <alignment horizontal="center" vertical="center"/>
    </xf>
    <xf numFmtId="166" fontId="23" fillId="0" borderId="4" xfId="0" applyNumberFormat="1" applyFont="1" applyBorder="1" applyAlignment="1">
      <alignment horizontal="center"/>
    </xf>
    <xf numFmtId="166" fontId="23" fillId="0" borderId="4" xfId="0" applyNumberFormat="1" applyFont="1" applyBorder="1" applyAlignment="1">
      <alignment horizontal="center" vertical="center"/>
    </xf>
    <xf numFmtId="166" fontId="23" fillId="0" borderId="16" xfId="0" applyNumberFormat="1" applyFont="1" applyBorder="1" applyAlignment="1">
      <alignment horizontal="center" vertical="center"/>
    </xf>
    <xf numFmtId="0" fontId="23" fillId="4" borderId="1" xfId="0" applyFont="1" applyFill="1" applyBorder="1" applyAlignment="1">
      <alignment horizontal="center" vertical="center"/>
    </xf>
    <xf numFmtId="166" fontId="23" fillId="0" borderId="7" xfId="0" applyNumberFormat="1" applyFont="1" applyBorder="1" applyAlignment="1">
      <alignment horizontal="center"/>
    </xf>
    <xf numFmtId="0" fontId="23" fillId="4" borderId="4" xfId="0" applyFont="1" applyFill="1" applyBorder="1" applyAlignment="1">
      <alignment horizontal="center" vertical="center"/>
    </xf>
    <xf numFmtId="166" fontId="23" fillId="0" borderId="16" xfId="0" applyNumberFormat="1" applyFont="1" applyBorder="1" applyAlignment="1">
      <alignment horizontal="center"/>
    </xf>
    <xf numFmtId="0" fontId="23" fillId="8" borderId="14" xfId="0" applyFont="1" applyFill="1" applyBorder="1" applyAlignment="1">
      <alignment horizontal="center" vertical="center"/>
    </xf>
    <xf numFmtId="15" fontId="23" fillId="0" borderId="14" xfId="0" applyNumberFormat="1" applyFont="1" applyBorder="1" applyAlignment="1">
      <alignment horizontal="center" vertical="center"/>
    </xf>
    <xf numFmtId="0" fontId="25" fillId="5" borderId="1" xfId="0" applyFont="1" applyFill="1" applyBorder="1" applyAlignment="1"/>
    <xf numFmtId="0" fontId="25" fillId="5" borderId="1" xfId="0" applyFont="1" applyFill="1" applyBorder="1" applyAlignment="1">
      <alignment horizontal="center" vertical="center"/>
    </xf>
    <xf numFmtId="49" fontId="25" fillId="5" borderId="1" xfId="0" applyNumberFormat="1" applyFont="1" applyFill="1" applyBorder="1" applyAlignment="1">
      <alignment horizontal="center" vertical="center"/>
    </xf>
    <xf numFmtId="166" fontId="25" fillId="5" borderId="14" xfId="0" applyNumberFormat="1" applyFont="1" applyFill="1" applyBorder="1" applyAlignment="1">
      <alignment horizontal="center" vertical="center"/>
    </xf>
    <xf numFmtId="166" fontId="25" fillId="5" borderId="14" xfId="0" applyNumberFormat="1" applyFont="1" applyFill="1" applyBorder="1" applyAlignment="1">
      <alignment horizontal="center"/>
    </xf>
    <xf numFmtId="166" fontId="23" fillId="0" borderId="14" xfId="0" applyNumberFormat="1" applyFont="1" applyBorder="1" applyAlignment="1">
      <alignment horizontal="center"/>
    </xf>
    <xf numFmtId="166" fontId="23" fillId="0" borderId="15" xfId="0" applyNumberFormat="1" applyFont="1" applyBorder="1" applyAlignment="1">
      <alignment horizontal="center" vertical="center"/>
    </xf>
    <xf numFmtId="0" fontId="25" fillId="5" borderId="14" xfId="0" applyFont="1" applyFill="1" applyBorder="1" applyAlignment="1"/>
    <xf numFmtId="0" fontId="25" fillId="5" borderId="4" xfId="0" applyFont="1" applyFill="1" applyBorder="1" applyAlignment="1">
      <alignment horizontal="center" vertical="center"/>
    </xf>
    <xf numFmtId="49" fontId="25" fillId="5" borderId="4" xfId="0" applyNumberFormat="1" applyFont="1" applyFill="1" applyBorder="1" applyAlignment="1">
      <alignment horizontal="center" vertical="center"/>
    </xf>
    <xf numFmtId="166" fontId="25" fillId="5" borderId="4" xfId="0" applyNumberFormat="1" applyFont="1" applyFill="1" applyBorder="1" applyAlignment="1">
      <alignment horizontal="center" vertical="center"/>
    </xf>
    <xf numFmtId="166" fontId="25" fillId="5" borderId="1" xfId="0" applyNumberFormat="1" applyFont="1" applyFill="1" applyBorder="1" applyAlignment="1">
      <alignment horizontal="center"/>
    </xf>
    <xf numFmtId="166" fontId="25" fillId="5" borderId="1" xfId="0" applyNumberFormat="1" applyFont="1" applyFill="1" applyBorder="1" applyAlignment="1">
      <alignment horizontal="center" vertical="center"/>
    </xf>
    <xf numFmtId="0" fontId="25" fillId="5" borderId="4" xfId="0" applyFont="1" applyFill="1" applyBorder="1" applyAlignment="1"/>
    <xf numFmtId="166" fontId="25" fillId="5" borderId="4" xfId="0" applyNumberFormat="1" applyFont="1" applyFill="1" applyBorder="1" applyAlignment="1">
      <alignment horizontal="center"/>
    </xf>
    <xf numFmtId="0" fontId="23" fillId="0" borderId="14" xfId="0" applyFont="1" applyBorder="1" applyAlignment="1"/>
    <xf numFmtId="0" fontId="23" fillId="0" borderId="1" xfId="0" applyFont="1" applyBorder="1" applyAlignment="1">
      <alignment horizontal="center" vertical="center"/>
    </xf>
    <xf numFmtId="0" fontId="23" fillId="0" borderId="4" xfId="0" applyFont="1" applyBorder="1" applyAlignment="1"/>
    <xf numFmtId="0" fontId="23" fillId="0" borderId="4" xfId="0" applyFont="1" applyBorder="1" applyAlignment="1">
      <alignment horizontal="center" vertical="center"/>
    </xf>
    <xf numFmtId="0" fontId="23" fillId="0" borderId="1" xfId="0" applyFont="1" applyBorder="1" applyAlignment="1"/>
    <xf numFmtId="49" fontId="23" fillId="0" borderId="1" xfId="0" applyNumberFormat="1" applyFont="1" applyBorder="1" applyAlignment="1">
      <alignment horizontal="center" vertical="center"/>
    </xf>
    <xf numFmtId="49" fontId="23" fillId="0" borderId="4" xfId="0" applyNumberFormat="1" applyFont="1" applyBorder="1" applyAlignment="1">
      <alignment horizontal="center" vertical="center"/>
    </xf>
    <xf numFmtId="0" fontId="24" fillId="0" borderId="1" xfId="0" applyFont="1" applyBorder="1" applyAlignment="1">
      <alignment horizontal="center" vertical="center"/>
    </xf>
    <xf numFmtId="15" fontId="24" fillId="0" borderId="1" xfId="0" applyNumberFormat="1" applyFont="1" applyBorder="1" applyAlignment="1">
      <alignment horizontal="center" vertical="center"/>
    </xf>
    <xf numFmtId="166" fontId="24" fillId="0" borderId="14" xfId="0" applyNumberFormat="1" applyFont="1" applyBorder="1" applyAlignment="1">
      <alignment horizontal="center" vertical="center"/>
    </xf>
    <xf numFmtId="166" fontId="24" fillId="0" borderId="14" xfId="0" applyNumberFormat="1" applyFont="1" applyBorder="1" applyAlignment="1">
      <alignment horizontal="center"/>
    </xf>
    <xf numFmtId="166" fontId="24" fillId="0" borderId="1" xfId="0" applyNumberFormat="1" applyFont="1" applyBorder="1" applyAlignment="1">
      <alignment horizontal="center"/>
    </xf>
    <xf numFmtId="166" fontId="24" fillId="0" borderId="1" xfId="0" applyNumberFormat="1" applyFont="1" applyBorder="1" applyAlignment="1">
      <alignment horizontal="center" vertical="center"/>
    </xf>
    <xf numFmtId="166" fontId="24" fillId="0" borderId="7" xfId="0" applyNumberFormat="1" applyFont="1" applyBorder="1" applyAlignment="1">
      <alignment horizontal="center" vertical="center"/>
    </xf>
    <xf numFmtId="0" fontId="24" fillId="0" borderId="0" xfId="0" applyFont="1"/>
    <xf numFmtId="0" fontId="24" fillId="2" borderId="7" xfId="0" applyFont="1" applyFill="1" applyBorder="1" applyAlignment="1">
      <alignment horizontal="center"/>
    </xf>
    <xf numFmtId="49" fontId="24" fillId="2" borderId="7" xfId="0" applyNumberFormat="1" applyFont="1" applyFill="1" applyBorder="1" applyAlignment="1">
      <alignment horizontal="center" vertical="center"/>
    </xf>
    <xf numFmtId="166" fontId="24" fillId="2" borderId="7" xfId="0" applyNumberFormat="1" applyFont="1" applyFill="1" applyBorder="1"/>
    <xf numFmtId="166" fontId="24" fillId="2" borderId="2" xfId="0" applyNumberFormat="1" applyFont="1" applyFill="1" applyBorder="1"/>
    <xf numFmtId="0" fontId="24" fillId="3" borderId="3" xfId="0" applyFont="1" applyFill="1" applyBorder="1" applyAlignment="1">
      <alignment horizontal="center"/>
    </xf>
    <xf numFmtId="49" fontId="24" fillId="3" borderId="3" xfId="0" applyNumberFormat="1" applyFont="1" applyFill="1" applyBorder="1" applyAlignment="1">
      <alignment horizontal="center" vertical="center"/>
    </xf>
    <xf numFmtId="166" fontId="24" fillId="3" borderId="3" xfId="0" applyNumberFormat="1" applyFont="1" applyFill="1" applyBorder="1" applyAlignment="1">
      <alignment horizontal="center"/>
    </xf>
    <xf numFmtId="166" fontId="24" fillId="3" borderId="2" xfId="0" applyNumberFormat="1" applyFont="1" applyFill="1" applyBorder="1" applyAlignment="1">
      <alignment horizontal="center"/>
    </xf>
    <xf numFmtId="0" fontId="23" fillId="7" borderId="3" xfId="0" applyFont="1" applyFill="1" applyBorder="1" applyAlignment="1">
      <alignment horizontal="center"/>
    </xf>
    <xf numFmtId="49" fontId="23" fillId="7" borderId="3" xfId="0" applyNumberFormat="1" applyFont="1" applyFill="1" applyBorder="1" applyAlignment="1">
      <alignment horizontal="center" vertical="center"/>
    </xf>
    <xf numFmtId="166" fontId="24" fillId="7" borderId="2" xfId="0" applyNumberFormat="1" applyFont="1" applyFill="1" applyBorder="1"/>
    <xf numFmtId="49" fontId="3" fillId="0" borderId="1" xfId="0" applyNumberFormat="1" applyFont="1" applyBorder="1" applyAlignment="1">
      <alignment horizontal="center" vertical="center"/>
    </xf>
    <xf numFmtId="49" fontId="3" fillId="0" borderId="4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166" fontId="10" fillId="0" borderId="1" xfId="0" applyNumberFormat="1" applyFont="1" applyBorder="1" applyAlignment="1">
      <alignment horizontal="center" vertical="center"/>
    </xf>
    <xf numFmtId="166" fontId="10" fillId="0" borderId="4" xfId="0" applyNumberFormat="1" applyFont="1" applyBorder="1" applyAlignment="1">
      <alignment horizontal="center" vertical="center"/>
    </xf>
    <xf numFmtId="164" fontId="24" fillId="6" borderId="4" xfId="0" applyNumberFormat="1" applyFont="1" applyFill="1" applyBorder="1" applyAlignment="1">
      <alignment horizontal="center" vertical="center"/>
    </xf>
    <xf numFmtId="49" fontId="23" fillId="0" borderId="1" xfId="0" applyNumberFormat="1" applyFont="1" applyBorder="1" applyAlignment="1">
      <alignment horizontal="center" vertical="center"/>
    </xf>
    <xf numFmtId="49" fontId="23" fillId="0" borderId="4" xfId="0" applyNumberFormat="1" applyFont="1" applyBorder="1" applyAlignment="1">
      <alignment horizontal="center" vertical="center"/>
    </xf>
    <xf numFmtId="166" fontId="23" fillId="0" borderId="1" xfId="0" applyNumberFormat="1" applyFont="1" applyBorder="1" applyAlignment="1">
      <alignment horizontal="center" vertical="center"/>
    </xf>
    <xf numFmtId="166" fontId="23" fillId="0" borderId="4" xfId="0" applyNumberFormat="1" applyFont="1" applyBorder="1" applyAlignment="1">
      <alignment horizontal="center" vertical="center"/>
    </xf>
    <xf numFmtId="0" fontId="24" fillId="0" borderId="3" xfId="0" applyFont="1" applyBorder="1" applyAlignment="1">
      <alignment horizontal="center"/>
    </xf>
    <xf numFmtId="0" fontId="24" fillId="6" borderId="4" xfId="0" applyFont="1" applyFill="1" applyBorder="1" applyAlignment="1">
      <alignment horizontal="center" vertical="center"/>
    </xf>
    <xf numFmtId="49" fontId="24" fillId="6" borderId="4" xfId="0" applyNumberFormat="1" applyFont="1" applyFill="1" applyBorder="1" applyAlignment="1">
      <alignment horizontal="center" vertical="center"/>
    </xf>
    <xf numFmtId="0" fontId="23" fillId="0" borderId="14" xfId="0" applyFont="1" applyBorder="1" applyAlignment="1">
      <alignment horizontal="center" vertical="center"/>
    </xf>
    <xf numFmtId="166" fontId="23" fillId="0" borderId="1" xfId="0" applyNumberFormat="1" applyFont="1" applyBorder="1" applyAlignment="1">
      <alignment horizontal="center" vertical="center"/>
    </xf>
    <xf numFmtId="166" fontId="23" fillId="0" borderId="4" xfId="0" applyNumberFormat="1" applyFont="1" applyBorder="1" applyAlignment="1">
      <alignment horizontal="center" vertical="center"/>
    </xf>
    <xf numFmtId="166" fontId="23" fillId="0" borderId="4" xfId="0" applyNumberFormat="1" applyFont="1" applyBorder="1" applyAlignment="1">
      <alignment horizontal="center" vertical="center"/>
    </xf>
    <xf numFmtId="166" fontId="10" fillId="0" borderId="1" xfId="0" applyNumberFormat="1" applyFont="1" applyBorder="1" applyAlignment="1">
      <alignment horizontal="center" vertical="center"/>
    </xf>
    <xf numFmtId="166" fontId="10" fillId="0" borderId="4" xfId="0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49" fontId="3" fillId="0" borderId="4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166" fontId="10" fillId="0" borderId="1" xfId="0" applyNumberFormat="1" applyFont="1" applyBorder="1" applyAlignment="1">
      <alignment horizontal="center" vertical="center"/>
    </xf>
    <xf numFmtId="166" fontId="10" fillId="0" borderId="4" xfId="0" applyNumberFormat="1" applyFont="1" applyBorder="1" applyAlignment="1">
      <alignment horizontal="center" vertical="center"/>
    </xf>
    <xf numFmtId="49" fontId="23" fillId="0" borderId="1" xfId="0" applyNumberFormat="1" applyFont="1" applyBorder="1" applyAlignment="1">
      <alignment horizontal="center" vertical="center"/>
    </xf>
    <xf numFmtId="49" fontId="23" fillId="0" borderId="4" xfId="0" applyNumberFormat="1" applyFont="1" applyBorder="1" applyAlignment="1">
      <alignment horizontal="center" vertical="center"/>
    </xf>
    <xf numFmtId="166" fontId="23" fillId="0" borderId="4" xfId="0" applyNumberFormat="1" applyFont="1" applyBorder="1" applyAlignment="1">
      <alignment horizontal="center" vertical="center"/>
    </xf>
    <xf numFmtId="166" fontId="7" fillId="0" borderId="1" xfId="0" applyNumberFormat="1" applyFont="1" applyBorder="1" applyAlignment="1">
      <alignment horizontal="center" vertical="center"/>
    </xf>
    <xf numFmtId="166" fontId="7" fillId="0" borderId="4" xfId="0" applyNumberFormat="1" applyFont="1" applyBorder="1" applyAlignment="1">
      <alignment horizontal="center" vertical="center"/>
    </xf>
    <xf numFmtId="166" fontId="7" fillId="0" borderId="1" xfId="0" applyNumberFormat="1" applyFont="1" applyBorder="1" applyAlignment="1">
      <alignment horizontal="center"/>
    </xf>
    <xf numFmtId="166" fontId="7" fillId="0" borderId="4" xfId="0" applyNumberFormat="1" applyFont="1" applyBorder="1" applyAlignment="1">
      <alignment horizontal="center"/>
    </xf>
    <xf numFmtId="49" fontId="9" fillId="0" borderId="1" xfId="0" applyNumberFormat="1" applyFont="1" applyBorder="1" applyAlignment="1">
      <alignment horizontal="center" vertical="center"/>
    </xf>
    <xf numFmtId="49" fontId="9" fillId="0" borderId="4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166" fontId="7" fillId="0" borderId="14" xfId="0" applyNumberFormat="1" applyFont="1" applyBorder="1" applyAlignment="1">
      <alignment horizontal="center" vertical="center"/>
    </xf>
    <xf numFmtId="166" fontId="23" fillId="0" borderId="1" xfId="0" applyNumberFormat="1" applyFont="1" applyBorder="1" applyAlignment="1">
      <alignment horizontal="center" vertical="center"/>
    </xf>
    <xf numFmtId="166" fontId="23" fillId="0" borderId="4" xfId="0" applyNumberFormat="1" applyFont="1" applyBorder="1" applyAlignment="1">
      <alignment horizontal="center" vertical="center"/>
    </xf>
    <xf numFmtId="0" fontId="23" fillId="3" borderId="0" xfId="0" applyFont="1" applyFill="1"/>
    <xf numFmtId="0" fontId="24" fillId="3" borderId="0" xfId="0" applyFont="1" applyFill="1"/>
    <xf numFmtId="0" fontId="23" fillId="3" borderId="0" xfId="0" applyFont="1" applyFill="1" applyBorder="1"/>
    <xf numFmtId="0" fontId="23" fillId="3" borderId="22" xfId="0" applyFont="1" applyFill="1" applyBorder="1"/>
    <xf numFmtId="166" fontId="7" fillId="0" borderId="1" xfId="0" applyNumberFormat="1" applyFont="1" applyBorder="1" applyAlignment="1">
      <alignment horizontal="center" vertical="center"/>
    </xf>
    <xf numFmtId="166" fontId="7" fillId="0" borderId="4" xfId="0" applyNumberFormat="1" applyFont="1" applyBorder="1" applyAlignment="1">
      <alignment horizontal="center" vertical="center"/>
    </xf>
    <xf numFmtId="166" fontId="7" fillId="0" borderId="1" xfId="0" applyNumberFormat="1" applyFont="1" applyBorder="1" applyAlignment="1">
      <alignment horizontal="center"/>
    </xf>
    <xf numFmtId="166" fontId="7" fillId="0" borderId="4" xfId="0" applyNumberFormat="1" applyFont="1" applyBorder="1" applyAlignment="1">
      <alignment horizontal="center"/>
    </xf>
    <xf numFmtId="49" fontId="9" fillId="0" borderId="1" xfId="0" applyNumberFormat="1" applyFont="1" applyBorder="1" applyAlignment="1">
      <alignment horizontal="center" vertical="center"/>
    </xf>
    <xf numFmtId="49" fontId="9" fillId="0" borderId="4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166" fontId="23" fillId="0" borderId="1" xfId="0" applyNumberFormat="1" applyFont="1" applyBorder="1" applyAlignment="1">
      <alignment horizontal="center" vertical="center"/>
    </xf>
    <xf numFmtId="166" fontId="23" fillId="0" borderId="4" xfId="0" applyNumberFormat="1" applyFont="1" applyBorder="1" applyAlignment="1">
      <alignment horizontal="center" vertical="center"/>
    </xf>
    <xf numFmtId="0" fontId="21" fillId="4" borderId="0" xfId="0" applyFont="1" applyFill="1"/>
    <xf numFmtId="166" fontId="23" fillId="0" borderId="1" xfId="0" applyNumberFormat="1" applyFont="1" applyBorder="1" applyAlignment="1">
      <alignment horizontal="center" vertical="center"/>
    </xf>
    <xf numFmtId="166" fontId="23" fillId="0" borderId="4" xfId="0" applyNumberFormat="1" applyFont="1" applyBorder="1" applyAlignment="1">
      <alignment horizontal="center" vertical="center"/>
    </xf>
    <xf numFmtId="49" fontId="23" fillId="0" borderId="1" xfId="0" applyNumberFormat="1" applyFont="1" applyBorder="1" applyAlignment="1">
      <alignment horizontal="center" vertical="center"/>
    </xf>
    <xf numFmtId="49" fontId="23" fillId="0" borderId="4" xfId="0" applyNumberFormat="1" applyFont="1" applyBorder="1" applyAlignment="1">
      <alignment horizontal="center" vertical="center"/>
    </xf>
    <xf numFmtId="49" fontId="3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166" fontId="10" fillId="0" borderId="4" xfId="0" applyNumberFormat="1" applyFont="1" applyBorder="1" applyAlignment="1">
      <alignment horizontal="center" vertical="center"/>
    </xf>
    <xf numFmtId="49" fontId="23" fillId="0" borderId="1" xfId="0" applyNumberFormat="1" applyFont="1" applyBorder="1" applyAlignment="1">
      <alignment horizontal="center" vertical="center"/>
    </xf>
    <xf numFmtId="49" fontId="23" fillId="0" borderId="4" xfId="0" applyNumberFormat="1" applyFont="1" applyBorder="1" applyAlignment="1">
      <alignment horizontal="center" vertical="center"/>
    </xf>
    <xf numFmtId="166" fontId="23" fillId="0" borderId="1" xfId="0" applyNumberFormat="1" applyFont="1" applyBorder="1" applyAlignment="1">
      <alignment horizontal="center" vertical="center"/>
    </xf>
    <xf numFmtId="166" fontId="23" fillId="0" borderId="4" xfId="0" applyNumberFormat="1" applyFont="1" applyBorder="1" applyAlignment="1">
      <alignment horizontal="center" vertical="center"/>
    </xf>
    <xf numFmtId="166" fontId="10" fillId="0" borderId="14" xfId="0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49" fontId="3" fillId="0" borderId="4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166" fontId="10" fillId="0" borderId="1" xfId="0" applyNumberFormat="1" applyFont="1" applyBorder="1" applyAlignment="1">
      <alignment horizontal="center" vertical="center"/>
    </xf>
    <xf numFmtId="166" fontId="10" fillId="0" borderId="4" xfId="0" applyNumberFormat="1" applyFont="1" applyBorder="1" applyAlignment="1">
      <alignment horizontal="center" vertical="center"/>
    </xf>
    <xf numFmtId="164" fontId="24" fillId="6" borderId="4" xfId="0" applyNumberFormat="1" applyFont="1" applyFill="1" applyBorder="1" applyAlignment="1">
      <alignment horizontal="center" vertical="center"/>
    </xf>
    <xf numFmtId="0" fontId="24" fillId="0" borderId="3" xfId="0" applyFont="1" applyBorder="1" applyAlignment="1">
      <alignment horizontal="center"/>
    </xf>
    <xf numFmtId="166" fontId="23" fillId="0" borderId="1" xfId="0" applyNumberFormat="1" applyFont="1" applyBorder="1" applyAlignment="1">
      <alignment horizontal="center" vertical="center"/>
    </xf>
    <xf numFmtId="166" fontId="23" fillId="0" borderId="4" xfId="0" applyNumberFormat="1" applyFont="1" applyBorder="1" applyAlignment="1">
      <alignment horizontal="center" vertical="center"/>
    </xf>
    <xf numFmtId="0" fontId="24" fillId="6" borderId="4" xfId="0" applyFont="1" applyFill="1" applyBorder="1" applyAlignment="1">
      <alignment horizontal="center" vertical="center"/>
    </xf>
    <xf numFmtId="49" fontId="24" fillId="6" borderId="4" xfId="0" applyNumberFormat="1" applyFont="1" applyFill="1" applyBorder="1" applyAlignment="1">
      <alignment horizontal="center" vertical="center"/>
    </xf>
    <xf numFmtId="166" fontId="10" fillId="0" borderId="14" xfId="0" applyNumberFormat="1" applyFont="1" applyBorder="1" applyAlignment="1">
      <alignment horizontal="center" vertical="center"/>
    </xf>
    <xf numFmtId="49" fontId="9" fillId="0" borderId="1" xfId="0" applyNumberFormat="1" applyFont="1" applyBorder="1" applyAlignment="1">
      <alignment horizontal="center" vertical="center"/>
    </xf>
    <xf numFmtId="49" fontId="9" fillId="0" borderId="4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23" fillId="5" borderId="1" xfId="0" applyFont="1" applyFill="1" applyBorder="1" applyAlignment="1">
      <alignment horizontal="center" vertical="center" wrapText="1"/>
    </xf>
    <xf numFmtId="0" fontId="23" fillId="5" borderId="4" xfId="0" applyFont="1" applyFill="1" applyBorder="1" applyAlignment="1">
      <alignment horizontal="center" vertical="center" wrapText="1"/>
    </xf>
    <xf numFmtId="0" fontId="23" fillId="5" borderId="4" xfId="0" applyFont="1" applyFill="1" applyBorder="1" applyAlignment="1">
      <alignment vertical="center" wrapText="1"/>
    </xf>
    <xf numFmtId="49" fontId="3" fillId="0" borderId="1" xfId="0" applyNumberFormat="1" applyFont="1" applyBorder="1" applyAlignment="1">
      <alignment horizontal="center" vertical="center"/>
    </xf>
    <xf numFmtId="49" fontId="3" fillId="0" borderId="4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166" fontId="10" fillId="0" borderId="1" xfId="0" applyNumberFormat="1" applyFont="1" applyBorder="1" applyAlignment="1">
      <alignment horizontal="center" vertical="center"/>
    </xf>
    <xf numFmtId="166" fontId="10" fillId="0" borderId="4" xfId="0" applyNumberFormat="1" applyFont="1" applyBorder="1" applyAlignment="1">
      <alignment horizontal="center" vertical="center"/>
    </xf>
    <xf numFmtId="166" fontId="7" fillId="0" borderId="1" xfId="0" applyNumberFormat="1" applyFont="1" applyBorder="1" applyAlignment="1">
      <alignment horizontal="center" vertical="center"/>
    </xf>
    <xf numFmtId="166" fontId="7" fillId="0" borderId="4" xfId="0" applyNumberFormat="1" applyFont="1" applyBorder="1" applyAlignment="1">
      <alignment horizontal="center" vertical="center"/>
    </xf>
    <xf numFmtId="166" fontId="7" fillId="0" borderId="1" xfId="0" applyNumberFormat="1" applyFont="1" applyBorder="1" applyAlignment="1">
      <alignment horizontal="center"/>
    </xf>
    <xf numFmtId="166" fontId="7" fillId="0" borderId="4" xfId="0" applyNumberFormat="1" applyFont="1" applyBorder="1" applyAlignment="1">
      <alignment horizontal="center"/>
    </xf>
    <xf numFmtId="49" fontId="9" fillId="0" borderId="1" xfId="0" applyNumberFormat="1" applyFont="1" applyBorder="1" applyAlignment="1">
      <alignment horizontal="center" vertical="center"/>
    </xf>
    <xf numFmtId="49" fontId="9" fillId="0" borderId="4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166" fontId="23" fillId="0" borderId="1" xfId="0" applyNumberFormat="1" applyFont="1" applyBorder="1" applyAlignment="1">
      <alignment horizontal="center" vertical="center"/>
    </xf>
    <xf numFmtId="166" fontId="23" fillId="0" borderId="4" xfId="0" applyNumberFormat="1" applyFont="1" applyBorder="1" applyAlignment="1">
      <alignment horizontal="center" vertical="center"/>
    </xf>
    <xf numFmtId="166" fontId="7" fillId="0" borderId="1" xfId="0" applyNumberFormat="1" applyFont="1" applyBorder="1" applyAlignment="1">
      <alignment horizontal="center" vertical="center"/>
    </xf>
    <xf numFmtId="166" fontId="7" fillId="0" borderId="4" xfId="0" applyNumberFormat="1" applyFont="1" applyBorder="1" applyAlignment="1">
      <alignment horizontal="center" vertical="center"/>
    </xf>
    <xf numFmtId="166" fontId="7" fillId="0" borderId="1" xfId="0" applyNumberFormat="1" applyFont="1" applyBorder="1" applyAlignment="1">
      <alignment horizontal="center"/>
    </xf>
    <xf numFmtId="166" fontId="7" fillId="0" borderId="4" xfId="0" applyNumberFormat="1" applyFont="1" applyBorder="1" applyAlignment="1">
      <alignment horizontal="center"/>
    </xf>
    <xf numFmtId="49" fontId="9" fillId="0" borderId="1" xfId="0" applyNumberFormat="1" applyFont="1" applyBorder="1" applyAlignment="1">
      <alignment horizontal="center" vertical="center"/>
    </xf>
    <xf numFmtId="49" fontId="9" fillId="0" borderId="4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166" fontId="7" fillId="0" borderId="14" xfId="0" applyNumberFormat="1" applyFont="1" applyBorder="1" applyAlignment="1">
      <alignment horizontal="center" vertical="center"/>
    </xf>
    <xf numFmtId="166" fontId="7" fillId="0" borderId="1" xfId="0" applyNumberFormat="1" applyFont="1" applyBorder="1" applyAlignment="1">
      <alignment horizontal="center" vertical="center"/>
    </xf>
    <xf numFmtId="166" fontId="7" fillId="0" borderId="4" xfId="0" applyNumberFormat="1" applyFont="1" applyBorder="1" applyAlignment="1">
      <alignment horizontal="center" vertical="center"/>
    </xf>
    <xf numFmtId="166" fontId="7" fillId="0" borderId="1" xfId="0" applyNumberFormat="1" applyFont="1" applyBorder="1" applyAlignment="1">
      <alignment horizontal="center"/>
    </xf>
    <xf numFmtId="166" fontId="7" fillId="0" borderId="4" xfId="0" applyNumberFormat="1" applyFont="1" applyBorder="1" applyAlignment="1">
      <alignment horizontal="center"/>
    </xf>
    <xf numFmtId="49" fontId="9" fillId="0" borderId="1" xfId="0" applyNumberFormat="1" applyFont="1" applyBorder="1" applyAlignment="1">
      <alignment horizontal="center" vertical="center"/>
    </xf>
    <xf numFmtId="49" fontId="9" fillId="0" borderId="4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166" fontId="23" fillId="0" borderId="1" xfId="0" applyNumberFormat="1" applyFont="1" applyBorder="1" applyAlignment="1">
      <alignment horizontal="center" vertical="center"/>
    </xf>
    <xf numFmtId="166" fontId="23" fillId="0" borderId="4" xfId="0" applyNumberFormat="1" applyFont="1" applyBorder="1" applyAlignment="1">
      <alignment horizontal="center" vertical="center"/>
    </xf>
    <xf numFmtId="0" fontId="10" fillId="3" borderId="1" xfId="0" applyFont="1" applyFill="1" applyBorder="1" applyAlignment="1"/>
    <xf numFmtId="0" fontId="10" fillId="3" borderId="4" xfId="0" applyFont="1" applyFill="1" applyBorder="1" applyAlignment="1"/>
    <xf numFmtId="0" fontId="25" fillId="3" borderId="1" xfId="0" applyFont="1" applyFill="1" applyBorder="1" applyAlignment="1"/>
    <xf numFmtId="0" fontId="25" fillId="3" borderId="4" xfId="0" applyFont="1" applyFill="1" applyBorder="1" applyAlignment="1"/>
    <xf numFmtId="166" fontId="23" fillId="0" borderId="4" xfId="0" applyNumberFormat="1" applyFont="1" applyBorder="1" applyAlignment="1">
      <alignment horizontal="center" vertical="center"/>
    </xf>
    <xf numFmtId="49" fontId="23" fillId="0" borderId="1" xfId="0" applyNumberFormat="1" applyFont="1" applyBorder="1" applyAlignment="1">
      <alignment horizontal="center" vertical="center"/>
    </xf>
    <xf numFmtId="49" fontId="23" fillId="0" borderId="4" xfId="0" applyNumberFormat="1" applyFont="1" applyBorder="1" applyAlignment="1">
      <alignment horizontal="center" vertical="center"/>
    </xf>
    <xf numFmtId="166" fontId="7" fillId="0" borderId="1" xfId="0" applyNumberFormat="1" applyFont="1" applyBorder="1" applyAlignment="1">
      <alignment horizontal="center" vertical="center"/>
    </xf>
    <xf numFmtId="166" fontId="7" fillId="0" borderId="4" xfId="0" applyNumberFormat="1" applyFont="1" applyBorder="1" applyAlignment="1">
      <alignment horizontal="center" vertical="center"/>
    </xf>
    <xf numFmtId="166" fontId="7" fillId="0" borderId="1" xfId="0" applyNumberFormat="1" applyFont="1" applyBorder="1" applyAlignment="1">
      <alignment horizontal="center"/>
    </xf>
    <xf numFmtId="166" fontId="7" fillId="0" borderId="4" xfId="0" applyNumberFormat="1" applyFont="1" applyBorder="1" applyAlignment="1">
      <alignment horizontal="center"/>
    </xf>
    <xf numFmtId="49" fontId="9" fillId="0" borderId="1" xfId="0" applyNumberFormat="1" applyFont="1" applyBorder="1" applyAlignment="1">
      <alignment horizontal="center" vertical="center"/>
    </xf>
    <xf numFmtId="49" fontId="9" fillId="0" borderId="4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166" fontId="23" fillId="0" borderId="1" xfId="0" applyNumberFormat="1" applyFont="1" applyBorder="1" applyAlignment="1">
      <alignment horizontal="center" vertical="center"/>
    </xf>
    <xf numFmtId="166" fontId="23" fillId="0" borderId="4" xfId="0" applyNumberFormat="1" applyFont="1" applyBorder="1" applyAlignment="1">
      <alignment horizontal="center" vertical="center"/>
    </xf>
    <xf numFmtId="49" fontId="3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166" fontId="10" fillId="0" borderId="4" xfId="0" applyNumberFormat="1" applyFont="1" applyBorder="1" applyAlignment="1">
      <alignment horizontal="center" vertical="center"/>
    </xf>
    <xf numFmtId="49" fontId="23" fillId="0" borderId="1" xfId="0" applyNumberFormat="1" applyFont="1" applyBorder="1" applyAlignment="1">
      <alignment horizontal="center" vertical="center"/>
    </xf>
    <xf numFmtId="49" fontId="23" fillId="0" borderId="4" xfId="0" applyNumberFormat="1" applyFont="1" applyBorder="1" applyAlignment="1">
      <alignment horizontal="center" vertical="center"/>
    </xf>
    <xf numFmtId="166" fontId="23" fillId="0" borderId="1" xfId="0" applyNumberFormat="1" applyFont="1" applyBorder="1" applyAlignment="1">
      <alignment horizontal="center" vertical="center"/>
    </xf>
    <xf numFmtId="166" fontId="23" fillId="0" borderId="4" xfId="0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49" fontId="3" fillId="0" borderId="4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166" fontId="7" fillId="0" borderId="1" xfId="0" applyNumberFormat="1" applyFont="1" applyBorder="1" applyAlignment="1">
      <alignment horizontal="center" vertical="center"/>
    </xf>
    <xf numFmtId="166" fontId="7" fillId="0" borderId="4" xfId="0" applyNumberFormat="1" applyFont="1" applyBorder="1" applyAlignment="1">
      <alignment horizontal="center" vertical="center"/>
    </xf>
    <xf numFmtId="166" fontId="7" fillId="0" borderId="1" xfId="0" applyNumberFormat="1" applyFont="1" applyBorder="1" applyAlignment="1">
      <alignment horizontal="center"/>
    </xf>
    <xf numFmtId="166" fontId="7" fillId="0" borderId="4" xfId="0" applyNumberFormat="1" applyFont="1" applyBorder="1" applyAlignment="1">
      <alignment horizontal="center"/>
    </xf>
    <xf numFmtId="49" fontId="9" fillId="0" borderId="1" xfId="0" applyNumberFormat="1" applyFont="1" applyBorder="1" applyAlignment="1">
      <alignment horizontal="center" vertical="center"/>
    </xf>
    <xf numFmtId="49" fontId="9" fillId="0" borderId="4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166" fontId="7" fillId="0" borderId="14" xfId="0" applyNumberFormat="1" applyFont="1" applyBorder="1" applyAlignment="1">
      <alignment horizontal="center" vertical="center"/>
    </xf>
    <xf numFmtId="166" fontId="10" fillId="0" borderId="1" xfId="0" applyNumberFormat="1" applyFont="1" applyBorder="1" applyAlignment="1">
      <alignment horizontal="center" vertical="center"/>
    </xf>
    <xf numFmtId="166" fontId="10" fillId="0" borderId="4" xfId="0" applyNumberFormat="1" applyFont="1" applyBorder="1" applyAlignment="1">
      <alignment horizontal="center" vertical="center"/>
    </xf>
    <xf numFmtId="164" fontId="24" fillId="6" borderId="4" xfId="0" applyNumberFormat="1" applyFont="1" applyFill="1" applyBorder="1" applyAlignment="1">
      <alignment horizontal="center" vertical="center"/>
    </xf>
    <xf numFmtId="0" fontId="24" fillId="0" borderId="3" xfId="0" applyFont="1" applyBorder="1" applyAlignment="1">
      <alignment horizontal="center"/>
    </xf>
    <xf numFmtId="166" fontId="23" fillId="0" borderId="1" xfId="0" applyNumberFormat="1" applyFont="1" applyBorder="1" applyAlignment="1">
      <alignment horizontal="center" vertical="center"/>
    </xf>
    <xf numFmtId="166" fontId="23" fillId="0" borderId="4" xfId="0" applyNumberFormat="1" applyFont="1" applyBorder="1" applyAlignment="1">
      <alignment horizontal="center" vertical="center"/>
    </xf>
    <xf numFmtId="49" fontId="23" fillId="0" borderId="1" xfId="0" applyNumberFormat="1" applyFont="1" applyBorder="1" applyAlignment="1">
      <alignment horizontal="center" vertical="center"/>
    </xf>
    <xf numFmtId="49" fontId="23" fillId="0" borderId="4" xfId="0" applyNumberFormat="1" applyFont="1" applyBorder="1" applyAlignment="1">
      <alignment horizontal="center" vertical="center"/>
    </xf>
    <xf numFmtId="0" fontId="24" fillId="6" borderId="4" xfId="0" applyFont="1" applyFill="1" applyBorder="1" applyAlignment="1">
      <alignment horizontal="center" vertical="center"/>
    </xf>
    <xf numFmtId="49" fontId="24" fillId="6" borderId="4" xfId="0" applyNumberFormat="1" applyFont="1" applyFill="1" applyBorder="1" applyAlignment="1">
      <alignment horizontal="center" vertical="center"/>
    </xf>
    <xf numFmtId="0" fontId="10" fillId="5" borderId="1" xfId="0" applyFont="1" applyFill="1" applyBorder="1" applyAlignment="1"/>
    <xf numFmtId="0" fontId="10" fillId="5" borderId="4" xfId="0" applyFont="1" applyFill="1" applyBorder="1" applyAlignment="1"/>
    <xf numFmtId="0" fontId="21" fillId="5" borderId="0" xfId="0" applyFont="1" applyFill="1"/>
    <xf numFmtId="0" fontId="0" fillId="5" borderId="0" xfId="0" applyFill="1"/>
    <xf numFmtId="49" fontId="3" fillId="0" borderId="1" xfId="0" applyNumberFormat="1" applyFont="1" applyBorder="1" applyAlignment="1">
      <alignment horizontal="center" vertical="center"/>
    </xf>
    <xf numFmtId="49" fontId="3" fillId="0" borderId="4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166" fontId="7" fillId="0" borderId="1" xfId="0" applyNumberFormat="1" applyFont="1" applyBorder="1" applyAlignment="1">
      <alignment horizontal="center" vertical="center"/>
    </xf>
    <xf numFmtId="166" fontId="7" fillId="0" borderId="4" xfId="0" applyNumberFormat="1" applyFont="1" applyBorder="1" applyAlignment="1">
      <alignment horizontal="center" vertical="center"/>
    </xf>
    <xf numFmtId="166" fontId="7" fillId="0" borderId="1" xfId="0" applyNumberFormat="1" applyFont="1" applyBorder="1" applyAlignment="1">
      <alignment horizontal="center"/>
    </xf>
    <xf numFmtId="166" fontId="7" fillId="0" borderId="4" xfId="0" applyNumberFormat="1" applyFont="1" applyBorder="1" applyAlignment="1">
      <alignment horizontal="center"/>
    </xf>
    <xf numFmtId="49" fontId="9" fillId="0" borderId="1" xfId="0" applyNumberFormat="1" applyFont="1" applyBorder="1" applyAlignment="1">
      <alignment horizontal="center" vertical="center"/>
    </xf>
    <xf numFmtId="49" fontId="9" fillId="0" borderId="4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166" fontId="10" fillId="0" borderId="1" xfId="0" applyNumberFormat="1" applyFont="1" applyBorder="1" applyAlignment="1">
      <alignment horizontal="center" vertical="center"/>
    </xf>
    <xf numFmtId="166" fontId="10" fillId="0" borderId="4" xfId="0" applyNumberFormat="1" applyFont="1" applyBorder="1" applyAlignment="1">
      <alignment horizontal="center" vertical="center"/>
    </xf>
    <xf numFmtId="166" fontId="23" fillId="0" borderId="1" xfId="0" applyNumberFormat="1" applyFont="1" applyBorder="1" applyAlignment="1">
      <alignment horizontal="center" vertical="center"/>
    </xf>
    <xf numFmtId="166" fontId="23" fillId="0" borderId="4" xfId="0" applyNumberFormat="1" applyFont="1" applyBorder="1" applyAlignment="1">
      <alignment horizontal="center" vertical="center"/>
    </xf>
    <xf numFmtId="0" fontId="23" fillId="8" borderId="1" xfId="0" applyFont="1" applyFill="1" applyBorder="1" applyAlignment="1"/>
    <xf numFmtId="0" fontId="23" fillId="8" borderId="4" xfId="0" applyFont="1" applyFill="1" applyBorder="1" applyAlignment="1"/>
    <xf numFmtId="0" fontId="10" fillId="8" borderId="14" xfId="0" applyFont="1" applyFill="1" applyBorder="1" applyAlignment="1"/>
    <xf numFmtId="0" fontId="10" fillId="8" borderId="4" xfId="0" applyFont="1" applyFill="1" applyBorder="1" applyAlignment="1"/>
    <xf numFmtId="166" fontId="7" fillId="0" borderId="1" xfId="0" applyNumberFormat="1" applyFont="1" applyBorder="1" applyAlignment="1">
      <alignment horizontal="center" vertical="center"/>
    </xf>
    <xf numFmtId="166" fontId="7" fillId="0" borderId="4" xfId="0" applyNumberFormat="1" applyFont="1" applyBorder="1" applyAlignment="1">
      <alignment horizontal="center" vertical="center"/>
    </xf>
    <xf numFmtId="166" fontId="7" fillId="0" borderId="1" xfId="0" applyNumberFormat="1" applyFont="1" applyBorder="1" applyAlignment="1">
      <alignment horizontal="center"/>
    </xf>
    <xf numFmtId="166" fontId="7" fillId="0" borderId="4" xfId="0" applyNumberFormat="1" applyFont="1" applyBorder="1" applyAlignment="1">
      <alignment horizontal="center"/>
    </xf>
    <xf numFmtId="49" fontId="9" fillId="0" borderId="1" xfId="0" applyNumberFormat="1" applyFont="1" applyBorder="1" applyAlignment="1">
      <alignment horizontal="center" vertical="center"/>
    </xf>
    <xf numFmtId="49" fontId="9" fillId="0" borderId="4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166" fontId="23" fillId="0" borderId="1" xfId="0" applyNumberFormat="1" applyFont="1" applyBorder="1" applyAlignment="1">
      <alignment horizontal="center" vertical="center"/>
    </xf>
    <xf numFmtId="166" fontId="23" fillId="0" borderId="4" xfId="0" applyNumberFormat="1" applyFont="1" applyBorder="1" applyAlignment="1">
      <alignment horizontal="center" vertical="center"/>
    </xf>
    <xf numFmtId="49" fontId="3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166" fontId="10" fillId="0" borderId="4" xfId="0" applyNumberFormat="1" applyFont="1" applyBorder="1" applyAlignment="1">
      <alignment horizontal="center" vertical="center"/>
    </xf>
    <xf numFmtId="166" fontId="23" fillId="0" borderId="4" xfId="0" applyNumberFormat="1" applyFont="1" applyBorder="1" applyAlignment="1">
      <alignment horizontal="center" vertical="center"/>
    </xf>
    <xf numFmtId="49" fontId="23" fillId="0" borderId="1" xfId="0" applyNumberFormat="1" applyFont="1" applyBorder="1" applyAlignment="1">
      <alignment horizontal="center" vertical="center"/>
    </xf>
    <xf numFmtId="49" fontId="23" fillId="0" borderId="4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164" fontId="4" fillId="0" borderId="0" xfId="0" applyNumberFormat="1" applyFont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164" fontId="2" fillId="6" borderId="26" xfId="0" applyNumberFormat="1" applyFont="1" applyFill="1" applyBorder="1" applyAlignment="1">
      <alignment horizontal="center"/>
    </xf>
    <xf numFmtId="164" fontId="2" fillId="6" borderId="27" xfId="0" applyNumberFormat="1" applyFont="1" applyFill="1" applyBorder="1" applyAlignment="1">
      <alignment horizontal="center"/>
    </xf>
    <xf numFmtId="164" fontId="2" fillId="6" borderId="29" xfId="0" applyNumberFormat="1" applyFont="1" applyFill="1" applyBorder="1" applyAlignment="1">
      <alignment horizontal="center"/>
    </xf>
    <xf numFmtId="0" fontId="2" fillId="6" borderId="18" xfId="0" applyFont="1" applyFill="1" applyBorder="1" applyAlignment="1">
      <alignment horizontal="center" vertical="center"/>
    </xf>
    <xf numFmtId="0" fontId="2" fillId="6" borderId="19" xfId="0" applyFont="1" applyFill="1" applyBorder="1" applyAlignment="1">
      <alignment horizontal="center" vertical="center"/>
    </xf>
    <xf numFmtId="0" fontId="2" fillId="6" borderId="24" xfId="0" applyNumberFormat="1" applyFont="1" applyFill="1" applyBorder="1" applyAlignment="1">
      <alignment horizontal="center" vertical="center"/>
    </xf>
    <xf numFmtId="0" fontId="2" fillId="6" borderId="25" xfId="0" applyNumberFormat="1" applyFont="1" applyFill="1" applyBorder="1" applyAlignment="1">
      <alignment horizontal="center" vertical="center"/>
    </xf>
    <xf numFmtId="0" fontId="2" fillId="6" borderId="22" xfId="0" applyFont="1" applyFill="1" applyBorder="1" applyAlignment="1">
      <alignment horizontal="center" vertical="center"/>
    </xf>
    <xf numFmtId="0" fontId="2" fillId="6" borderId="23" xfId="0" applyFont="1" applyFill="1" applyBorder="1" applyAlignment="1">
      <alignment horizontal="center" vertical="center"/>
    </xf>
    <xf numFmtId="164" fontId="2" fillId="6" borderId="24" xfId="0" applyNumberFormat="1" applyFont="1" applyFill="1" applyBorder="1" applyAlignment="1">
      <alignment horizontal="center" vertical="center"/>
    </xf>
    <xf numFmtId="164" fontId="2" fillId="6" borderId="25" xfId="0" applyNumberFormat="1" applyFont="1" applyFill="1" applyBorder="1" applyAlignment="1">
      <alignment horizontal="center" vertical="center"/>
    </xf>
    <xf numFmtId="164" fontId="2" fillId="6" borderId="30" xfId="0" applyNumberFormat="1" applyFont="1" applyFill="1" applyBorder="1" applyAlignment="1">
      <alignment horizontal="center" vertical="center"/>
    </xf>
    <xf numFmtId="0" fontId="2" fillId="6" borderId="26" xfId="0" applyFont="1" applyFill="1" applyBorder="1" applyAlignment="1">
      <alignment horizontal="center" vertical="center"/>
    </xf>
    <xf numFmtId="0" fontId="2" fillId="6" borderId="29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164" fontId="2" fillId="0" borderId="8" xfId="0" applyNumberFormat="1" applyFont="1" applyBorder="1" applyAlignment="1">
      <alignment horizontal="center"/>
    </xf>
    <xf numFmtId="164" fontId="2" fillId="0" borderId="9" xfId="0" applyNumberFormat="1" applyFont="1" applyBorder="1" applyAlignment="1">
      <alignment horizontal="center"/>
    </xf>
    <xf numFmtId="164" fontId="2" fillId="0" borderId="3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4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164" fontId="2" fillId="0" borderId="4" xfId="0" applyNumberFormat="1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8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3" fillId="4" borderId="9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49" fontId="3" fillId="0" borderId="1" xfId="0" applyNumberFormat="1" applyFont="1" applyBorder="1" applyAlignment="1">
      <alignment horizontal="center" vertical="center"/>
    </xf>
    <xf numFmtId="49" fontId="3" fillId="0" borderId="4" xfId="0" applyNumberFormat="1" applyFont="1" applyBorder="1" applyAlignment="1">
      <alignment horizontal="center" vertical="center"/>
    </xf>
    <xf numFmtId="166" fontId="3" fillId="0" borderId="1" xfId="0" applyNumberFormat="1" applyFont="1" applyBorder="1" applyAlignment="1">
      <alignment horizontal="center"/>
    </xf>
    <xf numFmtId="166" fontId="3" fillId="0" borderId="4" xfId="0" applyNumberFormat="1" applyFont="1" applyBorder="1" applyAlignment="1">
      <alignment horizontal="center"/>
    </xf>
    <xf numFmtId="166" fontId="3" fillId="0" borderId="1" xfId="0" applyNumberFormat="1" applyFont="1" applyBorder="1" applyAlignment="1">
      <alignment horizontal="center" vertical="center"/>
    </xf>
    <xf numFmtId="166" fontId="3" fillId="0" borderId="4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14" fontId="3" fillId="0" borderId="4" xfId="0" applyNumberFormat="1" applyFont="1" applyBorder="1" applyAlignment="1">
      <alignment horizontal="center" vertical="center"/>
    </xf>
    <xf numFmtId="164" fontId="2" fillId="0" borderId="8" xfId="0" applyNumberFormat="1" applyFont="1" applyBorder="1" applyAlignment="1">
      <alignment horizontal="center" vertical="center"/>
    </xf>
    <xf numFmtId="164" fontId="2" fillId="0" borderId="9" xfId="0" applyNumberFormat="1" applyFont="1" applyBorder="1" applyAlignment="1">
      <alignment horizontal="center" vertical="center"/>
    </xf>
    <xf numFmtId="164" fontId="2" fillId="0" borderId="3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1" xfId="0" applyNumberFormat="1" applyFont="1" applyBorder="1" applyAlignment="1">
      <alignment horizontal="center" vertical="center"/>
    </xf>
    <xf numFmtId="0" fontId="3" fillId="0" borderId="4" xfId="0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/>
    </xf>
    <xf numFmtId="49" fontId="3" fillId="0" borderId="4" xfId="0" applyNumberFormat="1" applyFont="1" applyBorder="1" applyAlignment="1">
      <alignment horizontal="center"/>
    </xf>
    <xf numFmtId="166" fontId="7" fillId="0" borderId="1" xfId="0" applyNumberFormat="1" applyFont="1" applyBorder="1" applyAlignment="1">
      <alignment horizontal="center" vertical="center"/>
    </xf>
    <xf numFmtId="166" fontId="7" fillId="0" borderId="4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1" xfId="0" applyNumberFormat="1" applyFont="1" applyBorder="1" applyAlignment="1">
      <alignment horizontal="center" vertical="center"/>
    </xf>
    <xf numFmtId="0" fontId="7" fillId="0" borderId="4" xfId="0" applyNumberFormat="1" applyFont="1" applyBorder="1" applyAlignment="1">
      <alignment horizontal="center" vertical="center"/>
    </xf>
    <xf numFmtId="49" fontId="7" fillId="0" borderId="1" xfId="0" applyNumberFormat="1" applyFont="1" applyBorder="1" applyAlignment="1">
      <alignment horizontal="center" vertical="center"/>
    </xf>
    <xf numFmtId="49" fontId="7" fillId="0" borderId="4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166" fontId="7" fillId="0" borderId="1" xfId="0" applyNumberFormat="1" applyFont="1" applyBorder="1" applyAlignment="1">
      <alignment horizontal="center"/>
    </xf>
    <xf numFmtId="166" fontId="7" fillId="0" borderId="4" xfId="0" applyNumberFormat="1" applyFont="1" applyBorder="1" applyAlignment="1">
      <alignment horizontal="center"/>
    </xf>
    <xf numFmtId="14" fontId="7" fillId="0" borderId="1" xfId="0" applyNumberFormat="1" applyFont="1" applyBorder="1" applyAlignment="1">
      <alignment horizontal="left" vertical="center"/>
    </xf>
    <xf numFmtId="14" fontId="7" fillId="0" borderId="4" xfId="0" applyNumberFormat="1" applyFont="1" applyBorder="1" applyAlignment="1">
      <alignment horizontal="left" vertical="center"/>
    </xf>
    <xf numFmtId="164" fontId="8" fillId="6" borderId="1" xfId="0" applyNumberFormat="1" applyFont="1" applyFill="1" applyBorder="1" applyAlignment="1">
      <alignment horizontal="center" vertical="center"/>
    </xf>
    <xf numFmtId="164" fontId="8" fillId="6" borderId="4" xfId="0" applyNumberFormat="1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8" fillId="6" borderId="4" xfId="0" applyFont="1" applyFill="1" applyBorder="1" applyAlignment="1">
      <alignment horizontal="center" vertical="center"/>
    </xf>
    <xf numFmtId="0" fontId="8" fillId="6" borderId="1" xfId="0" applyNumberFormat="1" applyFont="1" applyFill="1" applyBorder="1" applyAlignment="1">
      <alignment horizontal="center" vertical="center"/>
    </xf>
    <xf numFmtId="0" fontId="8" fillId="6" borderId="4" xfId="0" applyNumberFormat="1" applyFont="1" applyFill="1" applyBorder="1" applyAlignment="1">
      <alignment horizontal="center" vertical="center"/>
    </xf>
    <xf numFmtId="0" fontId="8" fillId="6" borderId="8" xfId="0" applyFont="1" applyFill="1" applyBorder="1" applyAlignment="1">
      <alignment horizontal="center" vertical="center"/>
    </xf>
    <xf numFmtId="0" fontId="8" fillId="6" borderId="3" xfId="0" applyFont="1" applyFill="1" applyBorder="1" applyAlignment="1">
      <alignment horizontal="center" vertical="center"/>
    </xf>
    <xf numFmtId="164" fontId="8" fillId="6" borderId="8" xfId="0" applyNumberFormat="1" applyFont="1" applyFill="1" applyBorder="1" applyAlignment="1">
      <alignment horizontal="center" vertical="center"/>
    </xf>
    <xf numFmtId="164" fontId="8" fillId="6" borderId="9" xfId="0" applyNumberFormat="1" applyFont="1" applyFill="1" applyBorder="1" applyAlignment="1">
      <alignment horizontal="center" vertical="center"/>
    </xf>
    <xf numFmtId="164" fontId="8" fillId="6" borderId="3" xfId="0" applyNumberFormat="1" applyFont="1" applyFill="1" applyBorder="1" applyAlignment="1">
      <alignment horizontal="center" vertical="center"/>
    </xf>
    <xf numFmtId="14" fontId="7" fillId="0" borderId="1" xfId="0" applyNumberFormat="1" applyFont="1" applyBorder="1" applyAlignment="1">
      <alignment horizontal="center" vertical="center"/>
    </xf>
    <xf numFmtId="14" fontId="7" fillId="0" borderId="4" xfId="0" applyNumberFormat="1" applyFont="1" applyBorder="1" applyAlignment="1">
      <alignment horizontal="center" vertical="center"/>
    </xf>
    <xf numFmtId="0" fontId="8" fillId="3" borderId="8" xfId="0" applyFont="1" applyFill="1" applyBorder="1" applyAlignment="1">
      <alignment horizontal="center"/>
    </xf>
    <xf numFmtId="0" fontId="8" fillId="3" borderId="9" xfId="0" applyFont="1" applyFill="1" applyBorder="1" applyAlignment="1">
      <alignment horizontal="center"/>
    </xf>
    <xf numFmtId="0" fontId="8" fillId="3" borderId="3" xfId="0" applyFont="1" applyFill="1" applyBorder="1" applyAlignment="1">
      <alignment horizontal="center"/>
    </xf>
    <xf numFmtId="0" fontId="8" fillId="4" borderId="8" xfId="0" applyFont="1" applyFill="1" applyBorder="1" applyAlignment="1">
      <alignment horizontal="center"/>
    </xf>
    <xf numFmtId="0" fontId="7" fillId="4" borderId="9" xfId="0" applyFont="1" applyFill="1" applyBorder="1" applyAlignment="1">
      <alignment horizontal="center"/>
    </xf>
    <xf numFmtId="0" fontId="7" fillId="4" borderId="3" xfId="0" applyFont="1" applyFill="1" applyBorder="1" applyAlignment="1">
      <alignment horizontal="center"/>
    </xf>
    <xf numFmtId="0" fontId="7" fillId="0" borderId="1" xfId="0" applyNumberFormat="1" applyFont="1" applyBorder="1" applyAlignment="1">
      <alignment horizontal="left" vertical="center"/>
    </xf>
    <xf numFmtId="0" fontId="7" fillId="0" borderId="4" xfId="0" applyNumberFormat="1" applyFont="1" applyBorder="1" applyAlignment="1">
      <alignment horizontal="left" vertical="center"/>
    </xf>
    <xf numFmtId="0" fontId="8" fillId="2" borderId="5" xfId="0" applyFont="1" applyFill="1" applyBorder="1" applyAlignment="1">
      <alignment horizontal="center"/>
    </xf>
    <xf numFmtId="0" fontId="8" fillId="2" borderId="6" xfId="0" applyFont="1" applyFill="1" applyBorder="1" applyAlignment="1">
      <alignment horizontal="center"/>
    </xf>
    <xf numFmtId="0" fontId="8" fillId="2" borderId="7" xfId="0" applyFont="1" applyFill="1" applyBorder="1" applyAlignment="1">
      <alignment horizontal="center"/>
    </xf>
    <xf numFmtId="166" fontId="7" fillId="0" borderId="1" xfId="0" applyNumberFormat="1" applyFont="1" applyFill="1" applyBorder="1" applyAlignment="1">
      <alignment horizontal="center" vertical="center"/>
    </xf>
    <xf numFmtId="166" fontId="7" fillId="0" borderId="4" xfId="0" applyNumberFormat="1" applyFont="1" applyFill="1" applyBorder="1" applyAlignment="1">
      <alignment horizontal="center" vertical="center"/>
    </xf>
    <xf numFmtId="49" fontId="9" fillId="0" borderId="1" xfId="0" applyNumberFormat="1" applyFont="1" applyBorder="1" applyAlignment="1">
      <alignment horizontal="center" vertical="center"/>
    </xf>
    <xf numFmtId="49" fontId="9" fillId="0" borderId="4" xfId="0" applyNumberFormat="1" applyFont="1" applyBorder="1" applyAlignment="1">
      <alignment horizontal="center" vertical="center"/>
    </xf>
    <xf numFmtId="49" fontId="7" fillId="0" borderId="14" xfId="0" applyNumberFormat="1" applyFont="1" applyBorder="1" applyAlignment="1">
      <alignment horizontal="center" vertical="center"/>
    </xf>
    <xf numFmtId="166" fontId="7" fillId="0" borderId="14" xfId="0" applyNumberFormat="1" applyFont="1" applyFill="1" applyBorder="1" applyAlignment="1">
      <alignment horizontal="center" vertical="center"/>
    </xf>
    <xf numFmtId="49" fontId="7" fillId="0" borderId="1" xfId="0" applyNumberFormat="1" applyFont="1" applyBorder="1" applyAlignment="1">
      <alignment horizontal="right" vertical="center"/>
    </xf>
    <xf numFmtId="49" fontId="7" fillId="0" borderId="4" xfId="0" applyNumberFormat="1" applyFont="1" applyBorder="1" applyAlignment="1">
      <alignment horizontal="right" vertical="center"/>
    </xf>
    <xf numFmtId="166" fontId="7" fillId="0" borderId="1" xfId="0" applyNumberFormat="1" applyFont="1" applyFill="1" applyBorder="1" applyAlignment="1">
      <alignment horizontal="center"/>
    </xf>
    <xf numFmtId="166" fontId="7" fillId="0" borderId="4" xfId="0" applyNumberFormat="1" applyFont="1" applyFill="1" applyBorder="1" applyAlignment="1">
      <alignment horizontal="center"/>
    </xf>
    <xf numFmtId="49" fontId="8" fillId="6" borderId="1" xfId="0" applyNumberFormat="1" applyFont="1" applyFill="1" applyBorder="1" applyAlignment="1">
      <alignment horizontal="center" vertical="center"/>
    </xf>
    <xf numFmtId="49" fontId="8" fillId="6" borderId="4" xfId="0" applyNumberFormat="1" applyFont="1" applyFill="1" applyBorder="1" applyAlignment="1">
      <alignment horizontal="center" vertical="center"/>
    </xf>
    <xf numFmtId="164" fontId="8" fillId="0" borderId="8" xfId="0" applyNumberFormat="1" applyFont="1" applyFill="1" applyBorder="1" applyAlignment="1">
      <alignment horizontal="center" vertical="center"/>
    </xf>
    <xf numFmtId="164" fontId="8" fillId="0" borderId="9" xfId="0" applyNumberFormat="1" applyFont="1" applyFill="1" applyBorder="1" applyAlignment="1">
      <alignment horizontal="center" vertical="center"/>
    </xf>
    <xf numFmtId="164" fontId="8" fillId="0" borderId="3" xfId="0" applyNumberFormat="1" applyFont="1" applyFill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49" fontId="10" fillId="0" borderId="4" xfId="0" applyNumberFormat="1" applyFont="1" applyBorder="1" applyAlignment="1">
      <alignment horizontal="center" vertical="center"/>
    </xf>
    <xf numFmtId="0" fontId="8" fillId="0" borderId="8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16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3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33" xfId="0" applyFont="1" applyBorder="1" applyAlignment="1">
      <alignment horizontal="center" vertical="center"/>
    </xf>
    <xf numFmtId="0" fontId="7" fillId="0" borderId="22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166" fontId="0" fillId="0" borderId="1" xfId="0" applyNumberFormat="1" applyFont="1" applyBorder="1" applyAlignment="1">
      <alignment horizontal="center" vertical="center"/>
    </xf>
    <xf numFmtId="166" fontId="7" fillId="0" borderId="14" xfId="0" applyNumberFormat="1" applyFont="1" applyBorder="1" applyAlignment="1">
      <alignment horizontal="center" vertical="center"/>
    </xf>
    <xf numFmtId="0" fontId="8" fillId="4" borderId="8" xfId="0" applyFont="1" applyFill="1" applyBorder="1" applyAlignment="1">
      <alignment horizontal="center" vertical="center"/>
    </xf>
    <xf numFmtId="0" fontId="8" fillId="4" borderId="9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0" fontId="8" fillId="3" borderId="8" xfId="0" applyFont="1" applyFill="1" applyBorder="1" applyAlignment="1">
      <alignment horizontal="center" vertical="center"/>
    </xf>
    <xf numFmtId="0" fontId="8" fillId="3" borderId="9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center" vertical="center"/>
    </xf>
    <xf numFmtId="0" fontId="8" fillId="2" borderId="9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49" fontId="9" fillId="0" borderId="14" xfId="0" applyNumberFormat="1" applyFont="1" applyBorder="1" applyAlignment="1">
      <alignment horizontal="center" vertical="center"/>
    </xf>
    <xf numFmtId="166" fontId="9" fillId="0" borderId="1" xfId="0" applyNumberFormat="1" applyFont="1" applyBorder="1" applyAlignment="1">
      <alignment horizontal="center" vertical="center"/>
    </xf>
    <xf numFmtId="166" fontId="9" fillId="0" borderId="4" xfId="0" applyNumberFormat="1" applyFont="1" applyBorder="1" applyAlignment="1">
      <alignment horizontal="center" vertical="center"/>
    </xf>
    <xf numFmtId="15" fontId="7" fillId="0" borderId="1" xfId="0" applyNumberFormat="1" applyFont="1" applyBorder="1" applyAlignment="1">
      <alignment horizontal="center" vertical="center"/>
    </xf>
    <xf numFmtId="15" fontId="7" fillId="0" borderId="4" xfId="0" applyNumberFormat="1" applyFont="1" applyBorder="1" applyAlignment="1">
      <alignment horizontal="center" vertical="center"/>
    </xf>
    <xf numFmtId="42" fontId="9" fillId="0" borderId="1" xfId="0" applyNumberFormat="1" applyFont="1" applyBorder="1" applyAlignment="1">
      <alignment horizontal="center" vertical="center"/>
    </xf>
    <xf numFmtId="42" fontId="9" fillId="0" borderId="4" xfId="0" applyNumberFormat="1" applyFont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8" fillId="7" borderId="8" xfId="0" applyFont="1" applyFill="1" applyBorder="1" applyAlignment="1">
      <alignment horizontal="center" vertical="center"/>
    </xf>
    <xf numFmtId="0" fontId="8" fillId="7" borderId="9" xfId="0" applyFont="1" applyFill="1" applyBorder="1" applyAlignment="1">
      <alignment horizontal="center" vertical="center"/>
    </xf>
    <xf numFmtId="0" fontId="8" fillId="7" borderId="3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7" fillId="8" borderId="4" xfId="0" applyFont="1" applyFill="1" applyBorder="1" applyAlignment="1">
      <alignment horizontal="center" vertical="center"/>
    </xf>
    <xf numFmtId="15" fontId="7" fillId="8" borderId="1" xfId="0" applyNumberFormat="1" applyFont="1" applyFill="1" applyBorder="1" applyAlignment="1">
      <alignment horizontal="center" vertical="center"/>
    </xf>
    <xf numFmtId="15" fontId="7" fillId="8" borderId="4" xfId="0" applyNumberFormat="1" applyFont="1" applyFill="1" applyBorder="1" applyAlignment="1">
      <alignment horizontal="center" vertical="center"/>
    </xf>
    <xf numFmtId="49" fontId="9" fillId="8" borderId="1" xfId="0" applyNumberFormat="1" applyFont="1" applyFill="1" applyBorder="1" applyAlignment="1">
      <alignment horizontal="center" vertical="center"/>
    </xf>
    <xf numFmtId="49" fontId="9" fillId="8" borderId="4" xfId="0" applyNumberFormat="1" applyFont="1" applyFill="1" applyBorder="1" applyAlignment="1">
      <alignment horizontal="center" vertical="center"/>
    </xf>
    <xf numFmtId="166" fontId="7" fillId="8" borderId="1" xfId="0" applyNumberFormat="1" applyFont="1" applyFill="1" applyBorder="1" applyAlignment="1">
      <alignment horizontal="center" vertical="center"/>
    </xf>
    <xf numFmtId="166" fontId="7" fillId="8" borderId="4" xfId="0" applyNumberFormat="1" applyFont="1" applyFill="1" applyBorder="1" applyAlignment="1">
      <alignment horizontal="center" vertical="center"/>
    </xf>
    <xf numFmtId="49" fontId="9" fillId="8" borderId="14" xfId="0" applyNumberFormat="1" applyFont="1" applyFill="1" applyBorder="1" applyAlignment="1">
      <alignment horizontal="center" vertical="center"/>
    </xf>
    <xf numFmtId="164" fontId="20" fillId="6" borderId="1" xfId="0" applyNumberFormat="1" applyFont="1" applyFill="1" applyBorder="1" applyAlignment="1">
      <alignment horizontal="center" vertical="center"/>
    </xf>
    <xf numFmtId="164" fontId="20" fillId="6" borderId="4" xfId="0" applyNumberFormat="1" applyFont="1" applyFill="1" applyBorder="1" applyAlignment="1">
      <alignment horizontal="center" vertical="center"/>
    </xf>
    <xf numFmtId="0" fontId="20" fillId="0" borderId="8" xfId="0" applyFont="1" applyBorder="1" applyAlignment="1">
      <alignment horizontal="center"/>
    </xf>
    <xf numFmtId="0" fontId="20" fillId="0" borderId="9" xfId="0" applyFont="1" applyBorder="1" applyAlignment="1">
      <alignment horizontal="center"/>
    </xf>
    <xf numFmtId="0" fontId="20" fillId="0" borderId="3" xfId="0" applyFont="1" applyBorder="1" applyAlignment="1">
      <alignment horizontal="center"/>
    </xf>
    <xf numFmtId="0" fontId="20" fillId="6" borderId="1" xfId="0" applyFont="1" applyFill="1" applyBorder="1" applyAlignment="1">
      <alignment horizontal="center" vertical="center"/>
    </xf>
    <xf numFmtId="0" fontId="20" fillId="6" borderId="4" xfId="0" applyFont="1" applyFill="1" applyBorder="1" applyAlignment="1">
      <alignment horizontal="center" vertical="center"/>
    </xf>
    <xf numFmtId="49" fontId="20" fillId="6" borderId="1" xfId="0" applyNumberFormat="1" applyFont="1" applyFill="1" applyBorder="1" applyAlignment="1">
      <alignment horizontal="center" vertical="center"/>
    </xf>
    <xf numFmtId="49" fontId="20" fillId="6" borderId="4" xfId="0" applyNumberFormat="1" applyFont="1" applyFill="1" applyBorder="1" applyAlignment="1">
      <alignment horizontal="center" vertical="center"/>
    </xf>
    <xf numFmtId="0" fontId="20" fillId="6" borderId="8" xfId="0" applyFont="1" applyFill="1" applyBorder="1" applyAlignment="1">
      <alignment horizontal="center" vertical="center"/>
    </xf>
    <xf numFmtId="0" fontId="20" fillId="6" borderId="3" xfId="0" applyFont="1" applyFill="1" applyBorder="1" applyAlignment="1">
      <alignment horizontal="center" vertical="center"/>
    </xf>
    <xf numFmtId="0" fontId="20" fillId="7" borderId="8" xfId="0" applyFont="1" applyFill="1" applyBorder="1" applyAlignment="1">
      <alignment horizontal="center" vertical="center"/>
    </xf>
    <xf numFmtId="0" fontId="20" fillId="7" borderId="9" xfId="0" applyFont="1" applyFill="1" applyBorder="1" applyAlignment="1">
      <alignment horizontal="center" vertical="center"/>
    </xf>
    <xf numFmtId="0" fontId="20" fillId="7" borderId="3" xfId="0" applyFont="1" applyFill="1" applyBorder="1" applyAlignment="1">
      <alignment horizontal="center" vertical="center"/>
    </xf>
    <xf numFmtId="166" fontId="10" fillId="0" borderId="1" xfId="0" applyNumberFormat="1" applyFont="1" applyBorder="1" applyAlignment="1">
      <alignment horizontal="center" vertical="center"/>
    </xf>
    <xf numFmtId="166" fontId="10" fillId="0" borderId="4" xfId="0" applyNumberFormat="1" applyFont="1" applyBorder="1" applyAlignment="1">
      <alignment horizontal="center" vertical="center"/>
    </xf>
    <xf numFmtId="164" fontId="20" fillId="6" borderId="8" xfId="0" applyNumberFormat="1" applyFont="1" applyFill="1" applyBorder="1" applyAlignment="1">
      <alignment horizontal="center" vertical="center"/>
    </xf>
    <xf numFmtId="164" fontId="20" fillId="6" borderId="9" xfId="0" applyNumberFormat="1" applyFont="1" applyFill="1" applyBorder="1" applyAlignment="1">
      <alignment horizontal="center" vertical="center"/>
    </xf>
    <xf numFmtId="164" fontId="20" fillId="6" borderId="3" xfId="0" applyNumberFormat="1" applyFont="1" applyFill="1" applyBorder="1" applyAlignment="1">
      <alignment horizontal="center" vertical="center"/>
    </xf>
    <xf numFmtId="0" fontId="20" fillId="2" borderId="8" xfId="0" applyFont="1" applyFill="1" applyBorder="1" applyAlignment="1">
      <alignment horizontal="center" vertical="center"/>
    </xf>
    <xf numFmtId="0" fontId="20" fillId="2" borderId="9" xfId="0" applyFont="1" applyFill="1" applyBorder="1" applyAlignment="1">
      <alignment horizontal="center" vertical="center"/>
    </xf>
    <xf numFmtId="0" fontId="20" fillId="2" borderId="3" xfId="0" applyFont="1" applyFill="1" applyBorder="1" applyAlignment="1">
      <alignment horizontal="center" vertical="center"/>
    </xf>
    <xf numFmtId="0" fontId="20" fillId="3" borderId="8" xfId="0" applyFont="1" applyFill="1" applyBorder="1" applyAlignment="1">
      <alignment horizontal="center" vertical="center"/>
    </xf>
    <xf numFmtId="0" fontId="20" fillId="3" borderId="9" xfId="0" applyFont="1" applyFill="1" applyBorder="1" applyAlignment="1">
      <alignment horizontal="center" vertical="center"/>
    </xf>
    <xf numFmtId="0" fontId="20" fillId="3" borderId="3" xfId="0" applyFont="1" applyFill="1" applyBorder="1" applyAlignment="1">
      <alignment horizontal="center" vertical="center"/>
    </xf>
    <xf numFmtId="164" fontId="24" fillId="6" borderId="1" xfId="0" applyNumberFormat="1" applyFont="1" applyFill="1" applyBorder="1" applyAlignment="1">
      <alignment horizontal="center" vertical="center"/>
    </xf>
    <xf numFmtId="164" fontId="24" fillId="6" borderId="4" xfId="0" applyNumberFormat="1" applyFont="1" applyFill="1" applyBorder="1" applyAlignment="1">
      <alignment horizontal="center" vertical="center"/>
    </xf>
    <xf numFmtId="0" fontId="24" fillId="0" borderId="8" xfId="0" applyFont="1" applyBorder="1" applyAlignment="1">
      <alignment horizontal="center"/>
    </xf>
    <xf numFmtId="0" fontId="24" fillId="0" borderId="9" xfId="0" applyFont="1" applyBorder="1" applyAlignment="1">
      <alignment horizontal="center"/>
    </xf>
    <xf numFmtId="0" fontId="24" fillId="0" borderId="3" xfId="0" applyFont="1" applyBorder="1" applyAlignment="1">
      <alignment horizontal="center"/>
    </xf>
    <xf numFmtId="166" fontId="23" fillId="0" borderId="1" xfId="0" applyNumberFormat="1" applyFont="1" applyBorder="1" applyAlignment="1">
      <alignment horizontal="center" vertical="center"/>
    </xf>
    <xf numFmtId="166" fontId="23" fillId="0" borderId="4" xfId="0" applyNumberFormat="1" applyFont="1" applyBorder="1" applyAlignment="1">
      <alignment horizontal="center" vertical="center"/>
    </xf>
    <xf numFmtId="49" fontId="23" fillId="0" borderId="1" xfId="0" applyNumberFormat="1" applyFont="1" applyBorder="1" applyAlignment="1">
      <alignment horizontal="center" vertical="center"/>
    </xf>
    <xf numFmtId="49" fontId="23" fillId="0" borderId="4" xfId="0" applyNumberFormat="1" applyFont="1" applyBorder="1" applyAlignment="1">
      <alignment horizontal="center" vertical="center"/>
    </xf>
    <xf numFmtId="0" fontId="24" fillId="6" borderId="1" xfId="0" applyFont="1" applyFill="1" applyBorder="1" applyAlignment="1">
      <alignment horizontal="center" vertical="center"/>
    </xf>
    <xf numFmtId="0" fontId="24" fillId="6" borderId="4" xfId="0" applyFont="1" applyFill="1" applyBorder="1" applyAlignment="1">
      <alignment horizontal="center" vertical="center"/>
    </xf>
    <xf numFmtId="49" fontId="24" fillId="6" borderId="1" xfId="0" applyNumberFormat="1" applyFont="1" applyFill="1" applyBorder="1" applyAlignment="1">
      <alignment horizontal="center" vertical="center"/>
    </xf>
    <xf numFmtId="49" fontId="24" fillId="6" borderId="4" xfId="0" applyNumberFormat="1" applyFont="1" applyFill="1" applyBorder="1" applyAlignment="1">
      <alignment horizontal="center" vertical="center"/>
    </xf>
    <xf numFmtId="0" fontId="24" fillId="6" borderId="8" xfId="0" applyFont="1" applyFill="1" applyBorder="1" applyAlignment="1">
      <alignment horizontal="center" vertical="center"/>
    </xf>
    <xf numFmtId="0" fontId="24" fillId="6" borderId="3" xfId="0" applyFont="1" applyFill="1" applyBorder="1" applyAlignment="1">
      <alignment horizontal="center" vertical="center"/>
    </xf>
    <xf numFmtId="0" fontId="24" fillId="2" borderId="8" xfId="0" applyFont="1" applyFill="1" applyBorder="1" applyAlignment="1">
      <alignment horizontal="center" vertical="center"/>
    </xf>
    <xf numFmtId="0" fontId="24" fillId="2" borderId="9" xfId="0" applyFont="1" applyFill="1" applyBorder="1" applyAlignment="1">
      <alignment horizontal="center" vertical="center"/>
    </xf>
    <xf numFmtId="0" fontId="24" fillId="2" borderId="3" xfId="0" applyFont="1" applyFill="1" applyBorder="1" applyAlignment="1">
      <alignment horizontal="center" vertical="center"/>
    </xf>
    <xf numFmtId="0" fontId="24" fillId="3" borderId="8" xfId="0" applyFont="1" applyFill="1" applyBorder="1" applyAlignment="1">
      <alignment horizontal="center" vertical="center"/>
    </xf>
    <xf numFmtId="0" fontId="24" fillId="3" borderId="9" xfId="0" applyFont="1" applyFill="1" applyBorder="1" applyAlignment="1">
      <alignment horizontal="center" vertical="center"/>
    </xf>
    <xf numFmtId="0" fontId="24" fillId="3" borderId="3" xfId="0" applyFont="1" applyFill="1" applyBorder="1" applyAlignment="1">
      <alignment horizontal="center" vertical="center"/>
    </xf>
    <xf numFmtId="0" fontId="24" fillId="7" borderId="8" xfId="0" applyFont="1" applyFill="1" applyBorder="1" applyAlignment="1">
      <alignment horizontal="center" vertical="center"/>
    </xf>
    <xf numFmtId="0" fontId="24" fillId="7" borderId="9" xfId="0" applyFont="1" applyFill="1" applyBorder="1" applyAlignment="1">
      <alignment horizontal="center" vertical="center"/>
    </xf>
    <xf numFmtId="0" fontId="24" fillId="7" borderId="3" xfId="0" applyFont="1" applyFill="1" applyBorder="1" applyAlignment="1">
      <alignment horizontal="center" vertical="center"/>
    </xf>
    <xf numFmtId="164" fontId="24" fillId="6" borderId="8" xfId="0" applyNumberFormat="1" applyFont="1" applyFill="1" applyBorder="1" applyAlignment="1">
      <alignment horizontal="center" vertical="center"/>
    </xf>
    <xf numFmtId="164" fontId="24" fillId="6" borderId="9" xfId="0" applyNumberFormat="1" applyFont="1" applyFill="1" applyBorder="1" applyAlignment="1">
      <alignment horizontal="center" vertical="center"/>
    </xf>
    <xf numFmtId="164" fontId="24" fillId="6" borderId="3" xfId="0" applyNumberFormat="1" applyFont="1" applyFill="1" applyBorder="1" applyAlignment="1">
      <alignment horizontal="center" vertical="center"/>
    </xf>
    <xf numFmtId="0" fontId="23" fillId="9" borderId="0" xfId="0" applyFont="1" applyFill="1"/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19"/>
  <sheetViews>
    <sheetView showGridLines="0" workbookViewId="0">
      <selection activeCell="B9" sqref="B9"/>
    </sheetView>
  </sheetViews>
  <sheetFormatPr defaultRowHeight="15"/>
  <cols>
    <col min="1" max="1" width="3.85546875" customWidth="1"/>
    <col min="2" max="2" width="12.42578125" customWidth="1"/>
    <col min="3" max="3" width="56" customWidth="1"/>
    <col min="4" max="4" width="20.140625" style="25" customWidth="1"/>
    <col min="5" max="5" width="9.5703125" style="25" customWidth="1"/>
    <col min="6" max="6" width="16.85546875" customWidth="1"/>
    <col min="7" max="7" width="15.7109375" customWidth="1"/>
    <col min="8" max="8" width="12.140625" customWidth="1"/>
    <col min="9" max="9" width="10.28515625" customWidth="1"/>
    <col min="10" max="10" width="16.7109375" customWidth="1"/>
    <col min="11" max="11" width="9.28515625" customWidth="1"/>
    <col min="12" max="12" width="18.28515625" customWidth="1"/>
  </cols>
  <sheetData>
    <row r="1" spans="1:12" ht="18.75">
      <c r="A1" s="12"/>
      <c r="B1" s="13"/>
      <c r="C1" s="2550" t="s">
        <v>16</v>
      </c>
      <c r="D1" s="2550"/>
      <c r="E1" s="2550"/>
      <c r="F1" s="2550"/>
      <c r="G1" s="2550"/>
      <c r="H1" s="2550"/>
      <c r="I1" s="2550"/>
      <c r="J1" s="2550"/>
      <c r="K1" s="2550"/>
      <c r="L1" s="2550"/>
    </row>
    <row r="2" spans="1:12" ht="18.75">
      <c r="A2" s="12"/>
      <c r="B2" s="13"/>
      <c r="C2" s="2551" t="s">
        <v>127</v>
      </c>
      <c r="D2" s="2551"/>
      <c r="E2" s="2551"/>
      <c r="F2" s="2551"/>
      <c r="G2" s="2551"/>
      <c r="H2" s="2551"/>
      <c r="I2" s="2551"/>
      <c r="J2" s="2551"/>
      <c r="K2" s="2551"/>
      <c r="L2" s="2551"/>
    </row>
    <row r="3" spans="1:12" ht="15.75">
      <c r="A3" s="12"/>
      <c r="B3" s="13"/>
      <c r="C3" s="14"/>
      <c r="D3" s="12"/>
      <c r="E3" s="12"/>
      <c r="F3" s="15"/>
      <c r="G3" s="15"/>
      <c r="H3" s="15"/>
      <c r="I3" s="15"/>
      <c r="J3" s="15"/>
      <c r="K3" s="15"/>
      <c r="L3" s="15"/>
    </row>
    <row r="4" spans="1:12" ht="16.5" thickBot="1">
      <c r="A4" s="167"/>
      <c r="B4" s="168"/>
      <c r="C4" s="169"/>
      <c r="D4" s="12"/>
      <c r="E4" s="12"/>
      <c r="F4" s="15"/>
      <c r="G4" s="15"/>
      <c r="H4" s="15"/>
      <c r="I4" s="15"/>
      <c r="J4" s="15"/>
      <c r="K4" s="15"/>
      <c r="L4" s="15"/>
    </row>
    <row r="5" spans="1:12" ht="16.5" thickBot="1">
      <c r="A5" s="2558" t="s">
        <v>1</v>
      </c>
      <c r="B5" s="2560" t="s">
        <v>2</v>
      </c>
      <c r="C5" s="2562" t="s">
        <v>3</v>
      </c>
      <c r="D5" s="2567" t="s">
        <v>90</v>
      </c>
      <c r="E5" s="2568"/>
      <c r="F5" s="2564" t="s">
        <v>4</v>
      </c>
      <c r="G5" s="2566" t="s">
        <v>128</v>
      </c>
      <c r="H5" s="2555" t="s">
        <v>5</v>
      </c>
      <c r="I5" s="2556"/>
      <c r="J5" s="2557"/>
      <c r="K5" s="178" t="s">
        <v>55</v>
      </c>
      <c r="L5" s="177" t="s">
        <v>6</v>
      </c>
    </row>
    <row r="6" spans="1:12" ht="16.5" thickBot="1">
      <c r="A6" s="2559"/>
      <c r="B6" s="2561"/>
      <c r="C6" s="2563"/>
      <c r="D6" s="176" t="s">
        <v>54</v>
      </c>
      <c r="E6" s="175" t="s">
        <v>93</v>
      </c>
      <c r="F6" s="2565"/>
      <c r="G6" s="2565"/>
      <c r="H6" s="180" t="s">
        <v>94</v>
      </c>
      <c r="I6" s="179" t="s">
        <v>129</v>
      </c>
      <c r="J6" s="179" t="s">
        <v>60</v>
      </c>
      <c r="K6" s="179"/>
      <c r="L6" s="179"/>
    </row>
    <row r="7" spans="1:12" ht="15.75">
      <c r="A7" s="154">
        <v>1</v>
      </c>
      <c r="B7" s="173" t="s">
        <v>15</v>
      </c>
      <c r="C7" s="174" t="s">
        <v>4</v>
      </c>
      <c r="D7" s="172"/>
      <c r="E7" s="172"/>
      <c r="F7" s="170">
        <v>1000000</v>
      </c>
      <c r="G7" s="170"/>
      <c r="H7" s="170"/>
      <c r="I7" s="170"/>
      <c r="J7" s="171"/>
      <c r="K7" s="171"/>
      <c r="L7" s="170">
        <f>F7</f>
        <v>1000000</v>
      </c>
    </row>
    <row r="8" spans="1:12" ht="15.75">
      <c r="A8" s="10">
        <f>A7+1</f>
        <v>2</v>
      </c>
      <c r="B8" s="19" t="s">
        <v>15</v>
      </c>
      <c r="C8" s="20" t="s">
        <v>49</v>
      </c>
      <c r="D8" s="110"/>
      <c r="E8" s="110"/>
      <c r="F8" s="111"/>
      <c r="G8" s="111">
        <v>100000</v>
      </c>
      <c r="H8" s="111"/>
      <c r="I8" s="111"/>
      <c r="J8" s="112"/>
      <c r="K8" s="112"/>
      <c r="L8" s="111">
        <f>L7-G8</f>
        <v>900000</v>
      </c>
    </row>
    <row r="9" spans="1:12" ht="15.75">
      <c r="A9" s="10">
        <f>A8+1</f>
        <v>3</v>
      </c>
      <c r="B9" s="3" t="s">
        <v>15</v>
      </c>
      <c r="C9" s="9" t="s">
        <v>27</v>
      </c>
      <c r="D9" s="10" t="s">
        <v>131</v>
      </c>
      <c r="E9" s="123" t="s">
        <v>133</v>
      </c>
      <c r="F9" s="113"/>
      <c r="G9" s="113"/>
      <c r="H9" s="113"/>
      <c r="I9" s="113"/>
      <c r="J9" s="113">
        <v>88724</v>
      </c>
      <c r="K9" s="113"/>
      <c r="L9" s="111">
        <f t="shared" ref="L9:L14" si="0">L8-J9</f>
        <v>811276</v>
      </c>
    </row>
    <row r="10" spans="1:12" ht="15.75">
      <c r="A10" s="10">
        <f t="shared" ref="A10:A17" si="1">A9+1</f>
        <v>4</v>
      </c>
      <c r="B10" s="3" t="s">
        <v>17</v>
      </c>
      <c r="C10" s="9" t="s">
        <v>33</v>
      </c>
      <c r="D10" s="10" t="s">
        <v>79</v>
      </c>
      <c r="E10" s="123" t="s">
        <v>134</v>
      </c>
      <c r="F10" s="113"/>
      <c r="G10" s="113"/>
      <c r="H10" s="113"/>
      <c r="I10" s="113"/>
      <c r="J10" s="113">
        <v>131799</v>
      </c>
      <c r="K10" s="113"/>
      <c r="L10" s="111">
        <f t="shared" si="0"/>
        <v>679477</v>
      </c>
    </row>
    <row r="11" spans="1:12" ht="15.75">
      <c r="A11" s="10">
        <f t="shared" si="1"/>
        <v>5</v>
      </c>
      <c r="B11" s="3" t="s">
        <v>17</v>
      </c>
      <c r="C11" s="9" t="s">
        <v>26</v>
      </c>
      <c r="D11" s="10" t="s">
        <v>79</v>
      </c>
      <c r="E11" s="123" t="s">
        <v>134</v>
      </c>
      <c r="F11" s="113"/>
      <c r="G11" s="113"/>
      <c r="H11" s="113"/>
      <c r="I11" s="113"/>
      <c r="J11" s="113">
        <v>38360</v>
      </c>
      <c r="K11" s="113"/>
      <c r="L11" s="111">
        <f t="shared" si="0"/>
        <v>641117</v>
      </c>
    </row>
    <row r="12" spans="1:12" ht="15.75">
      <c r="A12" s="10">
        <f t="shared" si="1"/>
        <v>6</v>
      </c>
      <c r="B12" s="3" t="s">
        <v>18</v>
      </c>
      <c r="C12" s="9" t="s">
        <v>35</v>
      </c>
      <c r="D12" s="10" t="s">
        <v>107</v>
      </c>
      <c r="E12" s="123" t="s">
        <v>135</v>
      </c>
      <c r="F12" s="113"/>
      <c r="G12" s="113"/>
      <c r="H12" s="113"/>
      <c r="I12" s="113"/>
      <c r="J12" s="113">
        <v>20000</v>
      </c>
      <c r="K12" s="113"/>
      <c r="L12" s="111">
        <f t="shared" si="0"/>
        <v>621117</v>
      </c>
    </row>
    <row r="13" spans="1:12" ht="15.75">
      <c r="A13" s="10">
        <f t="shared" si="1"/>
        <v>7</v>
      </c>
      <c r="B13" s="3" t="s">
        <v>19</v>
      </c>
      <c r="C13" s="9" t="s">
        <v>34</v>
      </c>
      <c r="D13" s="10" t="s">
        <v>85</v>
      </c>
      <c r="E13" s="123" t="s">
        <v>136</v>
      </c>
      <c r="F13" s="113"/>
      <c r="G13" s="113"/>
      <c r="H13" s="113"/>
      <c r="I13" s="113"/>
      <c r="J13" s="113">
        <v>200000</v>
      </c>
      <c r="K13" s="113"/>
      <c r="L13" s="113">
        <f t="shared" si="0"/>
        <v>421117</v>
      </c>
    </row>
    <row r="14" spans="1:12" ht="15.75">
      <c r="A14" s="10">
        <f t="shared" si="1"/>
        <v>8</v>
      </c>
      <c r="B14" s="11" t="s">
        <v>20</v>
      </c>
      <c r="C14" s="9" t="s">
        <v>31</v>
      </c>
      <c r="D14" s="10" t="s">
        <v>87</v>
      </c>
      <c r="E14" s="123" t="s">
        <v>137</v>
      </c>
      <c r="F14" s="113"/>
      <c r="G14" s="113"/>
      <c r="H14" s="113"/>
      <c r="I14" s="113"/>
      <c r="J14" s="113">
        <v>50000</v>
      </c>
      <c r="K14" s="113"/>
      <c r="L14" s="113">
        <f t="shared" si="0"/>
        <v>371117</v>
      </c>
    </row>
    <row r="15" spans="1:12" ht="15.75">
      <c r="A15" s="10">
        <f t="shared" si="1"/>
        <v>9</v>
      </c>
      <c r="B15" s="11"/>
      <c r="C15" s="9"/>
      <c r="D15" s="10"/>
      <c r="E15" s="10"/>
      <c r="F15" s="113"/>
      <c r="G15" s="113"/>
      <c r="H15" s="113"/>
      <c r="I15" s="113"/>
      <c r="J15" s="113"/>
      <c r="K15" s="113"/>
      <c r="L15" s="113"/>
    </row>
    <row r="16" spans="1:12" ht="15.75">
      <c r="A16" s="10">
        <f t="shared" si="1"/>
        <v>10</v>
      </c>
      <c r="B16" s="11"/>
      <c r="C16" s="9"/>
      <c r="D16" s="10"/>
      <c r="E16" s="10"/>
      <c r="F16" s="113"/>
      <c r="G16" s="113"/>
      <c r="H16" s="113"/>
      <c r="I16" s="113"/>
      <c r="J16" s="113"/>
      <c r="K16" s="113"/>
      <c r="L16" s="113"/>
    </row>
    <row r="17" spans="1:12" ht="15.75">
      <c r="A17" s="10">
        <f t="shared" si="1"/>
        <v>11</v>
      </c>
      <c r="B17" s="17"/>
      <c r="C17" s="18"/>
      <c r="D17" s="91"/>
      <c r="E17" s="91"/>
      <c r="F17" s="113"/>
      <c r="G17" s="113"/>
      <c r="H17" s="113"/>
      <c r="I17" s="113"/>
      <c r="J17" s="113"/>
      <c r="K17" s="113"/>
      <c r="L17" s="113"/>
    </row>
    <row r="18" spans="1:12" ht="16.5" thickBot="1">
      <c r="A18" s="2552" t="s">
        <v>13</v>
      </c>
      <c r="B18" s="2553"/>
      <c r="C18" s="2554"/>
      <c r="D18" s="86"/>
      <c r="E18" s="86"/>
      <c r="F18" s="114">
        <f>SUM(F7:F17)</f>
        <v>1000000</v>
      </c>
      <c r="G18" s="114">
        <f>SUM(G7:G17)</f>
        <v>100000</v>
      </c>
      <c r="H18" s="114">
        <f>SUM(H7:H17)</f>
        <v>0</v>
      </c>
      <c r="I18" s="114">
        <f>SUM(I7:I17)</f>
        <v>0</v>
      </c>
      <c r="J18" s="114">
        <f>SUM(J7:J17)</f>
        <v>528883</v>
      </c>
      <c r="K18" s="115">
        <f>SUM(K9:K17)</f>
        <v>0</v>
      </c>
      <c r="L18" s="115">
        <f>F18-G18-H18-I18-J18+K18</f>
        <v>371117</v>
      </c>
    </row>
    <row r="19" spans="1:12" ht="15.75" thickTop="1"/>
  </sheetData>
  <mergeCells count="10">
    <mergeCell ref="C1:L1"/>
    <mergeCell ref="C2:L2"/>
    <mergeCell ref="A18:C18"/>
    <mergeCell ref="H5:J5"/>
    <mergeCell ref="A5:A6"/>
    <mergeCell ref="B5:B6"/>
    <mergeCell ref="C5:C6"/>
    <mergeCell ref="F5:F6"/>
    <mergeCell ref="G5:G6"/>
    <mergeCell ref="D5:E5"/>
  </mergeCells>
  <pageMargins left="0.7" right="0.7" top="0.75" bottom="0.75" header="0.3" footer="0.3"/>
  <pageSetup paperSize="5" scale="90" orientation="landscape" horizontalDpi="120" verticalDpi="72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M50"/>
  <sheetViews>
    <sheetView topLeftCell="A13" zoomScaleNormal="100" workbookViewId="0">
      <selection activeCell="C27" sqref="C27"/>
    </sheetView>
  </sheetViews>
  <sheetFormatPr defaultRowHeight="15"/>
  <cols>
    <col min="1" max="1" width="3.7109375" customWidth="1"/>
    <col min="2" max="2" width="10.28515625" customWidth="1"/>
    <col min="3" max="3" width="36" customWidth="1"/>
    <col min="4" max="4" width="12.5703125" customWidth="1"/>
    <col min="6" max="6" width="15.28515625" customWidth="1"/>
    <col min="7" max="7" width="13.85546875" customWidth="1"/>
    <col min="8" max="8" width="16.7109375" customWidth="1"/>
    <col min="9" max="9" width="13.7109375" customWidth="1"/>
    <col min="10" max="10" width="15.85546875" customWidth="1"/>
    <col min="11" max="11" width="12.42578125" customWidth="1"/>
    <col min="12" max="12" width="14.5703125" customWidth="1"/>
  </cols>
  <sheetData>
    <row r="1" spans="1:12" ht="18.75">
      <c r="A1" s="2550" t="s">
        <v>14</v>
      </c>
      <c r="B1" s="2550"/>
      <c r="C1" s="2550"/>
      <c r="D1" s="2550"/>
      <c r="E1" s="2550"/>
      <c r="F1" s="2550"/>
      <c r="G1" s="2550"/>
      <c r="H1" s="2550"/>
      <c r="I1" s="2550"/>
      <c r="J1" s="2550"/>
      <c r="K1" s="2550"/>
      <c r="L1" s="2550"/>
    </row>
    <row r="2" spans="1:12" ht="18.75">
      <c r="A2" s="2569" t="s">
        <v>362</v>
      </c>
      <c r="B2" s="2569"/>
      <c r="C2" s="2569"/>
      <c r="D2" s="2569"/>
      <c r="E2" s="2569"/>
      <c r="F2" s="2569"/>
      <c r="G2" s="2569"/>
      <c r="H2" s="2569"/>
      <c r="I2" s="2569"/>
      <c r="J2" s="2569"/>
      <c r="K2" s="2569"/>
      <c r="L2" s="2569"/>
    </row>
    <row r="3" spans="1:12">
      <c r="B3" s="188"/>
    </row>
    <row r="4" spans="1:12">
      <c r="B4" s="188"/>
    </row>
    <row r="5" spans="1:12">
      <c r="A5" s="2632" t="s">
        <v>1</v>
      </c>
      <c r="B5" s="2664" t="s">
        <v>96</v>
      </c>
      <c r="C5" s="2632" t="s">
        <v>3</v>
      </c>
      <c r="D5" s="2636" t="s">
        <v>90</v>
      </c>
      <c r="E5" s="2637"/>
      <c r="F5" s="2630" t="s">
        <v>4</v>
      </c>
      <c r="G5" s="2630" t="s">
        <v>130</v>
      </c>
      <c r="H5" s="2638" t="s">
        <v>5</v>
      </c>
      <c r="I5" s="2639"/>
      <c r="J5" s="2640"/>
      <c r="K5" s="2630" t="s">
        <v>55</v>
      </c>
      <c r="L5" s="2630" t="s">
        <v>6</v>
      </c>
    </row>
    <row r="6" spans="1:12">
      <c r="A6" s="2633"/>
      <c r="B6" s="2665"/>
      <c r="C6" s="2633"/>
      <c r="D6" s="365" t="s">
        <v>54</v>
      </c>
      <c r="E6" s="369" t="s">
        <v>93</v>
      </c>
      <c r="F6" s="2631"/>
      <c r="G6" s="2631"/>
      <c r="H6" s="364" t="s">
        <v>94</v>
      </c>
      <c r="I6" s="364" t="s">
        <v>129</v>
      </c>
      <c r="J6" s="364" t="s">
        <v>60</v>
      </c>
      <c r="K6" s="2631"/>
      <c r="L6" s="2631"/>
    </row>
    <row r="7" spans="1:12">
      <c r="A7" s="2671" t="s">
        <v>7</v>
      </c>
      <c r="B7" s="2672"/>
      <c r="C7" s="2673"/>
      <c r="D7" s="370"/>
      <c r="E7" s="134"/>
      <c r="F7" s="49"/>
      <c r="G7" s="49"/>
      <c r="H7" s="49"/>
      <c r="I7" s="49"/>
      <c r="J7" s="49"/>
      <c r="K7" s="49"/>
      <c r="L7" s="52">
        <f>'APRL''14'!L22</f>
        <v>2291151</v>
      </c>
    </row>
    <row r="8" spans="1:12">
      <c r="A8" s="2618">
        <v>1</v>
      </c>
      <c r="B8" s="2660" t="s">
        <v>365</v>
      </c>
      <c r="C8" s="290" t="s">
        <v>281</v>
      </c>
      <c r="D8" s="2603" t="s">
        <v>83</v>
      </c>
      <c r="E8" s="2622"/>
      <c r="F8" s="2626"/>
      <c r="G8" s="362"/>
      <c r="H8" s="362"/>
      <c r="I8" s="362"/>
      <c r="J8" s="2616">
        <v>506661</v>
      </c>
      <c r="K8" s="2616"/>
      <c r="L8" s="2616">
        <f>L7-J8</f>
        <v>1784490</v>
      </c>
    </row>
    <row r="9" spans="1:12">
      <c r="A9" s="2619"/>
      <c r="B9" s="2661"/>
      <c r="C9" s="291" t="s">
        <v>284</v>
      </c>
      <c r="D9" s="2604"/>
      <c r="E9" s="2623"/>
      <c r="F9" s="2627"/>
      <c r="G9" s="363"/>
      <c r="H9" s="363"/>
      <c r="I9" s="363"/>
      <c r="J9" s="2617"/>
      <c r="K9" s="2617"/>
      <c r="L9" s="2617"/>
    </row>
    <row r="10" spans="1:12" ht="15" customHeight="1">
      <c r="A10" s="2618">
        <v>2</v>
      </c>
      <c r="B10" s="2660" t="s">
        <v>365</v>
      </c>
      <c r="C10" s="290" t="s">
        <v>281</v>
      </c>
      <c r="D10" s="2603" t="s">
        <v>83</v>
      </c>
      <c r="E10" s="2622"/>
      <c r="F10" s="2616"/>
      <c r="G10" s="362"/>
      <c r="H10" s="362"/>
      <c r="I10" s="362"/>
      <c r="J10" s="2616">
        <v>158449</v>
      </c>
      <c r="K10" s="2616"/>
      <c r="L10" s="2616">
        <f>L8-J10</f>
        <v>1626041</v>
      </c>
    </row>
    <row r="11" spans="1:12" ht="15" customHeight="1">
      <c r="A11" s="2619"/>
      <c r="B11" s="2661"/>
      <c r="C11" s="291" t="s">
        <v>283</v>
      </c>
      <c r="D11" s="2604"/>
      <c r="E11" s="2623"/>
      <c r="F11" s="2617"/>
      <c r="G11" s="363"/>
      <c r="H11" s="363"/>
      <c r="I11" s="363"/>
      <c r="J11" s="2617"/>
      <c r="K11" s="2617"/>
      <c r="L11" s="2617"/>
    </row>
    <row r="12" spans="1:12">
      <c r="A12" s="2618">
        <v>3</v>
      </c>
      <c r="B12" s="2660" t="s">
        <v>365</v>
      </c>
      <c r="C12" s="53" t="s">
        <v>281</v>
      </c>
      <c r="D12" s="2618" t="s">
        <v>83</v>
      </c>
      <c r="E12" s="2622"/>
      <c r="F12" s="2626"/>
      <c r="G12" s="362"/>
      <c r="H12" s="2616"/>
      <c r="I12" s="362"/>
      <c r="J12" s="2616">
        <v>412869</v>
      </c>
      <c r="K12" s="2626"/>
      <c r="L12" s="2616">
        <f>L10-J12</f>
        <v>1213172</v>
      </c>
    </row>
    <row r="13" spans="1:12">
      <c r="A13" s="2619"/>
      <c r="B13" s="2661"/>
      <c r="C13" s="56" t="s">
        <v>285</v>
      </c>
      <c r="D13" s="2619"/>
      <c r="E13" s="2623"/>
      <c r="F13" s="2627"/>
      <c r="G13" s="363"/>
      <c r="H13" s="2617"/>
      <c r="I13" s="363"/>
      <c r="J13" s="2617"/>
      <c r="K13" s="2627"/>
      <c r="L13" s="2617"/>
    </row>
    <row r="14" spans="1:12">
      <c r="A14" s="2618">
        <v>4</v>
      </c>
      <c r="B14" s="2660" t="s">
        <v>365</v>
      </c>
      <c r="C14" s="403" t="s">
        <v>370</v>
      </c>
      <c r="D14" s="401" t="s">
        <v>371</v>
      </c>
      <c r="E14" s="2656" t="s">
        <v>372</v>
      </c>
      <c r="F14" s="2626"/>
      <c r="G14" s="362"/>
      <c r="H14" s="362"/>
      <c r="I14" s="362"/>
      <c r="J14" s="2616">
        <v>187640</v>
      </c>
      <c r="K14" s="2616"/>
      <c r="L14" s="2616">
        <f>L12-J14</f>
        <v>1025532</v>
      </c>
    </row>
    <row r="15" spans="1:12">
      <c r="A15" s="2619"/>
      <c r="B15" s="2661"/>
      <c r="C15" s="404" t="s">
        <v>373</v>
      </c>
      <c r="D15" s="402" t="s">
        <v>324</v>
      </c>
      <c r="E15" s="2657"/>
      <c r="F15" s="2627"/>
      <c r="G15" s="363"/>
      <c r="H15" s="363"/>
      <c r="I15" s="363"/>
      <c r="J15" s="2617"/>
      <c r="K15" s="2617"/>
      <c r="L15" s="2617"/>
    </row>
    <row r="16" spans="1:12" ht="15" customHeight="1">
      <c r="A16" s="2618">
        <v>5</v>
      </c>
      <c r="B16" s="2660" t="s">
        <v>365</v>
      </c>
      <c r="C16" s="292" t="s">
        <v>374</v>
      </c>
      <c r="D16" s="401" t="s">
        <v>371</v>
      </c>
      <c r="E16" s="2656" t="s">
        <v>375</v>
      </c>
      <c r="F16" s="2616"/>
      <c r="G16" s="358"/>
      <c r="H16" s="2616"/>
      <c r="I16" s="2626"/>
      <c r="J16" s="2616">
        <v>314140</v>
      </c>
      <c r="K16" s="2616"/>
      <c r="L16" s="2616">
        <f>L14-J16</f>
        <v>711392</v>
      </c>
    </row>
    <row r="17" spans="1:13" ht="15" customHeight="1">
      <c r="A17" s="2619"/>
      <c r="B17" s="2661"/>
      <c r="C17" s="294" t="s">
        <v>376</v>
      </c>
      <c r="D17" s="402" t="s">
        <v>324</v>
      </c>
      <c r="E17" s="2657"/>
      <c r="F17" s="2617"/>
      <c r="G17" s="359"/>
      <c r="H17" s="2617"/>
      <c r="I17" s="2627"/>
      <c r="J17" s="2617"/>
      <c r="K17" s="2617"/>
      <c r="L17" s="2617"/>
    </row>
    <row r="18" spans="1:13" ht="15" customHeight="1">
      <c r="A18" s="2618">
        <v>6</v>
      </c>
      <c r="B18" s="2660" t="s">
        <v>366</v>
      </c>
      <c r="C18" s="53" t="s">
        <v>379</v>
      </c>
      <c r="D18" s="360" t="s">
        <v>381</v>
      </c>
      <c r="E18" s="2622"/>
      <c r="F18" s="2616"/>
      <c r="G18" s="358"/>
      <c r="H18" s="358"/>
      <c r="I18" s="2626"/>
      <c r="J18" s="2616">
        <v>541136</v>
      </c>
      <c r="K18" s="2616"/>
      <c r="L18" s="2616">
        <f>L16-J18</f>
        <v>170256</v>
      </c>
    </row>
    <row r="19" spans="1:13" ht="15" customHeight="1">
      <c r="A19" s="2619"/>
      <c r="B19" s="2661"/>
      <c r="C19" s="56" t="s">
        <v>380</v>
      </c>
      <c r="D19" s="361" t="s">
        <v>382</v>
      </c>
      <c r="E19" s="2623"/>
      <c r="F19" s="2617"/>
      <c r="G19" s="359"/>
      <c r="H19" s="359"/>
      <c r="I19" s="2627"/>
      <c r="J19" s="2617"/>
      <c r="K19" s="2617"/>
      <c r="L19" s="2617"/>
    </row>
    <row r="20" spans="1:13">
      <c r="A20" s="2618">
        <v>7</v>
      </c>
      <c r="B20" s="2660" t="s">
        <v>366</v>
      </c>
      <c r="C20" s="53" t="s">
        <v>383</v>
      </c>
      <c r="D20" s="405" t="s">
        <v>381</v>
      </c>
      <c r="E20" s="2622"/>
      <c r="F20" s="362"/>
      <c r="G20" s="362"/>
      <c r="H20" s="2616"/>
      <c r="I20" s="362"/>
      <c r="J20" s="2616">
        <v>133000</v>
      </c>
      <c r="K20" s="2616"/>
      <c r="L20" s="2616">
        <f>L18-J20</f>
        <v>37256</v>
      </c>
    </row>
    <row r="21" spans="1:13">
      <c r="A21" s="2619"/>
      <c r="B21" s="2661"/>
      <c r="C21" s="56" t="s">
        <v>384</v>
      </c>
      <c r="D21" s="406" t="s">
        <v>382</v>
      </c>
      <c r="E21" s="2623"/>
      <c r="F21" s="363"/>
      <c r="G21" s="363"/>
      <c r="H21" s="2617"/>
      <c r="I21" s="363"/>
      <c r="J21" s="2617"/>
      <c r="K21" s="2617"/>
      <c r="L21" s="2617"/>
    </row>
    <row r="22" spans="1:13">
      <c r="A22" s="2618">
        <v>8</v>
      </c>
      <c r="B22" s="2622" t="s">
        <v>366</v>
      </c>
      <c r="C22" s="2618" t="s">
        <v>4</v>
      </c>
      <c r="D22" s="216"/>
      <c r="E22" s="307"/>
      <c r="F22" s="2616">
        <v>2000000</v>
      </c>
      <c r="G22" s="213"/>
      <c r="H22" s="214"/>
      <c r="I22" s="213"/>
      <c r="J22" s="214"/>
      <c r="K22" s="214"/>
      <c r="L22" s="2616">
        <f>L20+F22</f>
        <v>2037256</v>
      </c>
    </row>
    <row r="23" spans="1:13">
      <c r="A23" s="2619"/>
      <c r="B23" s="2623"/>
      <c r="C23" s="2619"/>
      <c r="D23" s="218"/>
      <c r="E23" s="309"/>
      <c r="F23" s="2617"/>
      <c r="G23" s="209"/>
      <c r="H23" s="210"/>
      <c r="I23" s="209"/>
      <c r="J23" s="210"/>
      <c r="K23" s="210"/>
      <c r="L23" s="2617"/>
    </row>
    <row r="24" spans="1:13" ht="15.75">
      <c r="A24" s="2618">
        <v>9</v>
      </c>
      <c r="B24" s="2622" t="s">
        <v>367</v>
      </c>
      <c r="C24" s="34" t="s">
        <v>104</v>
      </c>
      <c r="D24" s="399" t="s">
        <v>230</v>
      </c>
      <c r="E24" s="2622" t="s">
        <v>134</v>
      </c>
      <c r="F24" s="213"/>
      <c r="G24" s="213"/>
      <c r="H24" s="2616">
        <v>724500</v>
      </c>
      <c r="I24" s="213"/>
      <c r="J24" s="214"/>
      <c r="K24" s="214"/>
      <c r="L24" s="2616">
        <f>L22-H24</f>
        <v>1312756</v>
      </c>
      <c r="M24" t="s">
        <v>404</v>
      </c>
    </row>
    <row r="25" spans="1:13" ht="15.75">
      <c r="A25" s="2619"/>
      <c r="B25" s="2623"/>
      <c r="C25" s="35" t="s">
        <v>80</v>
      </c>
      <c r="D25" s="400" t="s">
        <v>59</v>
      </c>
      <c r="E25" s="2623"/>
      <c r="F25" s="209"/>
      <c r="G25" s="209"/>
      <c r="H25" s="2617"/>
      <c r="I25" s="209"/>
      <c r="J25" s="210"/>
      <c r="K25" s="210"/>
      <c r="L25" s="2617"/>
    </row>
    <row r="26" spans="1:13">
      <c r="A26" s="2618">
        <v>10</v>
      </c>
      <c r="B26" s="2622" t="s">
        <v>368</v>
      </c>
      <c r="C26" s="53" t="s">
        <v>392</v>
      </c>
      <c r="D26" s="401" t="s">
        <v>377</v>
      </c>
      <c r="E26" s="2656" t="s">
        <v>378</v>
      </c>
      <c r="F26" s="213"/>
      <c r="G26" s="213"/>
      <c r="H26" s="2616">
        <v>603500</v>
      </c>
      <c r="I26" s="213"/>
      <c r="J26" s="214"/>
      <c r="K26" s="214"/>
      <c r="L26" s="2616">
        <f>L24-H26</f>
        <v>709256</v>
      </c>
      <c r="M26" t="s">
        <v>404</v>
      </c>
    </row>
    <row r="27" spans="1:13">
      <c r="A27" s="2619"/>
      <c r="B27" s="2623"/>
      <c r="C27" s="56" t="s">
        <v>393</v>
      </c>
      <c r="D27" s="402" t="s">
        <v>59</v>
      </c>
      <c r="E27" s="2657"/>
      <c r="F27" s="209"/>
      <c r="G27" s="209"/>
      <c r="H27" s="2617"/>
      <c r="I27" s="209"/>
      <c r="J27" s="210"/>
      <c r="K27" s="210"/>
      <c r="L27" s="2617"/>
    </row>
    <row r="28" spans="1:13">
      <c r="A28" s="2618">
        <v>11</v>
      </c>
      <c r="B28" s="2622" t="s">
        <v>386</v>
      </c>
      <c r="C28" s="146" t="s">
        <v>387</v>
      </c>
      <c r="D28" s="216"/>
      <c r="E28" s="307"/>
      <c r="F28" s="2626"/>
      <c r="G28" s="213"/>
      <c r="H28" s="214"/>
      <c r="I28" s="213"/>
      <c r="J28" s="2616">
        <v>337838</v>
      </c>
      <c r="K28" s="214"/>
      <c r="L28" s="2616">
        <f>L26-J28</f>
        <v>371418</v>
      </c>
    </row>
    <row r="29" spans="1:13">
      <c r="A29" s="2619"/>
      <c r="B29" s="2623"/>
      <c r="C29" s="56" t="s">
        <v>388</v>
      </c>
      <c r="D29" s="218"/>
      <c r="E29" s="309"/>
      <c r="F29" s="2627"/>
      <c r="G29" s="209"/>
      <c r="H29" s="210"/>
      <c r="I29" s="209"/>
      <c r="J29" s="2617"/>
      <c r="K29" s="210"/>
      <c r="L29" s="2617"/>
    </row>
    <row r="30" spans="1:13">
      <c r="A30" s="2618">
        <v>12</v>
      </c>
      <c r="B30" s="2622" t="s">
        <v>386</v>
      </c>
      <c r="C30" s="53" t="s">
        <v>389</v>
      </c>
      <c r="D30" s="216"/>
      <c r="E30" s="307"/>
      <c r="F30" s="213"/>
      <c r="G30" s="213"/>
      <c r="H30" s="214"/>
      <c r="I30" s="213"/>
      <c r="J30" s="2616">
        <v>70600</v>
      </c>
      <c r="K30" s="214"/>
      <c r="L30" s="2616">
        <f>L28-J30</f>
        <v>300818</v>
      </c>
    </row>
    <row r="31" spans="1:13">
      <c r="A31" s="2619"/>
      <c r="B31" s="2623"/>
      <c r="C31" s="56" t="s">
        <v>390</v>
      </c>
      <c r="D31" s="218"/>
      <c r="E31" s="309"/>
      <c r="F31" s="209"/>
      <c r="G31" s="209"/>
      <c r="H31" s="210"/>
      <c r="I31" s="209"/>
      <c r="J31" s="2617"/>
      <c r="K31" s="210"/>
      <c r="L31" s="2617"/>
    </row>
    <row r="32" spans="1:13">
      <c r="A32" s="2618">
        <v>13</v>
      </c>
      <c r="B32" s="2622" t="s">
        <v>391</v>
      </c>
      <c r="C32" s="2618" t="s">
        <v>351</v>
      </c>
      <c r="D32" s="216"/>
      <c r="E32" s="307"/>
      <c r="F32" s="213"/>
      <c r="G32" s="213"/>
      <c r="H32" s="214"/>
      <c r="I32" s="213"/>
      <c r="J32" s="2616"/>
      <c r="K32" s="2616">
        <v>5700</v>
      </c>
      <c r="L32" s="2616">
        <f>L30+K32</f>
        <v>306518</v>
      </c>
    </row>
    <row r="33" spans="1:12">
      <c r="A33" s="2619"/>
      <c r="B33" s="2623"/>
      <c r="C33" s="2619"/>
      <c r="D33" s="218"/>
      <c r="E33" s="309"/>
      <c r="F33" s="209"/>
      <c r="G33" s="209"/>
      <c r="H33" s="210"/>
      <c r="I33" s="209"/>
      <c r="J33" s="2617"/>
      <c r="K33" s="2617"/>
      <c r="L33" s="2617"/>
    </row>
    <row r="34" spans="1:12">
      <c r="A34" s="311" t="s">
        <v>396</v>
      </c>
      <c r="B34" s="312"/>
      <c r="C34" s="313"/>
      <c r="D34" s="368"/>
      <c r="E34" s="138"/>
      <c r="F34" s="66">
        <f t="shared" ref="F34:K34" si="0">SUM(F8:F33)</f>
        <v>2000000</v>
      </c>
      <c r="G34" s="66">
        <f t="shared" si="0"/>
        <v>0</v>
      </c>
      <c r="H34" s="66">
        <f t="shared" si="0"/>
        <v>1328000</v>
      </c>
      <c r="I34" s="66">
        <f t="shared" si="0"/>
        <v>0</v>
      </c>
      <c r="J34" s="66">
        <f t="shared" si="0"/>
        <v>2662333</v>
      </c>
      <c r="K34" s="66">
        <f t="shared" si="0"/>
        <v>5700</v>
      </c>
      <c r="L34" s="66">
        <f>L7+F34-G34-H34-I34-J34+K34</f>
        <v>306518</v>
      </c>
    </row>
    <row r="35" spans="1:12">
      <c r="A35" s="314" t="s">
        <v>7</v>
      </c>
      <c r="B35" s="315"/>
      <c r="C35" s="316"/>
      <c r="D35" s="366"/>
      <c r="E35" s="139"/>
      <c r="F35" s="68">
        <f>'APRL''14'!F24</f>
        <v>43700000</v>
      </c>
      <c r="G35" s="68">
        <f>'APRL''14'!G24</f>
        <v>100000</v>
      </c>
      <c r="H35" s="68">
        <f>'APRL''14'!H24</f>
        <v>10477226</v>
      </c>
      <c r="I35" s="68">
        <f>'APRL''14'!I24</f>
        <v>350000</v>
      </c>
      <c r="J35" s="69">
        <f>'APRL''14'!J24</f>
        <v>30627463</v>
      </c>
      <c r="K35" s="69">
        <f>'APRL''14'!K24</f>
        <v>145840</v>
      </c>
      <c r="L35" s="69">
        <f>'APRL''14'!L24</f>
        <v>2291151</v>
      </c>
    </row>
    <row r="36" spans="1:12">
      <c r="A36" s="317" t="s">
        <v>12</v>
      </c>
      <c r="B36" s="318"/>
      <c r="C36" s="319"/>
      <c r="D36" s="367"/>
      <c r="E36" s="140"/>
      <c r="F36" s="71">
        <f t="shared" ref="F36:K36" si="1">F35+F34</f>
        <v>45700000</v>
      </c>
      <c r="G36" s="71">
        <f t="shared" si="1"/>
        <v>100000</v>
      </c>
      <c r="H36" s="71">
        <f t="shared" si="1"/>
        <v>11805226</v>
      </c>
      <c r="I36" s="71">
        <f t="shared" si="1"/>
        <v>350000</v>
      </c>
      <c r="J36" s="71">
        <f t="shared" si="1"/>
        <v>33289796</v>
      </c>
      <c r="K36" s="71">
        <f t="shared" si="1"/>
        <v>151540</v>
      </c>
      <c r="L36" s="71">
        <f>F36-G36-H36-I36-J36+K36</f>
        <v>306518</v>
      </c>
    </row>
    <row r="37" spans="1:12">
      <c r="B37" s="188"/>
    </row>
    <row r="38" spans="1:12">
      <c r="B38" s="188"/>
    </row>
    <row r="39" spans="1:12">
      <c r="A39" s="224" t="s">
        <v>385</v>
      </c>
      <c r="B39" s="188"/>
    </row>
    <row r="40" spans="1:12">
      <c r="A40" s="254" t="s">
        <v>223</v>
      </c>
      <c r="D40" s="225" t="s">
        <v>226</v>
      </c>
      <c r="F40" s="25"/>
      <c r="G40" s="48"/>
      <c r="H40" s="225" t="s">
        <v>229</v>
      </c>
    </row>
    <row r="41" spans="1:12">
      <c r="A41" s="220"/>
      <c r="D41" s="224"/>
      <c r="F41" s="25"/>
      <c r="G41" s="48"/>
      <c r="H41" s="225"/>
    </row>
    <row r="42" spans="1:12">
      <c r="A42" s="220"/>
      <c r="D42" s="224"/>
      <c r="F42" s="25"/>
      <c r="G42" s="48"/>
      <c r="H42" s="225"/>
    </row>
    <row r="43" spans="1:12">
      <c r="A43" s="220"/>
      <c r="D43" s="224"/>
      <c r="F43" s="25"/>
      <c r="G43" s="48"/>
      <c r="H43" s="225"/>
    </row>
    <row r="44" spans="1:12">
      <c r="A44" s="255" t="s">
        <v>224</v>
      </c>
      <c r="D44" s="226" t="s">
        <v>227</v>
      </c>
      <c r="F44" s="25"/>
      <c r="G44" s="48"/>
      <c r="H44" s="226" t="s">
        <v>230</v>
      </c>
    </row>
    <row r="45" spans="1:12">
      <c r="A45" s="256" t="s">
        <v>225</v>
      </c>
      <c r="D45" s="227" t="s">
        <v>228</v>
      </c>
      <c r="F45" s="25"/>
      <c r="G45" s="48"/>
      <c r="H45" s="227" t="s">
        <v>231</v>
      </c>
    </row>
    <row r="50" spans="1:1">
      <c r="A50" t="s">
        <v>407</v>
      </c>
    </row>
  </sheetData>
  <mergeCells count="98">
    <mergeCell ref="A32:A33"/>
    <mergeCell ref="B32:B33"/>
    <mergeCell ref="J32:J33"/>
    <mergeCell ref="L32:L33"/>
    <mergeCell ref="C32:C33"/>
    <mergeCell ref="K32:K33"/>
    <mergeCell ref="A28:A29"/>
    <mergeCell ref="A30:A31"/>
    <mergeCell ref="B24:B25"/>
    <mergeCell ref="B26:B27"/>
    <mergeCell ref="L22:L23"/>
    <mergeCell ref="H24:H25"/>
    <mergeCell ref="H26:H27"/>
    <mergeCell ref="L24:L25"/>
    <mergeCell ref="L26:L27"/>
    <mergeCell ref="A22:A23"/>
    <mergeCell ref="A24:A25"/>
    <mergeCell ref="A26:A27"/>
    <mergeCell ref="B22:B23"/>
    <mergeCell ref="F22:F23"/>
    <mergeCell ref="C22:C23"/>
    <mergeCell ref="E24:E25"/>
    <mergeCell ref="A1:L1"/>
    <mergeCell ref="A2:L2"/>
    <mergeCell ref="A5:A6"/>
    <mergeCell ref="B5:B6"/>
    <mergeCell ref="C5:C6"/>
    <mergeCell ref="D5:E5"/>
    <mergeCell ref="F5:F6"/>
    <mergeCell ref="G5:G6"/>
    <mergeCell ref="H5:J5"/>
    <mergeCell ref="K5:K6"/>
    <mergeCell ref="L5:L6"/>
    <mergeCell ref="A7:C7"/>
    <mergeCell ref="A8:A9"/>
    <mergeCell ref="B8:B9"/>
    <mergeCell ref="D8:D9"/>
    <mergeCell ref="E8:E9"/>
    <mergeCell ref="J8:J9"/>
    <mergeCell ref="K8:K9"/>
    <mergeCell ref="L8:L9"/>
    <mergeCell ref="J10:J11"/>
    <mergeCell ref="K10:K11"/>
    <mergeCell ref="L10:L11"/>
    <mergeCell ref="A10:A11"/>
    <mergeCell ref="B10:B11"/>
    <mergeCell ref="D10:D11"/>
    <mergeCell ref="E10:E11"/>
    <mergeCell ref="F8:F9"/>
    <mergeCell ref="F10:F11"/>
    <mergeCell ref="L12:L13"/>
    <mergeCell ref="A14:A15"/>
    <mergeCell ref="B14:B15"/>
    <mergeCell ref="E14:E15"/>
    <mergeCell ref="F14:F15"/>
    <mergeCell ref="J14:J15"/>
    <mergeCell ref="K14:K15"/>
    <mergeCell ref="L14:L15"/>
    <mergeCell ref="J12:J13"/>
    <mergeCell ref="K12:K13"/>
    <mergeCell ref="H12:H13"/>
    <mergeCell ref="D12:D13"/>
    <mergeCell ref="A12:A13"/>
    <mergeCell ref="B12:B13"/>
    <mergeCell ref="E12:E13"/>
    <mergeCell ref="F12:F13"/>
    <mergeCell ref="J16:J17"/>
    <mergeCell ref="K16:K17"/>
    <mergeCell ref="L16:L17"/>
    <mergeCell ref="A18:A19"/>
    <mergeCell ref="B18:B19"/>
    <mergeCell ref="E18:E19"/>
    <mergeCell ref="F18:F19"/>
    <mergeCell ref="I18:I19"/>
    <mergeCell ref="J18:J19"/>
    <mergeCell ref="K18:K19"/>
    <mergeCell ref="A16:A17"/>
    <mergeCell ref="B16:B17"/>
    <mergeCell ref="E16:E17"/>
    <mergeCell ref="F16:F17"/>
    <mergeCell ref="H16:H17"/>
    <mergeCell ref="I16:I17"/>
    <mergeCell ref="E26:E27"/>
    <mergeCell ref="L18:L19"/>
    <mergeCell ref="K20:K21"/>
    <mergeCell ref="L20:L21"/>
    <mergeCell ref="A20:A21"/>
    <mergeCell ref="B20:B21"/>
    <mergeCell ref="E20:E21"/>
    <mergeCell ref="H20:H21"/>
    <mergeCell ref="J20:J21"/>
    <mergeCell ref="B30:B31"/>
    <mergeCell ref="J28:J29"/>
    <mergeCell ref="J30:J31"/>
    <mergeCell ref="L28:L29"/>
    <mergeCell ref="L30:L31"/>
    <mergeCell ref="B28:B29"/>
    <mergeCell ref="F28:F29"/>
  </mergeCells>
  <pageMargins left="0.7" right="0.7" top="0.75" bottom="0.75" header="0.3" footer="0.3"/>
  <pageSetup scale="70" orientation="landscape" horizontalDpi="4294967293" verticalDpi="72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M40"/>
  <sheetViews>
    <sheetView topLeftCell="C1" zoomScaleNormal="100" workbookViewId="0">
      <selection activeCell="N11" sqref="N11"/>
    </sheetView>
  </sheetViews>
  <sheetFormatPr defaultRowHeight="15"/>
  <cols>
    <col min="1" max="1" width="5.140625" customWidth="1"/>
    <col min="2" max="2" width="11.42578125" customWidth="1"/>
    <col min="3" max="3" width="36" customWidth="1"/>
    <col min="4" max="4" width="12.85546875" customWidth="1"/>
    <col min="6" max="6" width="15.7109375" customWidth="1"/>
    <col min="7" max="7" width="13.28515625" customWidth="1"/>
    <col min="8" max="8" width="15.85546875" customWidth="1"/>
    <col min="9" max="9" width="12.7109375" customWidth="1"/>
    <col min="10" max="10" width="15.28515625" customWidth="1"/>
    <col min="11" max="11" width="14.7109375" customWidth="1"/>
    <col min="12" max="12" width="15.85546875" customWidth="1"/>
  </cols>
  <sheetData>
    <row r="1" spans="1:13" ht="18.75">
      <c r="A1" s="2569" t="s">
        <v>395</v>
      </c>
      <c r="B1" s="2569"/>
      <c r="C1" s="2569"/>
      <c r="D1" s="2569"/>
      <c r="E1" s="2569"/>
      <c r="F1" s="2569"/>
      <c r="G1" s="2569"/>
      <c r="H1" s="2569"/>
      <c r="I1" s="2569"/>
      <c r="J1" s="2569"/>
      <c r="K1" s="2569"/>
      <c r="L1" s="2569"/>
    </row>
    <row r="2" spans="1:13">
      <c r="B2" s="188"/>
    </row>
    <row r="3" spans="1:13">
      <c r="B3" s="188"/>
    </row>
    <row r="4" spans="1:13">
      <c r="A4" s="2632" t="s">
        <v>1</v>
      </c>
      <c r="B4" s="2664" t="s">
        <v>96</v>
      </c>
      <c r="C4" s="2632" t="s">
        <v>3</v>
      </c>
      <c r="D4" s="2636" t="s">
        <v>90</v>
      </c>
      <c r="E4" s="2637"/>
      <c r="F4" s="2630" t="s">
        <v>4</v>
      </c>
      <c r="G4" s="2630" t="s">
        <v>130</v>
      </c>
      <c r="H4" s="2638" t="s">
        <v>5</v>
      </c>
      <c r="I4" s="2639"/>
      <c r="J4" s="2640"/>
      <c r="K4" s="2630" t="s">
        <v>55</v>
      </c>
      <c r="L4" s="2630" t="s">
        <v>6</v>
      </c>
    </row>
    <row r="5" spans="1:13">
      <c r="A5" s="2633"/>
      <c r="B5" s="2665"/>
      <c r="C5" s="2633"/>
      <c r="D5" s="410" t="s">
        <v>54</v>
      </c>
      <c r="E5" s="414" t="s">
        <v>93</v>
      </c>
      <c r="F5" s="2631"/>
      <c r="G5" s="2631"/>
      <c r="H5" s="409" t="s">
        <v>94</v>
      </c>
      <c r="I5" s="409" t="s">
        <v>129</v>
      </c>
      <c r="J5" s="409" t="s">
        <v>60</v>
      </c>
      <c r="K5" s="2631"/>
      <c r="L5" s="2631"/>
    </row>
    <row r="6" spans="1:13">
      <c r="A6" s="2671" t="s">
        <v>7</v>
      </c>
      <c r="B6" s="2672"/>
      <c r="C6" s="2673"/>
      <c r="D6" s="415"/>
      <c r="E6" s="134"/>
      <c r="F6" s="49"/>
      <c r="G6" s="49"/>
      <c r="H6" s="49"/>
      <c r="I6" s="49"/>
      <c r="J6" s="49"/>
      <c r="K6" s="49"/>
      <c r="L6" s="52">
        <f>'mei''14'!L34</f>
        <v>306518</v>
      </c>
    </row>
    <row r="7" spans="1:13" ht="15" customHeight="1">
      <c r="A7" s="2618">
        <v>1</v>
      </c>
      <c r="B7" s="2660" t="s">
        <v>400</v>
      </c>
      <c r="C7" s="2618" t="s">
        <v>401</v>
      </c>
      <c r="D7" s="416"/>
      <c r="E7" s="2656"/>
      <c r="F7" s="213"/>
      <c r="G7" s="213"/>
      <c r="H7" s="2616"/>
      <c r="I7" s="407"/>
      <c r="J7" s="2616"/>
      <c r="K7" s="2616">
        <v>12050</v>
      </c>
      <c r="L7" s="2616">
        <f>L6+K7</f>
        <v>318568</v>
      </c>
    </row>
    <row r="8" spans="1:13" ht="15" customHeight="1">
      <c r="A8" s="2619"/>
      <c r="B8" s="2661"/>
      <c r="C8" s="2619"/>
      <c r="D8" s="417"/>
      <c r="E8" s="2657"/>
      <c r="F8" s="209"/>
      <c r="G8" s="209"/>
      <c r="H8" s="2617"/>
      <c r="I8" s="408"/>
      <c r="J8" s="2617"/>
      <c r="K8" s="2617"/>
      <c r="L8" s="2617"/>
    </row>
    <row r="9" spans="1:13" ht="15" customHeight="1">
      <c r="A9" s="2618">
        <v>2</v>
      </c>
      <c r="B9" s="2660" t="s">
        <v>402</v>
      </c>
      <c r="C9" s="2618" t="s">
        <v>4</v>
      </c>
      <c r="D9" s="423"/>
      <c r="E9" s="2656"/>
      <c r="F9" s="2616">
        <v>3000000</v>
      </c>
      <c r="G9" s="213"/>
      <c r="H9" s="2616"/>
      <c r="I9" s="420"/>
      <c r="J9" s="2616"/>
      <c r="K9" s="2616"/>
      <c r="L9" s="2616">
        <f>L7+F9</f>
        <v>3318568</v>
      </c>
    </row>
    <row r="10" spans="1:13" ht="15" customHeight="1">
      <c r="A10" s="2619"/>
      <c r="B10" s="2661"/>
      <c r="C10" s="2619"/>
      <c r="D10" s="424"/>
      <c r="E10" s="2657"/>
      <c r="F10" s="2617"/>
      <c r="G10" s="209"/>
      <c r="H10" s="2617"/>
      <c r="I10" s="421"/>
      <c r="J10" s="2617"/>
      <c r="K10" s="2617"/>
      <c r="L10" s="2617"/>
    </row>
    <row r="11" spans="1:13" ht="15" customHeight="1">
      <c r="A11" s="2618">
        <v>3</v>
      </c>
      <c r="B11" s="2660" t="s">
        <v>402</v>
      </c>
      <c r="C11" s="53" t="s">
        <v>392</v>
      </c>
      <c r="D11" s="416" t="s">
        <v>377</v>
      </c>
      <c r="E11" s="2656" t="s">
        <v>378</v>
      </c>
      <c r="F11" s="213"/>
      <c r="G11" s="213"/>
      <c r="H11" s="2616">
        <v>603500</v>
      </c>
      <c r="I11" s="407"/>
      <c r="J11" s="2616"/>
      <c r="K11" s="2616"/>
      <c r="L11" s="2616">
        <f>L9-H11</f>
        <v>2715068</v>
      </c>
      <c r="M11" t="s">
        <v>399</v>
      </c>
    </row>
    <row r="12" spans="1:13" ht="15" customHeight="1">
      <c r="A12" s="2619"/>
      <c r="B12" s="2661"/>
      <c r="C12" s="56" t="s">
        <v>393</v>
      </c>
      <c r="D12" s="417" t="s">
        <v>59</v>
      </c>
      <c r="E12" s="2657"/>
      <c r="F12" s="209"/>
      <c r="G12" s="209"/>
      <c r="H12" s="2617"/>
      <c r="I12" s="408"/>
      <c r="J12" s="2617"/>
      <c r="K12" s="2617"/>
      <c r="L12" s="2617"/>
    </row>
    <row r="13" spans="1:13">
      <c r="A13" s="311" t="s">
        <v>398</v>
      </c>
      <c r="B13" s="312"/>
      <c r="C13" s="313"/>
      <c r="D13" s="413"/>
      <c r="E13" s="138"/>
      <c r="F13" s="66">
        <f t="shared" ref="F13:K13" si="0">SUM(F7:F12)</f>
        <v>3000000</v>
      </c>
      <c r="G13" s="66">
        <f t="shared" si="0"/>
        <v>0</v>
      </c>
      <c r="H13" s="66">
        <f t="shared" si="0"/>
        <v>603500</v>
      </c>
      <c r="I13" s="66">
        <f t="shared" si="0"/>
        <v>0</v>
      </c>
      <c r="J13" s="66">
        <f t="shared" si="0"/>
        <v>0</v>
      </c>
      <c r="K13" s="66">
        <f t="shared" si="0"/>
        <v>12050</v>
      </c>
      <c r="L13" s="66">
        <f>L6+F13-G13-H13-I13-J13+K13</f>
        <v>2715068</v>
      </c>
    </row>
    <row r="14" spans="1:13">
      <c r="A14" s="314" t="s">
        <v>7</v>
      </c>
      <c r="B14" s="315"/>
      <c r="C14" s="316"/>
      <c r="D14" s="411"/>
      <c r="E14" s="139"/>
      <c r="F14" s="68">
        <f>'mei''14'!F36</f>
        <v>45700000</v>
      </c>
      <c r="G14" s="68">
        <f>'mei''14'!G36</f>
        <v>100000</v>
      </c>
      <c r="H14" s="68">
        <f>'mei''14'!H36</f>
        <v>11805226</v>
      </c>
      <c r="I14" s="68">
        <f>'mei''14'!I36</f>
        <v>350000</v>
      </c>
      <c r="J14" s="69">
        <f>'mei''14'!J36</f>
        <v>33289796</v>
      </c>
      <c r="K14" s="69">
        <f>'mei''14'!K36</f>
        <v>151540</v>
      </c>
      <c r="L14" s="69">
        <f>'APRL''14'!L23</f>
        <v>3944520</v>
      </c>
    </row>
    <row r="15" spans="1:13">
      <c r="A15" s="317" t="s">
        <v>12</v>
      </c>
      <c r="B15" s="318"/>
      <c r="C15" s="319"/>
      <c r="D15" s="412"/>
      <c r="E15" s="140"/>
      <c r="F15" s="71">
        <f t="shared" ref="F15:K15" si="1">F14+F13</f>
        <v>48700000</v>
      </c>
      <c r="G15" s="71">
        <f t="shared" si="1"/>
        <v>100000</v>
      </c>
      <c r="H15" s="71">
        <f t="shared" si="1"/>
        <v>12408726</v>
      </c>
      <c r="I15" s="71">
        <f t="shared" si="1"/>
        <v>350000</v>
      </c>
      <c r="J15" s="71">
        <f t="shared" si="1"/>
        <v>33289796</v>
      </c>
      <c r="K15" s="71">
        <f t="shared" si="1"/>
        <v>163590</v>
      </c>
      <c r="L15" s="71">
        <f>F15-G15-H15-I15-J15+K15</f>
        <v>2715068</v>
      </c>
    </row>
    <row r="16" spans="1:13">
      <c r="B16" s="188"/>
    </row>
    <row r="17" spans="1:8">
      <c r="B17" s="188"/>
    </row>
    <row r="18" spans="1:8">
      <c r="A18" s="224" t="s">
        <v>409</v>
      </c>
      <c r="B18" s="188"/>
    </row>
    <row r="19" spans="1:8">
      <c r="A19" s="254" t="s">
        <v>223</v>
      </c>
      <c r="D19" s="225" t="s">
        <v>226</v>
      </c>
      <c r="F19" s="25"/>
      <c r="G19" s="48"/>
      <c r="H19" s="225"/>
    </row>
    <row r="20" spans="1:8">
      <c r="A20" s="220"/>
      <c r="D20" s="224"/>
      <c r="F20" s="25"/>
      <c r="G20" s="48"/>
      <c r="H20" s="225"/>
    </row>
    <row r="21" spans="1:8">
      <c r="A21" s="220"/>
      <c r="D21" s="224"/>
      <c r="F21" s="25"/>
      <c r="G21" s="48"/>
      <c r="H21" s="225"/>
    </row>
    <row r="22" spans="1:8">
      <c r="A22" s="220"/>
      <c r="D22" s="224"/>
      <c r="F22" s="25"/>
      <c r="G22" s="48"/>
      <c r="H22" s="225"/>
    </row>
    <row r="23" spans="1:8">
      <c r="A23" s="255" t="s">
        <v>224</v>
      </c>
      <c r="D23" s="226" t="s">
        <v>227</v>
      </c>
      <c r="F23" s="25"/>
      <c r="G23" s="48"/>
      <c r="H23" s="226"/>
    </row>
    <row r="24" spans="1:8">
      <c r="A24" s="256" t="s">
        <v>225</v>
      </c>
      <c r="D24" s="227" t="s">
        <v>228</v>
      </c>
      <c r="F24" s="25"/>
      <c r="G24" s="48"/>
      <c r="H24" s="227"/>
    </row>
    <row r="28" spans="1:8">
      <c r="A28" t="s">
        <v>408</v>
      </c>
    </row>
    <row r="40" spans="3:3">
      <c r="C40" t="s">
        <v>110</v>
      </c>
    </row>
  </sheetData>
  <mergeCells count="35">
    <mergeCell ref="A1:L1"/>
    <mergeCell ref="A4:A5"/>
    <mergeCell ref="B4:B5"/>
    <mergeCell ref="C4:C5"/>
    <mergeCell ref="D4:E4"/>
    <mergeCell ref="F4:F5"/>
    <mergeCell ref="G4:G5"/>
    <mergeCell ref="H4:J4"/>
    <mergeCell ref="K4:K5"/>
    <mergeCell ref="L4:L5"/>
    <mergeCell ref="K7:K8"/>
    <mergeCell ref="H7:H8"/>
    <mergeCell ref="H11:H12"/>
    <mergeCell ref="J7:J8"/>
    <mergeCell ref="L7:L8"/>
    <mergeCell ref="L9:L10"/>
    <mergeCell ref="J11:J12"/>
    <mergeCell ref="K11:K12"/>
    <mergeCell ref="K9:K10"/>
    <mergeCell ref="L11:L12"/>
    <mergeCell ref="H9:H10"/>
    <mergeCell ref="J9:J10"/>
    <mergeCell ref="F9:F10"/>
    <mergeCell ref="C9:C10"/>
    <mergeCell ref="A6:C6"/>
    <mergeCell ref="A7:A8"/>
    <mergeCell ref="B7:B8"/>
    <mergeCell ref="E7:E8"/>
    <mergeCell ref="C7:C8"/>
    <mergeCell ref="A11:A12"/>
    <mergeCell ref="B11:B12"/>
    <mergeCell ref="E11:E12"/>
    <mergeCell ref="A9:A10"/>
    <mergeCell ref="B9:B10"/>
    <mergeCell ref="E9:E10"/>
  </mergeCells>
  <pageMargins left="0.7" right="0.7" top="0.75" bottom="0.75" header="0.3" footer="0.3"/>
  <pageSetup scale="77" orientation="landscape" horizontalDpi="120" verticalDpi="72" r:id="rId1"/>
  <colBreaks count="1" manualBreakCount="1">
    <brk id="12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L16"/>
  <sheetViews>
    <sheetView topLeftCell="A13" zoomScale="91" zoomScaleNormal="91" workbookViewId="0">
      <selection activeCell="L16" sqref="L16"/>
    </sheetView>
  </sheetViews>
  <sheetFormatPr defaultRowHeight="15"/>
  <cols>
    <col min="2" max="2" width="11" customWidth="1"/>
    <col min="3" max="3" width="35.5703125" customWidth="1"/>
    <col min="4" max="4" width="16.85546875" customWidth="1"/>
    <col min="5" max="5" width="15.140625" customWidth="1"/>
    <col min="6" max="6" width="19.5703125" customWidth="1"/>
    <col min="7" max="7" width="15.28515625" customWidth="1"/>
    <col min="8" max="8" width="17.85546875" customWidth="1"/>
    <col min="9" max="9" width="15.5703125" customWidth="1"/>
    <col min="10" max="10" width="17.5703125" customWidth="1"/>
    <col min="11" max="11" width="15.140625" customWidth="1"/>
    <col min="12" max="12" width="21" customWidth="1"/>
  </cols>
  <sheetData>
    <row r="1" spans="1:12" ht="18.75">
      <c r="A1" s="2569" t="s">
        <v>417</v>
      </c>
      <c r="B1" s="2569"/>
      <c r="C1" s="2569"/>
      <c r="D1" s="2569"/>
      <c r="E1" s="2569"/>
      <c r="F1" s="2569"/>
      <c r="G1" s="2569"/>
      <c r="H1" s="2569"/>
      <c r="I1" s="2569"/>
      <c r="J1" s="2569"/>
      <c r="K1" s="2569"/>
      <c r="L1" s="2569"/>
    </row>
    <row r="2" spans="1:12">
      <c r="B2" s="188"/>
    </row>
    <row r="3" spans="1:12">
      <c r="B3" s="188"/>
    </row>
    <row r="4" spans="1:12">
      <c r="A4" s="2632" t="s">
        <v>1</v>
      </c>
      <c r="B4" s="2664" t="s">
        <v>96</v>
      </c>
      <c r="C4" s="2632" t="s">
        <v>3</v>
      </c>
      <c r="D4" s="2636" t="s">
        <v>90</v>
      </c>
      <c r="E4" s="2637"/>
      <c r="F4" s="2630" t="s">
        <v>4</v>
      </c>
      <c r="G4" s="2630" t="s">
        <v>130</v>
      </c>
      <c r="H4" s="2638" t="s">
        <v>5</v>
      </c>
      <c r="I4" s="2639"/>
      <c r="J4" s="2640"/>
      <c r="K4" s="2630" t="s">
        <v>55</v>
      </c>
      <c r="L4" s="2630" t="s">
        <v>6</v>
      </c>
    </row>
    <row r="5" spans="1:12">
      <c r="A5" s="2633"/>
      <c r="B5" s="2665"/>
      <c r="C5" s="2633"/>
      <c r="D5" s="432" t="s">
        <v>54</v>
      </c>
      <c r="E5" s="436" t="s">
        <v>93</v>
      </c>
      <c r="F5" s="2631"/>
      <c r="G5" s="2631"/>
      <c r="H5" s="431" t="s">
        <v>94</v>
      </c>
      <c r="I5" s="431" t="s">
        <v>129</v>
      </c>
      <c r="J5" s="431" t="s">
        <v>60</v>
      </c>
      <c r="K5" s="2631"/>
      <c r="L5" s="2631"/>
    </row>
    <row r="6" spans="1:12">
      <c r="A6" s="2671" t="s">
        <v>7</v>
      </c>
      <c r="B6" s="2672"/>
      <c r="C6" s="2673"/>
      <c r="D6" s="437"/>
      <c r="E6" s="134"/>
      <c r="F6" s="49"/>
      <c r="G6" s="49"/>
      <c r="H6" s="49"/>
      <c r="I6" s="49"/>
      <c r="J6" s="49"/>
      <c r="K6" s="49"/>
      <c r="L6" s="52">
        <v>2715068</v>
      </c>
    </row>
    <row r="7" spans="1:12">
      <c r="A7" s="2618">
        <v>1</v>
      </c>
      <c r="B7" s="2660" t="s">
        <v>419</v>
      </c>
      <c r="C7" s="53" t="s">
        <v>392</v>
      </c>
      <c r="D7" s="453" t="s">
        <v>377</v>
      </c>
      <c r="E7" s="2656" t="s">
        <v>378</v>
      </c>
      <c r="F7" s="213"/>
      <c r="G7" s="213"/>
      <c r="H7" s="2616">
        <v>603500</v>
      </c>
      <c r="I7" s="429"/>
      <c r="J7" s="2616"/>
      <c r="K7" s="2616"/>
      <c r="L7" s="2616">
        <f>L6-H7</f>
        <v>2111568</v>
      </c>
    </row>
    <row r="8" spans="1:12">
      <c r="A8" s="2619"/>
      <c r="B8" s="2661"/>
      <c r="C8" s="56" t="s">
        <v>393</v>
      </c>
      <c r="D8" s="454" t="s">
        <v>59</v>
      </c>
      <c r="E8" s="2657"/>
      <c r="F8" s="209"/>
      <c r="G8" s="209"/>
      <c r="H8" s="2617"/>
      <c r="I8" s="430"/>
      <c r="J8" s="2617"/>
      <c r="K8" s="2617"/>
      <c r="L8" s="2617"/>
    </row>
    <row r="9" spans="1:12">
      <c r="A9" s="2618">
        <v>2</v>
      </c>
      <c r="B9" s="2660" t="s">
        <v>420</v>
      </c>
      <c r="C9" s="2618" t="s">
        <v>403</v>
      </c>
      <c r="D9" s="438"/>
      <c r="E9" s="2656"/>
      <c r="F9" s="2616">
        <v>1000000</v>
      </c>
      <c r="G9" s="213"/>
      <c r="H9" s="2616"/>
      <c r="I9" s="429"/>
      <c r="J9" s="2616"/>
      <c r="K9" s="2616"/>
      <c r="L9" s="2616">
        <f>L7-F9</f>
        <v>1111568</v>
      </c>
    </row>
    <row r="10" spans="1:12">
      <c r="A10" s="2619"/>
      <c r="B10" s="2661"/>
      <c r="C10" s="2619"/>
      <c r="D10" s="439"/>
      <c r="E10" s="2657"/>
      <c r="F10" s="2617"/>
      <c r="G10" s="209"/>
      <c r="H10" s="2617"/>
      <c r="I10" s="430"/>
      <c r="J10" s="2617"/>
      <c r="K10" s="2617"/>
      <c r="L10" s="2617"/>
    </row>
    <row r="11" spans="1:12">
      <c r="A11" s="2618">
        <v>3</v>
      </c>
      <c r="B11" s="2660"/>
      <c r="C11" s="53"/>
      <c r="D11" s="438"/>
      <c r="E11" s="2656"/>
      <c r="F11" s="213"/>
      <c r="G11" s="213"/>
      <c r="H11" s="2616"/>
      <c r="I11" s="429"/>
      <c r="J11" s="2616"/>
      <c r="K11" s="2616"/>
      <c r="L11" s="2616"/>
    </row>
    <row r="12" spans="1:12">
      <c r="A12" s="2619"/>
      <c r="B12" s="2661"/>
      <c r="C12" s="56"/>
      <c r="D12" s="439"/>
      <c r="E12" s="2657"/>
      <c r="F12" s="209"/>
      <c r="G12" s="209"/>
      <c r="H12" s="2617"/>
      <c r="I12" s="430"/>
      <c r="J12" s="2617"/>
      <c r="K12" s="2617"/>
      <c r="L12" s="2617"/>
    </row>
    <row r="13" spans="1:12">
      <c r="A13" s="440"/>
      <c r="B13" s="441"/>
      <c r="C13" s="146"/>
      <c r="D13" s="442"/>
      <c r="E13" s="443"/>
      <c r="F13" s="207"/>
      <c r="G13" s="207"/>
      <c r="H13" s="208"/>
      <c r="I13" s="207"/>
      <c r="J13" s="208"/>
      <c r="K13" s="208"/>
      <c r="L13" s="208"/>
    </row>
    <row r="14" spans="1:12">
      <c r="A14" s="311" t="s">
        <v>398</v>
      </c>
      <c r="B14" s="312"/>
      <c r="C14" s="313"/>
      <c r="D14" s="435"/>
      <c r="E14" s="138"/>
      <c r="F14" s="66">
        <f t="shared" ref="F14:K14" si="0">SUM(F7:F12)</f>
        <v>1000000</v>
      </c>
      <c r="G14" s="66">
        <f t="shared" si="0"/>
        <v>0</v>
      </c>
      <c r="H14" s="66">
        <f t="shared" si="0"/>
        <v>603500</v>
      </c>
      <c r="I14" s="66">
        <f t="shared" si="0"/>
        <v>0</v>
      </c>
      <c r="J14" s="66">
        <f t="shared" si="0"/>
        <v>0</v>
      </c>
      <c r="K14" s="66">
        <f t="shared" si="0"/>
        <v>0</v>
      </c>
      <c r="L14" s="66">
        <f>L6-F14-H14</f>
        <v>1111568</v>
      </c>
    </row>
    <row r="15" spans="1:12">
      <c r="A15" s="314" t="s">
        <v>7</v>
      </c>
      <c r="B15" s="315"/>
      <c r="C15" s="316"/>
      <c r="D15" s="433"/>
      <c r="E15" s="139"/>
      <c r="F15" s="68">
        <f>'mei''14'!F36</f>
        <v>45700000</v>
      </c>
      <c r="G15" s="68">
        <f>'mei''14'!G36</f>
        <v>100000</v>
      </c>
      <c r="H15" s="68">
        <f>'mei''14'!H36</f>
        <v>11805226</v>
      </c>
      <c r="I15" s="68">
        <f>'mei''14'!I36</f>
        <v>350000</v>
      </c>
      <c r="J15" s="69">
        <f>'mei''14'!J36</f>
        <v>33289796</v>
      </c>
      <c r="K15" s="69">
        <f>'mei''14'!K36</f>
        <v>151540</v>
      </c>
      <c r="L15" s="69">
        <f>'APRL''14'!L23</f>
        <v>3944520</v>
      </c>
    </row>
    <row r="16" spans="1:12">
      <c r="A16" s="317" t="s">
        <v>12</v>
      </c>
      <c r="B16" s="318"/>
      <c r="C16" s="319"/>
      <c r="D16" s="434"/>
      <c r="E16" s="140"/>
      <c r="F16" s="71">
        <f t="shared" ref="F16:K16" si="1">F15+F14</f>
        <v>46700000</v>
      </c>
      <c r="G16" s="71">
        <f t="shared" si="1"/>
        <v>100000</v>
      </c>
      <c r="H16" s="71">
        <f t="shared" si="1"/>
        <v>12408726</v>
      </c>
      <c r="I16" s="71">
        <f t="shared" si="1"/>
        <v>350000</v>
      </c>
      <c r="J16" s="71">
        <f t="shared" si="1"/>
        <v>33289796</v>
      </c>
      <c r="K16" s="71">
        <f t="shared" si="1"/>
        <v>151540</v>
      </c>
      <c r="L16" s="71">
        <f>F16-G16-H16-I16-J16+K16</f>
        <v>703018</v>
      </c>
    </row>
  </sheetData>
  <mergeCells count="34">
    <mergeCell ref="A6:C6"/>
    <mergeCell ref="A7:A8"/>
    <mergeCell ref="B7:B8"/>
    <mergeCell ref="E7:E8"/>
    <mergeCell ref="A1:L1"/>
    <mergeCell ref="A4:A5"/>
    <mergeCell ref="B4:B5"/>
    <mergeCell ref="C4:C5"/>
    <mergeCell ref="D4:E4"/>
    <mergeCell ref="F4:F5"/>
    <mergeCell ref="G4:G5"/>
    <mergeCell ref="H4:J4"/>
    <mergeCell ref="K4:K5"/>
    <mergeCell ref="L4:L5"/>
    <mergeCell ref="J7:J8"/>
    <mergeCell ref="K7:K8"/>
    <mergeCell ref="L7:L8"/>
    <mergeCell ref="A9:A10"/>
    <mergeCell ref="B9:B10"/>
    <mergeCell ref="C9:C10"/>
    <mergeCell ref="E9:E10"/>
    <mergeCell ref="F9:F10"/>
    <mergeCell ref="H9:H10"/>
    <mergeCell ref="J9:J10"/>
    <mergeCell ref="H7:H8"/>
    <mergeCell ref="K9:K10"/>
    <mergeCell ref="L9:L10"/>
    <mergeCell ref="K11:K12"/>
    <mergeCell ref="L11:L12"/>
    <mergeCell ref="A11:A12"/>
    <mergeCell ref="B11:B12"/>
    <mergeCell ref="E11:E12"/>
    <mergeCell ref="H11:H12"/>
    <mergeCell ref="J11:J1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M12"/>
  <sheetViews>
    <sheetView zoomScale="84" zoomScaleNormal="84" workbookViewId="0">
      <selection activeCell="B9" sqref="B9"/>
    </sheetView>
  </sheetViews>
  <sheetFormatPr defaultRowHeight="15"/>
  <cols>
    <col min="2" max="2" width="12.7109375" customWidth="1"/>
    <col min="3" max="3" width="37.140625" customWidth="1"/>
    <col min="4" max="4" width="15.7109375" customWidth="1"/>
    <col min="6" max="6" width="15" customWidth="1"/>
    <col min="7" max="7" width="13" customWidth="1"/>
    <col min="8" max="8" width="14.140625" customWidth="1"/>
    <col min="9" max="9" width="17.7109375" customWidth="1"/>
    <col min="10" max="10" width="17" customWidth="1"/>
    <col min="11" max="11" width="14" customWidth="1"/>
    <col min="12" max="12" width="15.85546875" customWidth="1"/>
    <col min="13" max="13" width="16.42578125" customWidth="1"/>
  </cols>
  <sheetData>
    <row r="1" spans="1:13" ht="18.75">
      <c r="B1" s="2569" t="s">
        <v>410</v>
      </c>
      <c r="C1" s="2569"/>
      <c r="D1" s="2569"/>
      <c r="E1" s="2569"/>
      <c r="F1" s="2569"/>
      <c r="G1" s="2569"/>
      <c r="H1" s="2569"/>
      <c r="I1" s="2569"/>
      <c r="J1" s="2569"/>
      <c r="K1" s="2569"/>
      <c r="L1" s="2569"/>
      <c r="M1" s="2569"/>
    </row>
    <row r="2" spans="1:13">
      <c r="C2" s="188"/>
    </row>
    <row r="3" spans="1:13">
      <c r="C3" s="188"/>
    </row>
    <row r="4" spans="1:13">
      <c r="A4" s="479" t="s">
        <v>1</v>
      </c>
      <c r="B4" s="486" t="s">
        <v>96</v>
      </c>
      <c r="C4" s="479" t="s">
        <v>3</v>
      </c>
      <c r="D4" s="481" t="s">
        <v>90</v>
      </c>
      <c r="E4" s="482"/>
      <c r="F4" s="477" t="s">
        <v>4</v>
      </c>
      <c r="G4" s="477" t="s">
        <v>130</v>
      </c>
      <c r="H4" s="483" t="s">
        <v>5</v>
      </c>
      <c r="I4" s="484"/>
      <c r="J4" s="485"/>
      <c r="K4" s="477" t="s">
        <v>55</v>
      </c>
      <c r="L4" s="2630" t="s">
        <v>6</v>
      </c>
    </row>
    <row r="5" spans="1:13">
      <c r="A5" s="480"/>
      <c r="B5" s="487"/>
      <c r="C5" s="480"/>
      <c r="D5" s="480" t="s">
        <v>54</v>
      </c>
      <c r="E5" s="487" t="s">
        <v>93</v>
      </c>
      <c r="F5" s="478"/>
      <c r="G5" s="478"/>
      <c r="H5" s="478" t="s">
        <v>94</v>
      </c>
      <c r="I5" s="478" t="s">
        <v>129</v>
      </c>
      <c r="J5" s="478" t="s">
        <v>60</v>
      </c>
      <c r="K5" s="478"/>
      <c r="L5" s="2631"/>
    </row>
    <row r="6" spans="1:13">
      <c r="A6" s="494" t="s">
        <v>7</v>
      </c>
      <c r="B6" s="490"/>
      <c r="C6" s="491"/>
      <c r="D6" s="491"/>
      <c r="E6" s="134"/>
      <c r="F6" s="49"/>
      <c r="G6" s="49"/>
      <c r="H6" s="49"/>
      <c r="I6" s="49"/>
      <c r="J6" s="49"/>
      <c r="K6" s="49"/>
      <c r="L6" s="52">
        <f>'JULI''14'!L9</f>
        <v>1111568</v>
      </c>
    </row>
    <row r="7" spans="1:13">
      <c r="A7" s="467">
        <v>1</v>
      </c>
      <c r="B7" s="469" t="s">
        <v>411</v>
      </c>
      <c r="C7" s="53" t="s">
        <v>392</v>
      </c>
      <c r="D7" s="492" t="s">
        <v>377</v>
      </c>
      <c r="E7" s="488" t="s">
        <v>378</v>
      </c>
      <c r="F7" s="213"/>
      <c r="G7" s="213"/>
      <c r="H7" s="471">
        <v>603500</v>
      </c>
      <c r="I7" s="473"/>
      <c r="J7" s="471"/>
      <c r="K7" s="471"/>
      <c r="L7" s="2616">
        <f>L6-H7</f>
        <v>508068</v>
      </c>
    </row>
    <row r="8" spans="1:13">
      <c r="A8" s="468"/>
      <c r="B8" s="470"/>
      <c r="C8" s="56" t="s">
        <v>393</v>
      </c>
      <c r="D8" s="493" t="s">
        <v>59</v>
      </c>
      <c r="E8" s="489"/>
      <c r="F8" s="209"/>
      <c r="G8" s="209"/>
      <c r="H8" s="472"/>
      <c r="I8" s="474"/>
      <c r="J8" s="472"/>
      <c r="K8" s="472"/>
      <c r="L8" s="2617"/>
    </row>
    <row r="9" spans="1:13">
      <c r="A9" s="440"/>
      <c r="B9" s="441"/>
      <c r="C9" s="146" t="s">
        <v>4</v>
      </c>
      <c r="D9" s="442"/>
      <c r="E9" s="443"/>
      <c r="F9" s="207">
        <v>2000000</v>
      </c>
      <c r="G9" s="207"/>
      <c r="H9" s="208"/>
      <c r="I9" s="207"/>
      <c r="J9" s="208"/>
      <c r="K9" s="208"/>
      <c r="L9" s="208">
        <f>L7+F9</f>
        <v>2508068</v>
      </c>
    </row>
    <row r="10" spans="1:13">
      <c r="A10" s="311" t="s">
        <v>436</v>
      </c>
      <c r="B10" s="312"/>
      <c r="C10" s="313"/>
      <c r="D10" s="466"/>
      <c r="E10" s="138"/>
      <c r="F10" s="66">
        <f>SUM(F9)</f>
        <v>2000000</v>
      </c>
      <c r="G10" s="66">
        <f>SUM(G7:G8)</f>
        <v>0</v>
      </c>
      <c r="H10" s="66">
        <f>SUM(H7:H8)</f>
        <v>603500</v>
      </c>
      <c r="I10" s="66">
        <f>SUM(I7:I8)</f>
        <v>0</v>
      </c>
      <c r="J10" s="66">
        <f>SUM(J7:J8)</f>
        <v>0</v>
      </c>
      <c r="K10" s="66">
        <f>SUM(K7:K8)</f>
        <v>0</v>
      </c>
      <c r="L10" s="66">
        <f>L6+F10-G10-H10-I10-J10+K10</f>
        <v>2508068</v>
      </c>
    </row>
    <row r="11" spans="1:13">
      <c r="A11" s="314" t="s">
        <v>7</v>
      </c>
      <c r="B11" s="315"/>
      <c r="C11" s="316"/>
      <c r="D11" s="475"/>
      <c r="E11" s="139"/>
      <c r="F11" s="68">
        <f>'JULI''14'!F16</f>
        <v>46700000</v>
      </c>
      <c r="G11" s="68">
        <f>'JULI''14'!G16</f>
        <v>100000</v>
      </c>
      <c r="H11" s="68">
        <f>'JULI''14'!H16</f>
        <v>12408726</v>
      </c>
      <c r="I11" s="68">
        <f>'JULI''14'!I16</f>
        <v>350000</v>
      </c>
      <c r="J11" s="69">
        <f>'JULI''14'!J16</f>
        <v>33289796</v>
      </c>
      <c r="K11" s="69">
        <f>'JULI''14'!K16</f>
        <v>151540</v>
      </c>
      <c r="L11" s="69">
        <f>'JULI''14'!L16</f>
        <v>703018</v>
      </c>
    </row>
    <row r="12" spans="1:13">
      <c r="A12" s="317" t="s">
        <v>12</v>
      </c>
      <c r="B12" s="318"/>
      <c r="C12" s="319"/>
      <c r="D12" s="476"/>
      <c r="E12" s="140"/>
      <c r="F12" s="71">
        <f t="shared" ref="F12:K12" si="0">F11+F10</f>
        <v>48700000</v>
      </c>
      <c r="G12" s="71">
        <f t="shared" si="0"/>
        <v>100000</v>
      </c>
      <c r="H12" s="71">
        <f t="shared" si="0"/>
        <v>13012226</v>
      </c>
      <c r="I12" s="71">
        <f t="shared" si="0"/>
        <v>350000</v>
      </c>
      <c r="J12" s="71">
        <f t="shared" si="0"/>
        <v>33289796</v>
      </c>
      <c r="K12" s="71">
        <f t="shared" si="0"/>
        <v>151540</v>
      </c>
      <c r="L12" s="71">
        <f>F12-G12-H12-I12-J12+K12</f>
        <v>2099518</v>
      </c>
    </row>
  </sheetData>
  <mergeCells count="3">
    <mergeCell ref="B1:M1"/>
    <mergeCell ref="L4:L5"/>
    <mergeCell ref="L7:L8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L20"/>
  <sheetViews>
    <sheetView topLeftCell="B4" zoomScale="91" zoomScaleNormal="91" workbookViewId="0">
      <selection activeCell="L21" sqref="L21"/>
    </sheetView>
  </sheetViews>
  <sheetFormatPr defaultRowHeight="15"/>
  <cols>
    <col min="2" max="2" width="10.140625" customWidth="1"/>
    <col min="3" max="3" width="37.140625" customWidth="1"/>
    <col min="4" max="4" width="11.140625" customWidth="1"/>
    <col min="6" max="6" width="17.85546875" customWidth="1"/>
    <col min="7" max="7" width="14" customWidth="1"/>
    <col min="8" max="8" width="17.42578125" customWidth="1"/>
    <col min="9" max="9" width="11.7109375" customWidth="1"/>
    <col min="10" max="10" width="19.140625" customWidth="1"/>
    <col min="11" max="11" width="16.28515625" customWidth="1"/>
    <col min="12" max="12" width="20.28515625" customWidth="1"/>
  </cols>
  <sheetData>
    <row r="1" spans="1:12" ht="18.75">
      <c r="A1" s="2569" t="s">
        <v>418</v>
      </c>
      <c r="B1" s="2569"/>
      <c r="C1" s="2569"/>
      <c r="D1" s="2569"/>
      <c r="E1" s="2569"/>
      <c r="F1" s="2569"/>
      <c r="G1" s="2569"/>
      <c r="H1" s="2569"/>
      <c r="I1" s="2569"/>
      <c r="J1" s="2569"/>
      <c r="K1" s="2569"/>
      <c r="L1" s="2569"/>
    </row>
    <row r="5" spans="1:12">
      <c r="A5" s="2632" t="s">
        <v>1</v>
      </c>
      <c r="B5" s="2664" t="s">
        <v>96</v>
      </c>
      <c r="C5" s="2632" t="s">
        <v>3</v>
      </c>
      <c r="D5" s="2636" t="s">
        <v>90</v>
      </c>
      <c r="E5" s="2637"/>
      <c r="F5" s="2630" t="s">
        <v>4</v>
      </c>
      <c r="G5" s="2630" t="s">
        <v>130</v>
      </c>
      <c r="H5" s="2638" t="s">
        <v>5</v>
      </c>
      <c r="I5" s="2639"/>
      <c r="J5" s="2640"/>
      <c r="K5" s="2630" t="s">
        <v>55</v>
      </c>
      <c r="L5" s="2630" t="s">
        <v>6</v>
      </c>
    </row>
    <row r="6" spans="1:12">
      <c r="A6" s="2633"/>
      <c r="B6" s="2665"/>
      <c r="C6" s="2633"/>
      <c r="D6" s="447" t="s">
        <v>54</v>
      </c>
      <c r="E6" s="451" t="s">
        <v>93</v>
      </c>
      <c r="F6" s="2631"/>
      <c r="G6" s="2631"/>
      <c r="H6" s="446" t="s">
        <v>94</v>
      </c>
      <c r="I6" s="446" t="s">
        <v>129</v>
      </c>
      <c r="J6" s="446" t="s">
        <v>60</v>
      </c>
      <c r="K6" s="2631"/>
      <c r="L6" s="2631"/>
    </row>
    <row r="7" spans="1:12">
      <c r="A7" s="2671" t="s">
        <v>7</v>
      </c>
      <c r="B7" s="2672"/>
      <c r="C7" s="2673"/>
      <c r="D7" s="452"/>
      <c r="E7" s="134"/>
      <c r="F7" s="49"/>
      <c r="G7" s="49"/>
      <c r="H7" s="49"/>
      <c r="I7" s="49"/>
      <c r="J7" s="49"/>
      <c r="K7" s="49"/>
      <c r="L7" s="52">
        <f>'AGUSTUS''14'!L9</f>
        <v>2508068</v>
      </c>
    </row>
    <row r="8" spans="1:12">
      <c r="A8" s="2618">
        <v>1</v>
      </c>
      <c r="B8" s="2660" t="s">
        <v>421</v>
      </c>
      <c r="C8" s="53" t="s">
        <v>392</v>
      </c>
      <c r="D8" s="453" t="s">
        <v>377</v>
      </c>
      <c r="E8" s="2656"/>
      <c r="F8" s="213"/>
      <c r="G8" s="213"/>
      <c r="H8" s="2616">
        <v>603500</v>
      </c>
      <c r="I8" s="444"/>
      <c r="J8" s="2616"/>
      <c r="K8" s="2616"/>
      <c r="L8" s="2616">
        <f>L7-H8</f>
        <v>1904568</v>
      </c>
    </row>
    <row r="9" spans="1:12">
      <c r="A9" s="2619"/>
      <c r="B9" s="2661"/>
      <c r="C9" s="56" t="s">
        <v>393</v>
      </c>
      <c r="D9" s="454" t="s">
        <v>59</v>
      </c>
      <c r="E9" s="2657"/>
      <c r="F9" s="209"/>
      <c r="G9" s="209"/>
      <c r="H9" s="2617"/>
      <c r="I9" s="445"/>
      <c r="J9" s="2617"/>
      <c r="K9" s="2617"/>
      <c r="L9" s="2617"/>
    </row>
    <row r="10" spans="1:12">
      <c r="A10" s="2618">
        <v>2</v>
      </c>
      <c r="B10" s="2660" t="s">
        <v>421</v>
      </c>
      <c r="C10" s="53" t="s">
        <v>392</v>
      </c>
      <c r="D10" s="464" t="s">
        <v>423</v>
      </c>
      <c r="E10" s="2656"/>
      <c r="F10" s="2616"/>
      <c r="G10" s="213"/>
      <c r="H10" s="2616"/>
      <c r="I10" s="444"/>
      <c r="J10" s="2616">
        <v>520500</v>
      </c>
      <c r="K10" s="2616"/>
      <c r="L10" s="2616">
        <f>L8-J10</f>
        <v>1384068</v>
      </c>
    </row>
    <row r="11" spans="1:12">
      <c r="A11" s="2619"/>
      <c r="B11" s="2661"/>
      <c r="C11" s="56" t="s">
        <v>422</v>
      </c>
      <c r="D11" s="465" t="s">
        <v>424</v>
      </c>
      <c r="E11" s="2657"/>
      <c r="F11" s="2617"/>
      <c r="G11" s="209"/>
      <c r="H11" s="2617"/>
      <c r="I11" s="445"/>
      <c r="J11" s="2617"/>
      <c r="K11" s="2617"/>
      <c r="L11" s="2617"/>
    </row>
    <row r="12" spans="1:12">
      <c r="A12" s="2618">
        <v>3</v>
      </c>
      <c r="B12" s="2660" t="s">
        <v>412</v>
      </c>
      <c r="C12" s="61" t="s">
        <v>415</v>
      </c>
      <c r="D12" s="464" t="s">
        <v>68</v>
      </c>
      <c r="E12" s="2656"/>
      <c r="F12" s="2616"/>
      <c r="G12" s="213"/>
      <c r="H12" s="2616">
        <v>500000</v>
      </c>
      <c r="I12" s="455"/>
      <c r="J12" s="2616"/>
      <c r="K12" s="2616"/>
      <c r="L12" s="2616">
        <f>L10-H12</f>
        <v>884068</v>
      </c>
    </row>
    <row r="13" spans="1:12">
      <c r="A13" s="2619"/>
      <c r="B13" s="2661"/>
      <c r="C13" s="62" t="s">
        <v>416</v>
      </c>
      <c r="D13" s="465"/>
      <c r="E13" s="2657"/>
      <c r="F13" s="2617"/>
      <c r="G13" s="209"/>
      <c r="H13" s="2617"/>
      <c r="I13" s="456"/>
      <c r="J13" s="2617"/>
      <c r="K13" s="2617"/>
      <c r="L13" s="2617"/>
    </row>
    <row r="14" spans="1:12">
      <c r="A14" s="2618">
        <v>4</v>
      </c>
      <c r="B14" s="2660" t="s">
        <v>412</v>
      </c>
      <c r="C14" s="53" t="s">
        <v>413</v>
      </c>
      <c r="D14" s="464"/>
      <c r="E14" s="2656"/>
      <c r="F14" s="213"/>
      <c r="G14" s="213"/>
      <c r="H14" s="2616"/>
      <c r="I14" s="455"/>
      <c r="J14" s="2616">
        <v>198140</v>
      </c>
      <c r="K14" s="2616"/>
      <c r="L14" s="2616">
        <f>L12-J14</f>
        <v>685928</v>
      </c>
    </row>
    <row r="15" spans="1:12">
      <c r="A15" s="2619"/>
      <c r="B15" s="2661"/>
      <c r="C15" s="56" t="s">
        <v>414</v>
      </c>
      <c r="D15" s="465"/>
      <c r="E15" s="2657"/>
      <c r="F15" s="209"/>
      <c r="G15" s="209"/>
      <c r="H15" s="2617"/>
      <c r="I15" s="456"/>
      <c r="J15" s="2617"/>
      <c r="K15" s="2617"/>
      <c r="L15" s="2617"/>
    </row>
    <row r="16" spans="1:12">
      <c r="A16" s="2618">
        <v>5</v>
      </c>
      <c r="B16" s="2622" t="s">
        <v>425</v>
      </c>
      <c r="C16" s="146" t="s">
        <v>413</v>
      </c>
      <c r="D16" s="442"/>
      <c r="E16" s="443"/>
      <c r="F16" s="207"/>
      <c r="G16" s="207"/>
      <c r="H16" s="208"/>
      <c r="I16" s="207"/>
      <c r="J16" s="2616">
        <v>24640</v>
      </c>
      <c r="K16" s="208"/>
      <c r="L16" s="208">
        <f>L14-J16</f>
        <v>661288</v>
      </c>
    </row>
    <row r="17" spans="1:12">
      <c r="A17" s="2619"/>
      <c r="B17" s="2623"/>
      <c r="C17" s="146" t="s">
        <v>426</v>
      </c>
      <c r="D17" s="442"/>
      <c r="E17" s="443"/>
      <c r="F17" s="207"/>
      <c r="G17" s="207"/>
      <c r="H17" s="208"/>
      <c r="I17" s="207"/>
      <c r="J17" s="2617"/>
      <c r="K17" s="208"/>
      <c r="L17" s="208"/>
    </row>
    <row r="18" spans="1:12">
      <c r="A18" s="311" t="s">
        <v>437</v>
      </c>
      <c r="B18" s="312"/>
      <c r="C18" s="313"/>
      <c r="D18" s="450"/>
      <c r="E18" s="138"/>
      <c r="F18" s="66">
        <f t="shared" ref="F18:K18" si="0">SUM(F8:F13)</f>
        <v>0</v>
      </c>
      <c r="G18" s="66">
        <f t="shared" si="0"/>
        <v>0</v>
      </c>
      <c r="H18" s="66">
        <f>SUM(H8:H13)</f>
        <v>1103500</v>
      </c>
      <c r="I18" s="66">
        <f t="shared" si="0"/>
        <v>0</v>
      </c>
      <c r="J18" s="66">
        <f>SUM(J8:J17)</f>
        <v>743280</v>
      </c>
      <c r="K18" s="66">
        <f t="shared" si="0"/>
        <v>0</v>
      </c>
      <c r="L18" s="66">
        <f>L7+F18-G18-H18-I18-J18+K18</f>
        <v>661288</v>
      </c>
    </row>
    <row r="19" spans="1:12">
      <c r="A19" s="314" t="s">
        <v>7</v>
      </c>
      <c r="B19" s="315"/>
      <c r="C19" s="316"/>
      <c r="D19" s="448"/>
      <c r="E19" s="139"/>
      <c r="F19" s="68">
        <f>'AGUSTUS''14'!F12</f>
        <v>48700000</v>
      </c>
      <c r="G19" s="68">
        <f>'AGUSTUS''14'!G12</f>
        <v>100000</v>
      </c>
      <c r="H19" s="68">
        <f>'AGUSTUS''14'!H12</f>
        <v>13012226</v>
      </c>
      <c r="I19" s="68">
        <f>'AGUSTUS''14'!I12</f>
        <v>350000</v>
      </c>
      <c r="J19" s="69">
        <f>'AGUSTUS''14'!J12</f>
        <v>33289796</v>
      </c>
      <c r="K19" s="69">
        <f>'AGUSTUS''14'!K12</f>
        <v>151540</v>
      </c>
      <c r="L19" s="69">
        <f>'APRL''14'!L24</f>
        <v>2291151</v>
      </c>
    </row>
    <row r="20" spans="1:12">
      <c r="A20" s="317" t="s">
        <v>12</v>
      </c>
      <c r="B20" s="318"/>
      <c r="C20" s="319"/>
      <c r="D20" s="449"/>
      <c r="E20" s="140"/>
      <c r="F20" s="71">
        <f t="shared" ref="F20:L20" si="1">F18+F19</f>
        <v>48700000</v>
      </c>
      <c r="G20" s="71">
        <f t="shared" si="1"/>
        <v>100000</v>
      </c>
      <c r="H20" s="71">
        <f t="shared" si="1"/>
        <v>14115726</v>
      </c>
      <c r="I20" s="71">
        <f t="shared" si="1"/>
        <v>350000</v>
      </c>
      <c r="J20" s="71">
        <f t="shared" si="1"/>
        <v>34033076</v>
      </c>
      <c r="K20" s="71">
        <f t="shared" si="1"/>
        <v>151540</v>
      </c>
      <c r="L20" s="71">
        <f t="shared" si="1"/>
        <v>2952439</v>
      </c>
    </row>
  </sheetData>
  <mergeCells count="44">
    <mergeCell ref="G5:G6"/>
    <mergeCell ref="L10:L11"/>
    <mergeCell ref="H5:J5"/>
    <mergeCell ref="K5:K6"/>
    <mergeCell ref="L5:L6"/>
    <mergeCell ref="J8:J9"/>
    <mergeCell ref="K8:K9"/>
    <mergeCell ref="A7:C7"/>
    <mergeCell ref="A8:A9"/>
    <mergeCell ref="B8:B9"/>
    <mergeCell ref="E8:E9"/>
    <mergeCell ref="H8:H9"/>
    <mergeCell ref="A5:A6"/>
    <mergeCell ref="B5:B6"/>
    <mergeCell ref="C5:C6"/>
    <mergeCell ref="D5:E5"/>
    <mergeCell ref="F5:F6"/>
    <mergeCell ref="L12:L13"/>
    <mergeCell ref="A1:L1"/>
    <mergeCell ref="A12:A13"/>
    <mergeCell ref="B12:B13"/>
    <mergeCell ref="E12:E13"/>
    <mergeCell ref="H12:H13"/>
    <mergeCell ref="J12:J13"/>
    <mergeCell ref="K12:K13"/>
    <mergeCell ref="L8:L9"/>
    <mergeCell ref="A10:A11"/>
    <mergeCell ref="B10:B11"/>
    <mergeCell ref="E10:E11"/>
    <mergeCell ref="F10:F11"/>
    <mergeCell ref="H10:H11"/>
    <mergeCell ref="J10:J11"/>
    <mergeCell ref="K10:K11"/>
    <mergeCell ref="L14:L15"/>
    <mergeCell ref="A14:A15"/>
    <mergeCell ref="B14:B15"/>
    <mergeCell ref="E14:E15"/>
    <mergeCell ref="H14:H15"/>
    <mergeCell ref="J14:J15"/>
    <mergeCell ref="F12:F13"/>
    <mergeCell ref="A16:A17"/>
    <mergeCell ref="B16:B17"/>
    <mergeCell ref="J16:J17"/>
    <mergeCell ref="K14:K15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L20"/>
  <sheetViews>
    <sheetView workbookViewId="0">
      <selection activeCell="C17" sqref="C17"/>
    </sheetView>
  </sheetViews>
  <sheetFormatPr defaultRowHeight="15"/>
  <cols>
    <col min="2" max="2" width="10.7109375" customWidth="1"/>
    <col min="3" max="3" width="39.5703125" customWidth="1"/>
    <col min="4" max="4" width="12.28515625" customWidth="1"/>
    <col min="6" max="6" width="15.42578125" customWidth="1"/>
    <col min="7" max="7" width="15.28515625" customWidth="1"/>
    <col min="8" max="8" width="15.140625" customWidth="1"/>
    <col min="9" max="9" width="14.140625" customWidth="1"/>
    <col min="10" max="10" width="15.140625" customWidth="1"/>
    <col min="11" max="11" width="12.5703125" bestFit="1" customWidth="1"/>
    <col min="12" max="12" width="17.7109375" customWidth="1"/>
  </cols>
  <sheetData>
    <row r="1" spans="1:12" ht="18.75">
      <c r="A1" s="2569" t="s">
        <v>435</v>
      </c>
      <c r="B1" s="2569"/>
      <c r="C1" s="2569"/>
      <c r="D1" s="2569"/>
      <c r="E1" s="2569"/>
      <c r="F1" s="2569"/>
      <c r="G1" s="2569"/>
      <c r="H1" s="2569"/>
      <c r="I1" s="2569"/>
      <c r="J1" s="2569"/>
      <c r="K1" s="2569"/>
      <c r="L1" s="2569"/>
    </row>
    <row r="5" spans="1:12">
      <c r="A5" s="2632" t="s">
        <v>1</v>
      </c>
      <c r="B5" s="2664" t="s">
        <v>96</v>
      </c>
      <c r="C5" s="2632" t="s">
        <v>3</v>
      </c>
      <c r="D5" s="2636" t="s">
        <v>90</v>
      </c>
      <c r="E5" s="2637"/>
      <c r="F5" s="2630" t="s">
        <v>4</v>
      </c>
      <c r="G5" s="2630" t="s">
        <v>130</v>
      </c>
      <c r="H5" s="2638" t="s">
        <v>5</v>
      </c>
      <c r="I5" s="2639"/>
      <c r="J5" s="2640"/>
      <c r="K5" s="2630" t="s">
        <v>55</v>
      </c>
      <c r="L5" s="2630" t="s">
        <v>6</v>
      </c>
    </row>
    <row r="6" spans="1:12">
      <c r="A6" s="2633"/>
      <c r="B6" s="2665"/>
      <c r="C6" s="2633"/>
      <c r="D6" s="458" t="s">
        <v>54</v>
      </c>
      <c r="E6" s="462" t="s">
        <v>93</v>
      </c>
      <c r="F6" s="2631"/>
      <c r="G6" s="2631"/>
      <c r="H6" s="457" t="s">
        <v>94</v>
      </c>
      <c r="I6" s="457" t="s">
        <v>129</v>
      </c>
      <c r="J6" s="457" t="s">
        <v>60</v>
      </c>
      <c r="K6" s="2631"/>
      <c r="L6" s="2631"/>
    </row>
    <row r="7" spans="1:12">
      <c r="A7" s="2671" t="s">
        <v>7</v>
      </c>
      <c r="B7" s="2672"/>
      <c r="C7" s="2673"/>
      <c r="D7" s="463"/>
      <c r="E7" s="134"/>
      <c r="F7" s="49"/>
      <c r="G7" s="49"/>
      <c r="H7" s="49"/>
      <c r="I7" s="49"/>
      <c r="J7" s="49"/>
      <c r="K7" s="49"/>
      <c r="L7" s="52">
        <v>661288</v>
      </c>
    </row>
    <row r="8" spans="1:12">
      <c r="A8" s="2618">
        <v>1</v>
      </c>
      <c r="B8" s="2660" t="s">
        <v>427</v>
      </c>
      <c r="C8" s="53" t="s">
        <v>428</v>
      </c>
      <c r="D8" s="464"/>
      <c r="E8" s="2656"/>
      <c r="F8" s="213"/>
      <c r="G8" s="213"/>
      <c r="H8" s="2616"/>
      <c r="I8" s="455"/>
      <c r="J8" s="2616">
        <v>48938</v>
      </c>
      <c r="K8" s="2616"/>
      <c r="L8" s="2616">
        <f>L7-J8</f>
        <v>612350</v>
      </c>
    </row>
    <row r="9" spans="1:12">
      <c r="A9" s="2619"/>
      <c r="B9" s="2661"/>
      <c r="C9" s="56" t="s">
        <v>429</v>
      </c>
      <c r="D9" s="465"/>
      <c r="E9" s="2657"/>
      <c r="F9" s="209"/>
      <c r="G9" s="209"/>
      <c r="H9" s="2617"/>
      <c r="I9" s="456"/>
      <c r="J9" s="2617"/>
      <c r="K9" s="2617"/>
      <c r="L9" s="2617"/>
    </row>
    <row r="10" spans="1:12">
      <c r="A10" s="2618">
        <v>2</v>
      </c>
      <c r="B10" s="2660" t="s">
        <v>427</v>
      </c>
      <c r="C10" s="53" t="s">
        <v>430</v>
      </c>
      <c r="D10" s="464"/>
      <c r="E10" s="2656"/>
      <c r="F10" s="2616">
        <v>3000000</v>
      </c>
      <c r="G10" s="213"/>
      <c r="H10" s="2616"/>
      <c r="I10" s="455"/>
      <c r="J10" s="2616"/>
      <c r="K10" s="2616"/>
      <c r="L10" s="2616">
        <f>L8+F10</f>
        <v>3612350</v>
      </c>
    </row>
    <row r="11" spans="1:12">
      <c r="A11" s="2619"/>
      <c r="B11" s="2661"/>
      <c r="C11" s="56"/>
      <c r="D11" s="465"/>
      <c r="E11" s="2657"/>
      <c r="F11" s="2617"/>
      <c r="G11" s="209"/>
      <c r="H11" s="2617"/>
      <c r="I11" s="456"/>
      <c r="J11" s="2617"/>
      <c r="K11" s="2617"/>
      <c r="L11" s="2617"/>
    </row>
    <row r="12" spans="1:12">
      <c r="A12" s="2618">
        <v>3</v>
      </c>
      <c r="B12" s="2660" t="s">
        <v>431</v>
      </c>
      <c r="C12" s="61" t="s">
        <v>432</v>
      </c>
      <c r="D12" s="464"/>
      <c r="E12" s="2656"/>
      <c r="F12" s="2616"/>
      <c r="G12" s="213"/>
      <c r="H12" s="2616"/>
      <c r="I12" s="455"/>
      <c r="J12" s="2616">
        <v>346000</v>
      </c>
      <c r="K12" s="2616"/>
      <c r="L12" s="2616">
        <f>L10-J12</f>
        <v>3266350</v>
      </c>
    </row>
    <row r="13" spans="1:12">
      <c r="A13" s="2619"/>
      <c r="B13" s="2661"/>
      <c r="C13" s="62" t="s">
        <v>433</v>
      </c>
      <c r="D13" s="465"/>
      <c r="E13" s="2657"/>
      <c r="F13" s="2617"/>
      <c r="G13" s="209"/>
      <c r="H13" s="2617"/>
      <c r="I13" s="456"/>
      <c r="J13" s="2617"/>
      <c r="K13" s="2617"/>
      <c r="L13" s="2617"/>
    </row>
    <row r="14" spans="1:12">
      <c r="A14" s="2618">
        <v>4</v>
      </c>
      <c r="B14" s="2660" t="s">
        <v>431</v>
      </c>
      <c r="C14" s="53" t="s">
        <v>392</v>
      </c>
      <c r="D14" s="464" t="s">
        <v>377</v>
      </c>
      <c r="E14" s="2656"/>
      <c r="F14" s="213"/>
      <c r="G14" s="213"/>
      <c r="H14" s="2616">
        <v>603500</v>
      </c>
      <c r="I14" s="455"/>
      <c r="J14" s="2616"/>
      <c r="K14" s="2616"/>
      <c r="L14" s="2616">
        <f>L12-H14</f>
        <v>2662850</v>
      </c>
    </row>
    <row r="15" spans="1:12">
      <c r="A15" s="2619"/>
      <c r="B15" s="2661"/>
      <c r="C15" s="56" t="s">
        <v>393</v>
      </c>
      <c r="D15" s="465" t="s">
        <v>59</v>
      </c>
      <c r="E15" s="2657"/>
      <c r="F15" s="209"/>
      <c r="G15" s="209"/>
      <c r="H15" s="2617"/>
      <c r="I15" s="456"/>
      <c r="J15" s="2617"/>
      <c r="K15" s="2617"/>
      <c r="L15" s="2617"/>
    </row>
    <row r="16" spans="1:12">
      <c r="A16" s="2618">
        <v>5</v>
      </c>
      <c r="B16" s="2622" t="s">
        <v>434</v>
      </c>
      <c r="C16" s="146" t="s">
        <v>465</v>
      </c>
      <c r="D16" s="442"/>
      <c r="E16" s="443"/>
      <c r="F16" s="207"/>
      <c r="G16" s="207"/>
      <c r="H16" s="208"/>
      <c r="I16" s="207"/>
      <c r="J16" s="208"/>
      <c r="K16" s="208">
        <v>10450</v>
      </c>
      <c r="L16" s="208">
        <f>L14+K16</f>
        <v>2673300</v>
      </c>
    </row>
    <row r="17" spans="1:12">
      <c r="A17" s="2619"/>
      <c r="B17" s="2623"/>
      <c r="C17" s="146"/>
      <c r="D17" s="442"/>
      <c r="E17" s="443"/>
      <c r="F17" s="207"/>
      <c r="G17" s="207"/>
      <c r="H17" s="208"/>
      <c r="I17" s="207"/>
      <c r="J17" s="208"/>
      <c r="K17" s="208"/>
      <c r="L17" s="208"/>
    </row>
    <row r="18" spans="1:12">
      <c r="A18" s="311" t="s">
        <v>438</v>
      </c>
      <c r="B18" s="312"/>
      <c r="C18" s="313"/>
      <c r="D18" s="461"/>
      <c r="E18" s="138"/>
      <c r="F18" s="66">
        <f>SUM(F8:F13)</f>
        <v>3000000</v>
      </c>
      <c r="G18" s="66">
        <f>SUM(G8:G13)</f>
        <v>0</v>
      </c>
      <c r="H18" s="66">
        <f>SUM(H14)</f>
        <v>603500</v>
      </c>
      <c r="I18" s="66">
        <f>SUM(I8:I13)</f>
        <v>0</v>
      </c>
      <c r="J18" s="66">
        <f>SUM(J8:J13)</f>
        <v>394938</v>
      </c>
      <c r="K18" s="66">
        <f>K16</f>
        <v>10450</v>
      </c>
      <c r="L18" s="66">
        <f>L7+F18-G18-H18-I18-J18+K18</f>
        <v>2673300</v>
      </c>
    </row>
    <row r="19" spans="1:12">
      <c r="A19" s="314" t="s">
        <v>7</v>
      </c>
      <c r="B19" s="315"/>
      <c r="C19" s="316"/>
      <c r="D19" s="459"/>
      <c r="E19" s="139"/>
      <c r="F19" s="68">
        <f>'SEP''14'!F20</f>
        <v>48700000</v>
      </c>
      <c r="G19" s="68">
        <f>'SEP''14'!G20</f>
        <v>100000</v>
      </c>
      <c r="H19" s="68">
        <f>'SEP''14'!H20</f>
        <v>14115726</v>
      </c>
      <c r="I19" s="68">
        <f>'SEP''14'!I20</f>
        <v>350000</v>
      </c>
      <c r="J19" s="69">
        <f>'SEP''14'!J20</f>
        <v>34033076</v>
      </c>
      <c r="K19" s="69">
        <f>'SEP''14'!K20</f>
        <v>151540</v>
      </c>
      <c r="L19" s="69">
        <f>'SEP''14'!L20</f>
        <v>2952439</v>
      </c>
    </row>
    <row r="20" spans="1:12">
      <c r="A20" s="317" t="s">
        <v>12</v>
      </c>
      <c r="B20" s="318"/>
      <c r="C20" s="319"/>
      <c r="D20" s="460"/>
      <c r="E20" s="140"/>
      <c r="F20" s="71">
        <f>F19+F18</f>
        <v>51700000</v>
      </c>
      <c r="G20" s="71">
        <f>G18+G19</f>
        <v>100000</v>
      </c>
      <c r="H20" s="71">
        <f>H19+H18</f>
        <v>14719226</v>
      </c>
      <c r="I20" s="71">
        <f>I19+I18</f>
        <v>350000</v>
      </c>
      <c r="J20" s="71">
        <f>J19+J18</f>
        <v>34428014</v>
      </c>
      <c r="K20" s="71">
        <f>K19+K18</f>
        <v>161990</v>
      </c>
      <c r="L20" s="71">
        <f>L18+L19</f>
        <v>5625739</v>
      </c>
    </row>
  </sheetData>
  <mergeCells count="43">
    <mergeCell ref="A1:L1"/>
    <mergeCell ref="A5:A6"/>
    <mergeCell ref="B5:B6"/>
    <mergeCell ref="C5:C6"/>
    <mergeCell ref="D5:E5"/>
    <mergeCell ref="F5:F6"/>
    <mergeCell ref="G5:G6"/>
    <mergeCell ref="H5:J5"/>
    <mergeCell ref="K5:K6"/>
    <mergeCell ref="L5:L6"/>
    <mergeCell ref="A7:C7"/>
    <mergeCell ref="A8:A9"/>
    <mergeCell ref="B8:B9"/>
    <mergeCell ref="E8:E9"/>
    <mergeCell ref="H8:H9"/>
    <mergeCell ref="J12:J13"/>
    <mergeCell ref="K8:K9"/>
    <mergeCell ref="L8:L9"/>
    <mergeCell ref="A10:A11"/>
    <mergeCell ref="B10:B11"/>
    <mergeCell ref="E10:E11"/>
    <mergeCell ref="F10:F11"/>
    <mergeCell ref="H10:H11"/>
    <mergeCell ref="J10:J11"/>
    <mergeCell ref="K10:K11"/>
    <mergeCell ref="L10:L11"/>
    <mergeCell ref="J8:J9"/>
    <mergeCell ref="A16:A17"/>
    <mergeCell ref="B16:B17"/>
    <mergeCell ref="K12:K13"/>
    <mergeCell ref="L12:L13"/>
    <mergeCell ref="A14:A15"/>
    <mergeCell ref="B14:B15"/>
    <mergeCell ref="E14:E15"/>
    <mergeCell ref="H14:H15"/>
    <mergeCell ref="J14:J15"/>
    <mergeCell ref="K14:K15"/>
    <mergeCell ref="L14:L15"/>
    <mergeCell ref="A12:A13"/>
    <mergeCell ref="B12:B13"/>
    <mergeCell ref="E12:E13"/>
    <mergeCell ref="F12:F13"/>
    <mergeCell ref="H12:H13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L20"/>
  <sheetViews>
    <sheetView topLeftCell="A4" workbookViewId="0">
      <selection activeCell="F20" sqref="F20"/>
    </sheetView>
  </sheetViews>
  <sheetFormatPr defaultRowHeight="15"/>
  <cols>
    <col min="2" max="2" width="12.42578125" customWidth="1"/>
    <col min="3" max="3" width="33" customWidth="1"/>
    <col min="6" max="6" width="16" customWidth="1"/>
    <col min="7" max="7" width="13.28515625" customWidth="1"/>
    <col min="8" max="8" width="15.42578125" customWidth="1"/>
    <col min="9" max="9" width="12.5703125" bestFit="1" customWidth="1"/>
    <col min="10" max="10" width="15.7109375" customWidth="1"/>
    <col min="11" max="11" width="13.5703125" customWidth="1"/>
    <col min="12" max="12" width="16.7109375" customWidth="1"/>
  </cols>
  <sheetData>
    <row r="1" spans="1:12" ht="18.75">
      <c r="A1" s="2569" t="s">
        <v>439</v>
      </c>
      <c r="B1" s="2569"/>
      <c r="C1" s="2569"/>
      <c r="D1" s="2569"/>
      <c r="E1" s="2569"/>
      <c r="F1" s="2569"/>
      <c r="G1" s="2569"/>
      <c r="H1" s="2569"/>
      <c r="I1" s="2569"/>
      <c r="J1" s="2569"/>
      <c r="K1" s="2569"/>
      <c r="L1" s="2569"/>
    </row>
    <row r="5" spans="1:12">
      <c r="A5" s="2632" t="s">
        <v>1</v>
      </c>
      <c r="B5" s="2664" t="s">
        <v>96</v>
      </c>
      <c r="C5" s="2632" t="s">
        <v>3</v>
      </c>
      <c r="D5" s="2636" t="s">
        <v>90</v>
      </c>
      <c r="E5" s="2637"/>
      <c r="F5" s="2630" t="s">
        <v>4</v>
      </c>
      <c r="G5" s="2630" t="s">
        <v>130</v>
      </c>
      <c r="H5" s="2638" t="s">
        <v>5</v>
      </c>
      <c r="I5" s="2639"/>
      <c r="J5" s="2640"/>
      <c r="K5" s="2630" t="s">
        <v>55</v>
      </c>
      <c r="L5" s="2630" t="s">
        <v>6</v>
      </c>
    </row>
    <row r="6" spans="1:12">
      <c r="A6" s="2633"/>
      <c r="B6" s="2665"/>
      <c r="C6" s="2633"/>
      <c r="D6" s="480" t="s">
        <v>54</v>
      </c>
      <c r="E6" s="487" t="s">
        <v>93</v>
      </c>
      <c r="F6" s="2631"/>
      <c r="G6" s="2631"/>
      <c r="H6" s="478" t="s">
        <v>94</v>
      </c>
      <c r="I6" s="478" t="s">
        <v>129</v>
      </c>
      <c r="J6" s="478" t="s">
        <v>60</v>
      </c>
      <c r="K6" s="2631"/>
      <c r="L6" s="2631"/>
    </row>
    <row r="7" spans="1:12">
      <c r="A7" s="2671" t="s">
        <v>7</v>
      </c>
      <c r="B7" s="2672"/>
      <c r="C7" s="2673"/>
      <c r="D7" s="491"/>
      <c r="E7" s="134"/>
      <c r="F7" s="49"/>
      <c r="G7" s="49"/>
      <c r="H7" s="49"/>
      <c r="I7" s="49"/>
      <c r="J7" s="49"/>
      <c r="K7" s="49"/>
      <c r="L7" s="52">
        <f>'Okt''14'!L16</f>
        <v>2673300</v>
      </c>
    </row>
    <row r="8" spans="1:12">
      <c r="A8" s="2676" t="s">
        <v>463</v>
      </c>
      <c r="B8" s="2677"/>
      <c r="C8" s="2677"/>
      <c r="D8" s="2677"/>
      <c r="E8" s="2677"/>
      <c r="F8" s="2677"/>
      <c r="G8" s="2677"/>
      <c r="H8" s="2677"/>
      <c r="I8" s="2677"/>
      <c r="J8" s="2677"/>
      <c r="K8" s="2677"/>
      <c r="L8" s="2678"/>
    </row>
    <row r="9" spans="1:12">
      <c r="A9" s="2679"/>
      <c r="B9" s="2680"/>
      <c r="C9" s="2680"/>
      <c r="D9" s="2680"/>
      <c r="E9" s="2680"/>
      <c r="F9" s="2680"/>
      <c r="G9" s="2680"/>
      <c r="H9" s="2680"/>
      <c r="I9" s="2680"/>
      <c r="J9" s="2680"/>
      <c r="K9" s="2680"/>
      <c r="L9" s="2681"/>
    </row>
    <row r="10" spans="1:12">
      <c r="A10" s="2679"/>
      <c r="B10" s="2680"/>
      <c r="C10" s="2680"/>
      <c r="D10" s="2680"/>
      <c r="E10" s="2680"/>
      <c r="F10" s="2680"/>
      <c r="G10" s="2680"/>
      <c r="H10" s="2680"/>
      <c r="I10" s="2680"/>
      <c r="J10" s="2680"/>
      <c r="K10" s="2680"/>
      <c r="L10" s="2681"/>
    </row>
    <row r="11" spans="1:12">
      <c r="A11" s="2679"/>
      <c r="B11" s="2680"/>
      <c r="C11" s="2680"/>
      <c r="D11" s="2680"/>
      <c r="E11" s="2680"/>
      <c r="F11" s="2680"/>
      <c r="G11" s="2680"/>
      <c r="H11" s="2680"/>
      <c r="I11" s="2680"/>
      <c r="J11" s="2680"/>
      <c r="K11" s="2680"/>
      <c r="L11" s="2681"/>
    </row>
    <row r="12" spans="1:12">
      <c r="A12" s="2679"/>
      <c r="B12" s="2680"/>
      <c r="C12" s="2680"/>
      <c r="D12" s="2680"/>
      <c r="E12" s="2680"/>
      <c r="F12" s="2680"/>
      <c r="G12" s="2680"/>
      <c r="H12" s="2680"/>
      <c r="I12" s="2680"/>
      <c r="J12" s="2680"/>
      <c r="K12" s="2680"/>
      <c r="L12" s="2681"/>
    </row>
    <row r="13" spans="1:12">
      <c r="A13" s="2679"/>
      <c r="B13" s="2680"/>
      <c r="C13" s="2680"/>
      <c r="D13" s="2680"/>
      <c r="E13" s="2680"/>
      <c r="F13" s="2680"/>
      <c r="G13" s="2680"/>
      <c r="H13" s="2680"/>
      <c r="I13" s="2680"/>
      <c r="J13" s="2680"/>
      <c r="K13" s="2680"/>
      <c r="L13" s="2681"/>
    </row>
    <row r="14" spans="1:12">
      <c r="A14" s="2679"/>
      <c r="B14" s="2680"/>
      <c r="C14" s="2680"/>
      <c r="D14" s="2680"/>
      <c r="E14" s="2680"/>
      <c r="F14" s="2680"/>
      <c r="G14" s="2680"/>
      <c r="H14" s="2680"/>
      <c r="I14" s="2680"/>
      <c r="J14" s="2680"/>
      <c r="K14" s="2680"/>
      <c r="L14" s="2681"/>
    </row>
    <row r="15" spans="1:12">
      <c r="A15" s="2679"/>
      <c r="B15" s="2680"/>
      <c r="C15" s="2680"/>
      <c r="D15" s="2680"/>
      <c r="E15" s="2680"/>
      <c r="F15" s="2680"/>
      <c r="G15" s="2680"/>
      <c r="H15" s="2680"/>
      <c r="I15" s="2680"/>
      <c r="J15" s="2680"/>
      <c r="K15" s="2680"/>
      <c r="L15" s="2681"/>
    </row>
    <row r="16" spans="1:12">
      <c r="A16" s="2679"/>
      <c r="B16" s="2680"/>
      <c r="C16" s="2680"/>
      <c r="D16" s="2680"/>
      <c r="E16" s="2680"/>
      <c r="F16" s="2680"/>
      <c r="G16" s="2680"/>
      <c r="H16" s="2680"/>
      <c r="I16" s="2680"/>
      <c r="J16" s="2680"/>
      <c r="K16" s="2680"/>
      <c r="L16" s="2681"/>
    </row>
    <row r="17" spans="1:12">
      <c r="A17" s="2682"/>
      <c r="B17" s="2683"/>
      <c r="C17" s="2683"/>
      <c r="D17" s="2683"/>
      <c r="E17" s="2683"/>
      <c r="F17" s="2683"/>
      <c r="G17" s="2683"/>
      <c r="H17" s="2683"/>
      <c r="I17" s="2683"/>
      <c r="J17" s="2683"/>
      <c r="K17" s="2683"/>
      <c r="L17" s="2684"/>
    </row>
    <row r="18" spans="1:12">
      <c r="A18" s="311" t="s">
        <v>444</v>
      </c>
      <c r="B18" s="312"/>
      <c r="C18" s="313"/>
      <c r="D18" s="466"/>
      <c r="E18" s="138"/>
      <c r="F18" s="66">
        <f>SUM(F8:F13)</f>
        <v>0</v>
      </c>
      <c r="G18" s="66">
        <f>SUM(G8:G13)</f>
        <v>0</v>
      </c>
      <c r="H18" s="66">
        <f>SUM(H14)</f>
        <v>0</v>
      </c>
      <c r="I18" s="66">
        <f>SUM(I8:I13)</f>
        <v>0</v>
      </c>
      <c r="J18" s="66">
        <f>SUM(J8:J13)</f>
        <v>0</v>
      </c>
      <c r="K18" s="66">
        <f>K16</f>
        <v>0</v>
      </c>
      <c r="L18" s="66">
        <f>L7+F18-G18-H18-I18-J18+K18</f>
        <v>2673300</v>
      </c>
    </row>
    <row r="19" spans="1:12">
      <c r="A19" s="314" t="s">
        <v>7</v>
      </c>
      <c r="B19" s="315"/>
      <c r="C19" s="316"/>
      <c r="D19" s="475"/>
      <c r="E19" s="139"/>
      <c r="F19" s="68">
        <f>'Okt''14'!F20</f>
        <v>51700000</v>
      </c>
      <c r="G19" s="68">
        <f>'Okt''14'!G20</f>
        <v>100000</v>
      </c>
      <c r="H19" s="68">
        <f>'Okt''14'!H20</f>
        <v>14719226</v>
      </c>
      <c r="I19" s="68">
        <f>'Okt''14'!I20</f>
        <v>350000</v>
      </c>
      <c r="J19" s="69">
        <f>'Okt''14'!J20</f>
        <v>34428014</v>
      </c>
      <c r="K19" s="69">
        <f>'Okt''14'!K20</f>
        <v>161990</v>
      </c>
      <c r="L19" s="69">
        <f>'Okt''14'!L20</f>
        <v>5625739</v>
      </c>
    </row>
    <row r="20" spans="1:12">
      <c r="A20" s="317" t="s">
        <v>12</v>
      </c>
      <c r="B20" s="318"/>
      <c r="C20" s="319"/>
      <c r="D20" s="476"/>
      <c r="E20" s="140"/>
      <c r="F20" s="71">
        <f t="shared" ref="F20:K20" si="0">F19+F18</f>
        <v>51700000</v>
      </c>
      <c r="G20" s="71">
        <f t="shared" si="0"/>
        <v>100000</v>
      </c>
      <c r="H20" s="71">
        <f t="shared" si="0"/>
        <v>14719226</v>
      </c>
      <c r="I20" s="71">
        <f t="shared" si="0"/>
        <v>350000</v>
      </c>
      <c r="J20" s="71">
        <f t="shared" si="0"/>
        <v>34428014</v>
      </c>
      <c r="K20" s="71">
        <f t="shared" si="0"/>
        <v>161990</v>
      </c>
      <c r="L20" s="71">
        <f>L18+L19</f>
        <v>8299039</v>
      </c>
    </row>
  </sheetData>
  <mergeCells count="12">
    <mergeCell ref="A7:C7"/>
    <mergeCell ref="A8:L17"/>
    <mergeCell ref="A1:L1"/>
    <mergeCell ref="A5:A6"/>
    <mergeCell ref="B5:B6"/>
    <mergeCell ref="C5:C6"/>
    <mergeCell ref="D5:E5"/>
    <mergeCell ref="F5:F6"/>
    <mergeCell ref="G5:G6"/>
    <mergeCell ref="H5:J5"/>
    <mergeCell ref="K5:K6"/>
    <mergeCell ref="L5:L6"/>
  </mergeCells>
  <pageMargins left="0.7" right="0.7" top="0.75" bottom="0.75" header="0.3" footer="0.3"/>
  <pageSetup orientation="portrait" horizontalDpi="120" verticalDpi="72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M22"/>
  <sheetViews>
    <sheetView topLeftCell="C1" workbookViewId="0">
      <selection activeCell="F20" sqref="F20"/>
    </sheetView>
  </sheetViews>
  <sheetFormatPr defaultRowHeight="15"/>
  <cols>
    <col min="2" max="2" width="11.5703125" customWidth="1"/>
    <col min="3" max="3" width="43.5703125" customWidth="1"/>
    <col min="4" max="4" width="12.140625" customWidth="1"/>
    <col min="5" max="5" width="11.5703125" customWidth="1"/>
    <col min="6" max="6" width="15.140625" customWidth="1"/>
    <col min="7" max="7" width="15.5703125" customWidth="1"/>
    <col min="8" max="8" width="15.28515625" customWidth="1"/>
    <col min="9" max="9" width="12.85546875" customWidth="1"/>
    <col min="10" max="10" width="15.85546875" customWidth="1"/>
    <col min="11" max="11" width="12.5703125" bestFit="1" customWidth="1"/>
    <col min="12" max="12" width="15.7109375" customWidth="1"/>
  </cols>
  <sheetData>
    <row r="1" spans="1:13" ht="18.75">
      <c r="A1" s="2569" t="s">
        <v>440</v>
      </c>
      <c r="B1" s="2569"/>
      <c r="C1" s="2569"/>
      <c r="D1" s="2569"/>
      <c r="E1" s="2569"/>
      <c r="F1" s="2569"/>
      <c r="G1" s="2569"/>
      <c r="H1" s="2569"/>
      <c r="I1" s="2569"/>
      <c r="J1" s="2569"/>
      <c r="K1" s="2569"/>
      <c r="L1" s="2569"/>
    </row>
    <row r="5" spans="1:13">
      <c r="A5" s="2632" t="s">
        <v>1</v>
      </c>
      <c r="B5" s="2664" t="s">
        <v>96</v>
      </c>
      <c r="C5" s="2632" t="s">
        <v>3</v>
      </c>
      <c r="D5" s="2636" t="s">
        <v>90</v>
      </c>
      <c r="E5" s="2637"/>
      <c r="F5" s="2630" t="s">
        <v>4</v>
      </c>
      <c r="G5" s="2630" t="s">
        <v>130</v>
      </c>
      <c r="H5" s="2638" t="s">
        <v>5</v>
      </c>
      <c r="I5" s="2639"/>
      <c r="J5" s="2640"/>
      <c r="K5" s="2630" t="s">
        <v>55</v>
      </c>
      <c r="L5" s="2630" t="s">
        <v>6</v>
      </c>
    </row>
    <row r="6" spans="1:13">
      <c r="A6" s="2633"/>
      <c r="B6" s="2665"/>
      <c r="C6" s="2633"/>
      <c r="D6" s="501" t="s">
        <v>54</v>
      </c>
      <c r="E6" s="502" t="s">
        <v>93</v>
      </c>
      <c r="F6" s="2631"/>
      <c r="G6" s="2631"/>
      <c r="H6" s="500" t="s">
        <v>94</v>
      </c>
      <c r="I6" s="500" t="s">
        <v>129</v>
      </c>
      <c r="J6" s="500" t="s">
        <v>60</v>
      </c>
      <c r="K6" s="2631"/>
      <c r="L6" s="2631"/>
    </row>
    <row r="7" spans="1:13">
      <c r="A7" s="2671" t="s">
        <v>7</v>
      </c>
      <c r="B7" s="2672"/>
      <c r="C7" s="2673"/>
      <c r="D7" s="503"/>
      <c r="E7" s="134"/>
      <c r="F7" s="49"/>
      <c r="G7" s="49"/>
      <c r="H7" s="49"/>
      <c r="I7" s="49"/>
      <c r="J7" s="49"/>
      <c r="K7" s="49"/>
      <c r="L7" s="52">
        <f>'Okt''14'!L16</f>
        <v>2673300</v>
      </c>
    </row>
    <row r="8" spans="1:13">
      <c r="A8" s="2618">
        <v>1</v>
      </c>
      <c r="B8" s="2622" t="s">
        <v>441</v>
      </c>
      <c r="C8" s="53" t="s">
        <v>442</v>
      </c>
      <c r="D8" s="504"/>
      <c r="E8" s="517"/>
      <c r="F8" s="213"/>
      <c r="G8" s="213"/>
      <c r="H8" s="2616"/>
      <c r="I8" s="496"/>
      <c r="J8" s="2616">
        <v>590000</v>
      </c>
      <c r="K8" s="2616"/>
      <c r="L8" s="2616">
        <f>L7-J8</f>
        <v>2083300</v>
      </c>
    </row>
    <row r="9" spans="1:13">
      <c r="A9" s="2619"/>
      <c r="B9" s="2623"/>
      <c r="C9" s="56" t="s">
        <v>443</v>
      </c>
      <c r="D9" s="505"/>
      <c r="E9" s="518"/>
      <c r="F9" s="209"/>
      <c r="G9" s="209"/>
      <c r="H9" s="2617"/>
      <c r="I9" s="497"/>
      <c r="J9" s="2617"/>
      <c r="K9" s="2617"/>
      <c r="L9" s="2617"/>
    </row>
    <row r="10" spans="1:13">
      <c r="A10" s="2618">
        <v>2</v>
      </c>
      <c r="B10" s="2622" t="s">
        <v>445</v>
      </c>
      <c r="C10" s="53" t="s">
        <v>446</v>
      </c>
      <c r="D10" s="504" t="s">
        <v>448</v>
      </c>
      <c r="E10" s="2656" t="s">
        <v>133</v>
      </c>
      <c r="F10" s="2616"/>
      <c r="G10" s="213"/>
      <c r="H10" s="2616">
        <v>150000</v>
      </c>
      <c r="I10" s="496"/>
      <c r="K10" s="2616"/>
      <c r="L10" s="2616">
        <f>L8-H10</f>
        <v>1933300</v>
      </c>
      <c r="M10" t="s">
        <v>464</v>
      </c>
    </row>
    <row r="11" spans="1:13">
      <c r="A11" s="2619"/>
      <c r="B11" s="2623"/>
      <c r="C11" s="56" t="s">
        <v>447</v>
      </c>
      <c r="D11" s="505" t="s">
        <v>449</v>
      </c>
      <c r="E11" s="2657"/>
      <c r="F11" s="2617"/>
      <c r="G11" s="209"/>
      <c r="H11" s="2617"/>
      <c r="I11" s="497"/>
      <c r="K11" s="2617"/>
      <c r="L11" s="2617"/>
    </row>
    <row r="12" spans="1:13">
      <c r="A12" s="2618">
        <v>3</v>
      </c>
      <c r="B12" s="2622" t="s">
        <v>445</v>
      </c>
      <c r="C12" s="61" t="s">
        <v>430</v>
      </c>
      <c r="D12" s="504"/>
      <c r="E12" s="2656"/>
      <c r="F12" s="2616">
        <v>3000000</v>
      </c>
      <c r="G12" s="213"/>
      <c r="H12" s="2616"/>
      <c r="I12" s="496"/>
      <c r="J12" s="2616"/>
      <c r="K12" s="2616"/>
      <c r="L12" s="2616">
        <f>L10+F12</f>
        <v>4933300</v>
      </c>
    </row>
    <row r="13" spans="1:13">
      <c r="A13" s="2619"/>
      <c r="B13" s="2623"/>
      <c r="C13" s="62"/>
      <c r="D13" s="505"/>
      <c r="E13" s="2657"/>
      <c r="F13" s="2617"/>
      <c r="G13" s="209"/>
      <c r="H13" s="2617"/>
      <c r="I13" s="497"/>
      <c r="J13" s="2617"/>
      <c r="K13" s="2617"/>
      <c r="L13" s="2617"/>
    </row>
    <row r="14" spans="1:13">
      <c r="A14" s="2618">
        <v>4</v>
      </c>
      <c r="B14" s="2622" t="s">
        <v>450</v>
      </c>
      <c r="C14" s="53" t="s">
        <v>451</v>
      </c>
      <c r="D14" s="504" t="s">
        <v>453</v>
      </c>
      <c r="E14" s="2656" t="s">
        <v>456</v>
      </c>
      <c r="F14" s="213"/>
      <c r="G14" s="213"/>
      <c r="H14" s="2616">
        <v>2816000</v>
      </c>
      <c r="I14" s="496"/>
      <c r="J14" s="2616"/>
      <c r="K14" s="2616"/>
      <c r="L14" s="2616">
        <f>L12-H14</f>
        <v>2117300</v>
      </c>
      <c r="M14" t="s">
        <v>455</v>
      </c>
    </row>
    <row r="15" spans="1:13">
      <c r="A15" s="2619"/>
      <c r="B15" s="2623"/>
      <c r="C15" s="56" t="s">
        <v>452</v>
      </c>
      <c r="D15" s="505" t="s">
        <v>454</v>
      </c>
      <c r="E15" s="2657"/>
      <c r="F15" s="209"/>
      <c r="G15" s="209"/>
      <c r="H15" s="2617"/>
      <c r="I15" s="497"/>
      <c r="J15" s="2617"/>
      <c r="K15" s="2617"/>
      <c r="L15" s="2617"/>
    </row>
    <row r="16" spans="1:13">
      <c r="A16" s="2618">
        <v>5</v>
      </c>
      <c r="B16" s="2622" t="s">
        <v>457</v>
      </c>
      <c r="C16" s="53" t="s">
        <v>458</v>
      </c>
      <c r="D16" s="519" t="s">
        <v>460</v>
      </c>
      <c r="E16" s="2656" t="s">
        <v>461</v>
      </c>
      <c r="F16" s="213"/>
      <c r="G16" s="213"/>
      <c r="H16" s="214"/>
      <c r="I16" s="213"/>
      <c r="J16" s="2616">
        <v>741000</v>
      </c>
      <c r="K16" s="214"/>
      <c r="L16" s="2685">
        <f>L14-J16</f>
        <v>1376300</v>
      </c>
    </row>
    <row r="17" spans="1:12">
      <c r="A17" s="2619"/>
      <c r="B17" s="2623"/>
      <c r="C17" s="56" t="s">
        <v>459</v>
      </c>
      <c r="D17" s="520" t="s">
        <v>449</v>
      </c>
      <c r="E17" s="2657"/>
      <c r="F17" s="209"/>
      <c r="G17" s="209"/>
      <c r="H17" s="210"/>
      <c r="I17" s="209"/>
      <c r="J17" s="2617"/>
      <c r="K17" s="210"/>
      <c r="L17" s="2617"/>
    </row>
    <row r="18" spans="1:12">
      <c r="A18" s="2618">
        <v>6</v>
      </c>
      <c r="B18" s="2622" t="s">
        <v>466</v>
      </c>
      <c r="C18" s="61" t="s">
        <v>430</v>
      </c>
      <c r="D18" s="515"/>
      <c r="E18" s="2656"/>
      <c r="F18" s="2616">
        <v>3000000</v>
      </c>
      <c r="G18" s="207"/>
      <c r="H18" s="208"/>
      <c r="I18" s="207"/>
      <c r="J18" s="208"/>
      <c r="K18" s="208"/>
      <c r="L18" s="2686">
        <f>L16+F18</f>
        <v>4376300</v>
      </c>
    </row>
    <row r="19" spans="1:12">
      <c r="A19" s="2619"/>
      <c r="B19" s="2623"/>
      <c r="C19" s="62"/>
      <c r="D19" s="516"/>
      <c r="E19" s="2657"/>
      <c r="F19" s="2617"/>
      <c r="G19" s="207"/>
      <c r="H19" s="208"/>
      <c r="I19" s="207"/>
      <c r="J19" s="208"/>
      <c r="K19" s="208"/>
      <c r="L19" s="2617"/>
    </row>
    <row r="20" spans="1:12">
      <c r="A20" s="2693" t="s">
        <v>462</v>
      </c>
      <c r="B20" s="2694"/>
      <c r="C20" s="2695"/>
      <c r="D20" s="495"/>
      <c r="E20" s="138"/>
      <c r="F20" s="66">
        <f>SUM(F8:F19)</f>
        <v>6000000</v>
      </c>
      <c r="G20" s="66">
        <f>SUM(G8:G13)</f>
        <v>0</v>
      </c>
      <c r="H20" s="66">
        <f>SUM(H14+H10)</f>
        <v>2966000</v>
      </c>
      <c r="I20" s="66">
        <f>SUM(I8:I13)</f>
        <v>0</v>
      </c>
      <c r="J20" s="66">
        <f>SUM(J8:J17)</f>
        <v>1331000</v>
      </c>
      <c r="K20" s="66"/>
      <c r="L20" s="66">
        <f>L7+F20-G20-H20-I20-J20+K20</f>
        <v>4376300</v>
      </c>
    </row>
    <row r="21" spans="1:12">
      <c r="A21" s="2690" t="s">
        <v>7</v>
      </c>
      <c r="B21" s="2691"/>
      <c r="C21" s="2692"/>
      <c r="D21" s="498"/>
      <c r="E21" s="139"/>
      <c r="F21" s="68">
        <f>'Nov''14'!F20</f>
        <v>51700000</v>
      </c>
      <c r="G21" s="68">
        <f>'Nov''14'!G20</f>
        <v>100000</v>
      </c>
      <c r="H21" s="68">
        <f>'Nov''14'!H20</f>
        <v>14719226</v>
      </c>
      <c r="I21" s="68">
        <f>'Nov''14'!I20</f>
        <v>350000</v>
      </c>
      <c r="J21" s="69">
        <f>'Nov''14'!J20</f>
        <v>34428014</v>
      </c>
      <c r="K21" s="69">
        <f>'Nov''14'!K20</f>
        <v>161990</v>
      </c>
      <c r="L21" s="69">
        <f>'Nov''14'!L20</f>
        <v>8299039</v>
      </c>
    </row>
    <row r="22" spans="1:12">
      <c r="A22" s="2687" t="s">
        <v>12</v>
      </c>
      <c r="B22" s="2688"/>
      <c r="C22" s="2689"/>
      <c r="D22" s="499"/>
      <c r="E22" s="140"/>
      <c r="F22" s="71">
        <f t="shared" ref="F22:K22" si="0">F21+F20</f>
        <v>57700000</v>
      </c>
      <c r="G22" s="71">
        <f t="shared" si="0"/>
        <v>100000</v>
      </c>
      <c r="H22" s="71">
        <f t="shared" si="0"/>
        <v>17685226</v>
      </c>
      <c r="I22" s="71">
        <f t="shared" si="0"/>
        <v>350000</v>
      </c>
      <c r="J22" s="71">
        <f t="shared" si="0"/>
        <v>35759014</v>
      </c>
      <c r="K22" s="71">
        <f t="shared" si="0"/>
        <v>161990</v>
      </c>
      <c r="L22" s="71">
        <f>F22-G22-H22-I22-J22+K22</f>
        <v>3967750</v>
      </c>
    </row>
  </sheetData>
  <mergeCells count="52">
    <mergeCell ref="J14:J15"/>
    <mergeCell ref="K14:K15"/>
    <mergeCell ref="L14:L15"/>
    <mergeCell ref="A12:A13"/>
    <mergeCell ref="B12:B13"/>
    <mergeCell ref="E12:E13"/>
    <mergeCell ref="H14:H15"/>
    <mergeCell ref="F10:F11"/>
    <mergeCell ref="E10:E11"/>
    <mergeCell ref="H8:H9"/>
    <mergeCell ref="K12:K13"/>
    <mergeCell ref="L12:L13"/>
    <mergeCell ref="J12:J13"/>
    <mergeCell ref="K8:K9"/>
    <mergeCell ref="L8:L9"/>
    <mergeCell ref="H10:H11"/>
    <mergeCell ref="K10:K11"/>
    <mergeCell ref="L10:L11"/>
    <mergeCell ref="J8:J9"/>
    <mergeCell ref="F12:F13"/>
    <mergeCell ref="H12:H13"/>
    <mergeCell ref="A22:C22"/>
    <mergeCell ref="A21:C21"/>
    <mergeCell ref="A20:C20"/>
    <mergeCell ref="E16:E17"/>
    <mergeCell ref="A14:A15"/>
    <mergeCell ref="B14:B15"/>
    <mergeCell ref="E14:E15"/>
    <mergeCell ref="A1:L1"/>
    <mergeCell ref="A5:A6"/>
    <mergeCell ref="B5:B6"/>
    <mergeCell ref="C5:C6"/>
    <mergeCell ref="D5:E5"/>
    <mergeCell ref="F5:F6"/>
    <mergeCell ref="G5:G6"/>
    <mergeCell ref="H5:J5"/>
    <mergeCell ref="K5:K6"/>
    <mergeCell ref="L5:L6"/>
    <mergeCell ref="A7:C7"/>
    <mergeCell ref="A8:A9"/>
    <mergeCell ref="B8:B9"/>
    <mergeCell ref="A16:A17"/>
    <mergeCell ref="B16:B17"/>
    <mergeCell ref="A10:A11"/>
    <mergeCell ref="B10:B11"/>
    <mergeCell ref="L16:L17"/>
    <mergeCell ref="A18:A19"/>
    <mergeCell ref="B18:B19"/>
    <mergeCell ref="E18:E19"/>
    <mergeCell ref="L18:L19"/>
    <mergeCell ref="J16:J17"/>
    <mergeCell ref="F18:F19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tabColor rgb="FFFF0000"/>
  </sheetPr>
  <dimension ref="A1:M22"/>
  <sheetViews>
    <sheetView topLeftCell="B1" workbookViewId="0">
      <selection activeCell="E16" sqref="E16:E17"/>
    </sheetView>
  </sheetViews>
  <sheetFormatPr defaultRowHeight="15"/>
  <cols>
    <col min="2" max="2" width="13.28515625" customWidth="1"/>
    <col min="3" max="3" width="42.85546875" customWidth="1"/>
    <col min="4" max="4" width="12.7109375" customWidth="1"/>
    <col min="5" max="5" width="10" customWidth="1"/>
    <col min="6" max="6" width="15.85546875" customWidth="1"/>
    <col min="7" max="7" width="13.140625" customWidth="1"/>
    <col min="8" max="8" width="15.28515625" customWidth="1"/>
    <col min="9" max="9" width="12.85546875" customWidth="1"/>
    <col min="10" max="10" width="15.85546875" customWidth="1"/>
    <col min="11" max="11" width="12.7109375" customWidth="1"/>
    <col min="12" max="12" width="15.5703125" customWidth="1"/>
  </cols>
  <sheetData>
    <row r="1" spans="1:13" ht="18.75">
      <c r="A1" s="2569" t="s">
        <v>469</v>
      </c>
      <c r="B1" s="2569"/>
      <c r="C1" s="2569"/>
      <c r="D1" s="2569"/>
      <c r="E1" s="2569"/>
      <c r="F1" s="2569"/>
      <c r="G1" s="2569"/>
      <c r="H1" s="2569"/>
      <c r="I1" s="2569"/>
      <c r="J1" s="2569"/>
      <c r="K1" s="2569"/>
      <c r="L1" s="2569"/>
    </row>
    <row r="5" spans="1:13">
      <c r="A5" s="2632" t="s">
        <v>1</v>
      </c>
      <c r="B5" s="2664" t="s">
        <v>96</v>
      </c>
      <c r="C5" s="2632" t="s">
        <v>3</v>
      </c>
      <c r="D5" s="2636" t="s">
        <v>90</v>
      </c>
      <c r="E5" s="2637"/>
      <c r="F5" s="2630" t="s">
        <v>4</v>
      </c>
      <c r="G5" s="2630" t="s">
        <v>130</v>
      </c>
      <c r="H5" s="2638" t="s">
        <v>5</v>
      </c>
      <c r="I5" s="2639"/>
      <c r="J5" s="2640"/>
      <c r="K5" s="2630" t="s">
        <v>55</v>
      </c>
      <c r="L5" s="2630" t="s">
        <v>6</v>
      </c>
    </row>
    <row r="6" spans="1:13">
      <c r="A6" s="2633"/>
      <c r="B6" s="2665"/>
      <c r="C6" s="2633"/>
      <c r="D6" s="509" t="s">
        <v>54</v>
      </c>
      <c r="E6" s="513" t="s">
        <v>93</v>
      </c>
      <c r="F6" s="2631"/>
      <c r="G6" s="2631"/>
      <c r="H6" s="508" t="s">
        <v>94</v>
      </c>
      <c r="I6" s="508" t="s">
        <v>129</v>
      </c>
      <c r="J6" s="508" t="s">
        <v>60</v>
      </c>
      <c r="K6" s="2631"/>
      <c r="L6" s="2631"/>
    </row>
    <row r="7" spans="1:13">
      <c r="A7" s="2671" t="s">
        <v>7</v>
      </c>
      <c r="B7" s="2672"/>
      <c r="C7" s="2673"/>
      <c r="D7" s="514"/>
      <c r="E7" s="134"/>
      <c r="F7" s="49"/>
      <c r="G7" s="49"/>
      <c r="H7" s="49"/>
      <c r="I7" s="49"/>
      <c r="J7" s="49"/>
      <c r="K7" s="49"/>
      <c r="L7" s="52">
        <f>'Des''14'!L20</f>
        <v>4376300</v>
      </c>
    </row>
    <row r="8" spans="1:13">
      <c r="A8" s="2618">
        <v>1</v>
      </c>
      <c r="B8" s="2622" t="s">
        <v>468</v>
      </c>
      <c r="C8" s="53" t="s">
        <v>451</v>
      </c>
      <c r="D8" s="515" t="s">
        <v>453</v>
      </c>
      <c r="E8" s="2656" t="s">
        <v>470</v>
      </c>
      <c r="F8" s="213"/>
      <c r="G8" s="213"/>
      <c r="H8" s="2616">
        <v>2816000</v>
      </c>
      <c r="I8" s="506"/>
      <c r="J8" s="2616"/>
      <c r="K8" s="2616"/>
      <c r="L8" s="2616">
        <f>L7-H8</f>
        <v>1560300</v>
      </c>
      <c r="M8" t="s">
        <v>455</v>
      </c>
    </row>
    <row r="9" spans="1:13">
      <c r="A9" s="2619"/>
      <c r="B9" s="2623"/>
      <c r="C9" s="56" t="s">
        <v>452</v>
      </c>
      <c r="D9" s="516" t="s">
        <v>454</v>
      </c>
      <c r="E9" s="2657"/>
      <c r="F9" s="209"/>
      <c r="G9" s="209"/>
      <c r="H9" s="2617"/>
      <c r="I9" s="507"/>
      <c r="J9" s="2617"/>
      <c r="K9" s="2617"/>
      <c r="L9" s="2617"/>
    </row>
    <row r="10" spans="1:13">
      <c r="A10" s="2618">
        <v>2</v>
      </c>
      <c r="B10" s="2622" t="s">
        <v>492</v>
      </c>
      <c r="C10" s="53" t="s">
        <v>430</v>
      </c>
      <c r="D10" s="515"/>
      <c r="E10" s="2656"/>
      <c r="F10" s="2616">
        <v>3000000</v>
      </c>
      <c r="G10" s="213"/>
      <c r="H10" s="2616"/>
      <c r="I10" s="506"/>
      <c r="K10" s="2616"/>
      <c r="L10" s="2616">
        <f>L8+F10</f>
        <v>4560300</v>
      </c>
    </row>
    <row r="11" spans="1:13">
      <c r="A11" s="2619"/>
      <c r="B11" s="2623"/>
      <c r="C11" s="56"/>
      <c r="D11" s="516"/>
      <c r="E11" s="2657"/>
      <c r="F11" s="2617"/>
      <c r="G11" s="209"/>
      <c r="H11" s="2617"/>
      <c r="I11" s="507"/>
      <c r="K11" s="2617"/>
      <c r="L11" s="2617"/>
    </row>
    <row r="12" spans="1:13">
      <c r="A12" s="2618">
        <v>3</v>
      </c>
      <c r="B12" s="2622" t="s">
        <v>472</v>
      </c>
      <c r="C12" s="53" t="s">
        <v>458</v>
      </c>
      <c r="D12" s="519" t="s">
        <v>460</v>
      </c>
      <c r="E12" s="2656" t="s">
        <v>461</v>
      </c>
      <c r="F12" s="2616"/>
      <c r="G12" s="213"/>
      <c r="H12" s="2616"/>
      <c r="I12" s="506"/>
      <c r="J12" s="2616">
        <v>741000</v>
      </c>
      <c r="K12" s="2616"/>
      <c r="L12" s="2616">
        <f>L10-J12</f>
        <v>3819300</v>
      </c>
    </row>
    <row r="13" spans="1:13">
      <c r="A13" s="2619"/>
      <c r="B13" s="2623"/>
      <c r="C13" s="56" t="s">
        <v>459</v>
      </c>
      <c r="D13" s="520" t="s">
        <v>449</v>
      </c>
      <c r="E13" s="2657"/>
      <c r="F13" s="2617"/>
      <c r="G13" s="209"/>
      <c r="H13" s="2617"/>
      <c r="I13" s="507"/>
      <c r="J13" s="2617"/>
      <c r="K13" s="2617"/>
      <c r="L13" s="2617"/>
    </row>
    <row r="14" spans="1:13">
      <c r="A14" s="2618">
        <v>4</v>
      </c>
      <c r="B14" s="2622" t="s">
        <v>493</v>
      </c>
      <c r="C14" s="53" t="s">
        <v>413</v>
      </c>
      <c r="D14" s="515"/>
      <c r="E14" s="2656"/>
      <c r="F14" s="213"/>
      <c r="G14" s="213"/>
      <c r="H14" s="2616"/>
      <c r="I14" s="506"/>
      <c r="J14" s="2616">
        <v>11840</v>
      </c>
      <c r="K14" s="2616"/>
      <c r="L14" s="2616">
        <f>L12-J14</f>
        <v>3807460</v>
      </c>
    </row>
    <row r="15" spans="1:13">
      <c r="A15" s="2619"/>
      <c r="B15" s="2623"/>
      <c r="C15" s="56" t="s">
        <v>473</v>
      </c>
      <c r="D15" s="516"/>
      <c r="E15" s="2657"/>
      <c r="F15" s="209"/>
      <c r="G15" s="209"/>
      <c r="H15" s="2617"/>
      <c r="I15" s="507"/>
      <c r="J15" s="2617"/>
      <c r="K15" s="2617"/>
      <c r="L15" s="2617"/>
    </row>
    <row r="16" spans="1:13">
      <c r="A16" s="2618">
        <v>5</v>
      </c>
      <c r="B16" s="2622" t="s">
        <v>476</v>
      </c>
      <c r="C16" s="146" t="s">
        <v>474</v>
      </c>
      <c r="D16" s="442" t="s">
        <v>312</v>
      </c>
      <c r="E16" s="2656" t="s">
        <v>136</v>
      </c>
      <c r="F16" s="207"/>
      <c r="G16" s="207"/>
      <c r="H16" s="208"/>
      <c r="I16" s="207">
        <v>100000</v>
      </c>
      <c r="J16" s="208"/>
      <c r="K16" s="208"/>
      <c r="L16" s="2616">
        <f>L14-I16</f>
        <v>3707460</v>
      </c>
    </row>
    <row r="17" spans="1:12">
      <c r="A17" s="2619"/>
      <c r="B17" s="2623"/>
      <c r="C17" s="146" t="s">
        <v>475</v>
      </c>
      <c r="D17" s="442" t="s">
        <v>449</v>
      </c>
      <c r="E17" s="2696"/>
      <c r="F17" s="207"/>
      <c r="G17" s="207"/>
      <c r="H17" s="208"/>
      <c r="I17" s="207"/>
      <c r="J17" s="208"/>
      <c r="K17" s="208"/>
      <c r="L17" s="2617"/>
    </row>
    <row r="18" spans="1:12">
      <c r="A18" s="2618">
        <v>6</v>
      </c>
      <c r="B18" s="2622" t="s">
        <v>476</v>
      </c>
      <c r="C18" s="53" t="s">
        <v>494</v>
      </c>
      <c r="D18" s="519"/>
      <c r="E18" s="2656"/>
      <c r="F18" s="213"/>
      <c r="G18" s="213"/>
      <c r="H18" s="214"/>
      <c r="I18" s="213"/>
      <c r="J18" s="214"/>
      <c r="K18" s="214">
        <v>9600</v>
      </c>
      <c r="L18" s="2616">
        <f>L16+K18</f>
        <v>3717060</v>
      </c>
    </row>
    <row r="19" spans="1:12">
      <c r="A19" s="2619"/>
      <c r="B19" s="2623"/>
      <c r="C19" s="56"/>
      <c r="D19" s="520"/>
      <c r="E19" s="2657"/>
      <c r="F19" s="209"/>
      <c r="G19" s="209"/>
      <c r="H19" s="210"/>
      <c r="I19" s="209"/>
      <c r="J19" s="210"/>
      <c r="K19" s="210"/>
      <c r="L19" s="2617"/>
    </row>
    <row r="20" spans="1:12">
      <c r="A20" s="2693" t="s">
        <v>467</v>
      </c>
      <c r="B20" s="2694"/>
      <c r="C20" s="2695"/>
      <c r="D20" s="512"/>
      <c r="E20" s="138"/>
      <c r="F20" s="66">
        <f>SUM(F8:F13)</f>
        <v>3000000</v>
      </c>
      <c r="G20" s="66">
        <f>SUM(G8:G13)</f>
        <v>0</v>
      </c>
      <c r="H20" s="66">
        <f>SUM(H7:H17)</f>
        <v>2816000</v>
      </c>
      <c r="I20" s="66">
        <f>SUM(I8:I17)</f>
        <v>100000</v>
      </c>
      <c r="J20" s="66">
        <f>SUM(J8:J17)</f>
        <v>752840</v>
      </c>
      <c r="K20" s="66">
        <f>K18</f>
        <v>9600</v>
      </c>
      <c r="L20" s="66">
        <f>L7+F20-G20-H20-I20-J20+K20</f>
        <v>3717060</v>
      </c>
    </row>
    <row r="21" spans="1:12">
      <c r="A21" s="2690" t="s">
        <v>7</v>
      </c>
      <c r="B21" s="2691"/>
      <c r="C21" s="2692"/>
      <c r="D21" s="510"/>
      <c r="E21" s="139"/>
      <c r="F21" s="68">
        <f>'Des''14'!F22</f>
        <v>57700000</v>
      </c>
      <c r="G21" s="68">
        <f>'Des''14'!G22</f>
        <v>100000</v>
      </c>
      <c r="H21" s="68">
        <f>'Des''14'!H22</f>
        <v>17685226</v>
      </c>
      <c r="I21" s="68">
        <f>'Des''14'!I22</f>
        <v>350000</v>
      </c>
      <c r="J21" s="69">
        <f>'Des''14'!J22</f>
        <v>35759014</v>
      </c>
      <c r="K21" s="69">
        <f>'Des''14'!K22</f>
        <v>161990</v>
      </c>
      <c r="L21" s="69">
        <f>'Des''14'!L22</f>
        <v>3967750</v>
      </c>
    </row>
    <row r="22" spans="1:12">
      <c r="A22" s="2687" t="s">
        <v>12</v>
      </c>
      <c r="B22" s="2688"/>
      <c r="C22" s="2689"/>
      <c r="D22" s="511"/>
      <c r="E22" s="140"/>
      <c r="F22" s="71">
        <f t="shared" ref="F22:K22" si="0">F21+F20</f>
        <v>60700000</v>
      </c>
      <c r="G22" s="71">
        <f t="shared" si="0"/>
        <v>100000</v>
      </c>
      <c r="H22" s="71">
        <f t="shared" si="0"/>
        <v>20501226</v>
      </c>
      <c r="I22" s="71">
        <f t="shared" si="0"/>
        <v>450000</v>
      </c>
      <c r="J22" s="71">
        <f t="shared" si="0"/>
        <v>36511854</v>
      </c>
      <c r="K22" s="71">
        <f t="shared" si="0"/>
        <v>171590</v>
      </c>
      <c r="L22" s="71">
        <f>F22-G22-H22-I22-J22+K22</f>
        <v>3308510</v>
      </c>
    </row>
  </sheetData>
  <mergeCells count="51">
    <mergeCell ref="A1:L1"/>
    <mergeCell ref="A5:A6"/>
    <mergeCell ref="B5:B6"/>
    <mergeCell ref="C5:C6"/>
    <mergeCell ref="D5:E5"/>
    <mergeCell ref="F5:F6"/>
    <mergeCell ref="G5:G6"/>
    <mergeCell ref="H5:J5"/>
    <mergeCell ref="K5:K6"/>
    <mergeCell ref="L5:L6"/>
    <mergeCell ref="A7:C7"/>
    <mergeCell ref="A8:A9"/>
    <mergeCell ref="B8:B9"/>
    <mergeCell ref="H8:H9"/>
    <mergeCell ref="J8:J9"/>
    <mergeCell ref="J12:J13"/>
    <mergeCell ref="L8:L9"/>
    <mergeCell ref="A10:A11"/>
    <mergeCell ref="B10:B11"/>
    <mergeCell ref="E10:E11"/>
    <mergeCell ref="F10:F11"/>
    <mergeCell ref="H10:H11"/>
    <mergeCell ref="K10:K11"/>
    <mergeCell ref="L10:L11"/>
    <mergeCell ref="K8:K9"/>
    <mergeCell ref="A12:A13"/>
    <mergeCell ref="B12:B13"/>
    <mergeCell ref="E12:E13"/>
    <mergeCell ref="F12:F13"/>
    <mergeCell ref="H12:H13"/>
    <mergeCell ref="E14:E15"/>
    <mergeCell ref="H14:H15"/>
    <mergeCell ref="J14:J15"/>
    <mergeCell ref="K14:K15"/>
    <mergeCell ref="L14:L15"/>
    <mergeCell ref="B18:B19"/>
    <mergeCell ref="E18:E19"/>
    <mergeCell ref="L18:L19"/>
    <mergeCell ref="A22:C22"/>
    <mergeCell ref="E8:E9"/>
    <mergeCell ref="A16:A17"/>
    <mergeCell ref="B16:B17"/>
    <mergeCell ref="E16:E17"/>
    <mergeCell ref="A18:A19"/>
    <mergeCell ref="L16:L17"/>
    <mergeCell ref="A20:C20"/>
    <mergeCell ref="A21:C21"/>
    <mergeCell ref="K12:K13"/>
    <mergeCell ref="L12:L13"/>
    <mergeCell ref="A14:A15"/>
    <mergeCell ref="B14:B15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M28"/>
  <sheetViews>
    <sheetView topLeftCell="C10" workbookViewId="0">
      <selection activeCell="F10" sqref="F10:F11"/>
    </sheetView>
  </sheetViews>
  <sheetFormatPr defaultRowHeight="15"/>
  <cols>
    <col min="2" max="2" width="13.28515625" customWidth="1"/>
    <col min="3" max="3" width="39.42578125" customWidth="1"/>
    <col min="4" max="4" width="13.28515625" customWidth="1"/>
    <col min="6" max="6" width="16.42578125" customWidth="1"/>
    <col min="7" max="7" width="16.140625" customWidth="1"/>
    <col min="8" max="8" width="17.28515625" customWidth="1"/>
    <col min="9" max="9" width="15.42578125" customWidth="1"/>
    <col min="10" max="10" width="17.140625" customWidth="1"/>
    <col min="11" max="11" width="12.42578125" customWidth="1"/>
    <col min="12" max="12" width="16.140625" customWidth="1"/>
  </cols>
  <sheetData>
    <row r="1" spans="1:13" ht="18.75">
      <c r="A1" s="2569" t="s">
        <v>471</v>
      </c>
      <c r="B1" s="2569"/>
      <c r="C1" s="2569"/>
      <c r="D1" s="2569"/>
      <c r="E1" s="2569"/>
      <c r="F1" s="2569"/>
      <c r="G1" s="2569"/>
      <c r="H1" s="2569"/>
      <c r="I1" s="2569"/>
      <c r="J1" s="2569"/>
      <c r="K1" s="2569"/>
      <c r="L1" s="2569"/>
    </row>
    <row r="5" spans="1:13">
      <c r="A5" s="2632" t="s">
        <v>1</v>
      </c>
      <c r="B5" s="2664" t="s">
        <v>96</v>
      </c>
      <c r="C5" s="2632" t="s">
        <v>3</v>
      </c>
      <c r="D5" s="2636" t="s">
        <v>90</v>
      </c>
      <c r="E5" s="2637"/>
      <c r="F5" s="2630" t="s">
        <v>4</v>
      </c>
      <c r="G5" s="2630" t="s">
        <v>130</v>
      </c>
      <c r="H5" s="2638" t="s">
        <v>5</v>
      </c>
      <c r="I5" s="2639"/>
      <c r="J5" s="2640"/>
      <c r="K5" s="2630" t="s">
        <v>55</v>
      </c>
      <c r="L5" s="2630" t="s">
        <v>6</v>
      </c>
    </row>
    <row r="6" spans="1:13">
      <c r="A6" s="2633"/>
      <c r="B6" s="2665"/>
      <c r="C6" s="2633"/>
      <c r="D6" s="527" t="s">
        <v>54</v>
      </c>
      <c r="E6" s="528" t="s">
        <v>93</v>
      </c>
      <c r="F6" s="2631"/>
      <c r="G6" s="2631"/>
      <c r="H6" s="526" t="s">
        <v>94</v>
      </c>
      <c r="I6" s="526" t="s">
        <v>129</v>
      </c>
      <c r="J6" s="526" t="s">
        <v>60</v>
      </c>
      <c r="K6" s="2631"/>
      <c r="L6" s="2631"/>
    </row>
    <row r="7" spans="1:13">
      <c r="A7" s="2671" t="s">
        <v>7</v>
      </c>
      <c r="B7" s="2672"/>
      <c r="C7" s="2673"/>
      <c r="D7" s="529"/>
      <c r="E7" s="134"/>
      <c r="F7" s="49"/>
      <c r="G7" s="49"/>
      <c r="H7" s="49"/>
      <c r="I7" s="49"/>
      <c r="J7" s="49"/>
      <c r="K7" s="49"/>
      <c r="L7" s="52">
        <f>'Jan''15'!L20</f>
        <v>3717060</v>
      </c>
    </row>
    <row r="8" spans="1:13">
      <c r="A8" s="2618">
        <v>1</v>
      </c>
      <c r="B8" s="2622" t="s">
        <v>496</v>
      </c>
      <c r="C8" s="53" t="s">
        <v>477</v>
      </c>
      <c r="D8" s="530" t="s">
        <v>479</v>
      </c>
      <c r="E8" s="640" t="s">
        <v>590</v>
      </c>
      <c r="F8" s="213"/>
      <c r="G8" s="213"/>
      <c r="H8" s="2616">
        <v>405000</v>
      </c>
      <c r="I8" s="522"/>
      <c r="J8" s="2616"/>
      <c r="K8" s="2616"/>
      <c r="L8" s="2616">
        <f>L7-H8</f>
        <v>3312060</v>
      </c>
    </row>
    <row r="9" spans="1:13">
      <c r="A9" s="2619"/>
      <c r="B9" s="2623"/>
      <c r="C9" s="56" t="s">
        <v>478</v>
      </c>
      <c r="D9" s="531" t="s">
        <v>480</v>
      </c>
      <c r="E9" s="518"/>
      <c r="F9" s="209"/>
      <c r="G9" s="209"/>
      <c r="H9" s="2617"/>
      <c r="I9" s="523"/>
      <c r="J9" s="2617"/>
      <c r="K9" s="2617"/>
      <c r="L9" s="2617"/>
    </row>
    <row r="10" spans="1:13">
      <c r="A10" s="2618">
        <v>2</v>
      </c>
      <c r="B10" s="2622" t="s">
        <v>496</v>
      </c>
      <c r="C10" s="53" t="s">
        <v>458</v>
      </c>
      <c r="D10" s="530" t="s">
        <v>482</v>
      </c>
      <c r="E10" s="2656"/>
      <c r="F10" s="2616"/>
      <c r="G10" s="213"/>
      <c r="H10" s="2616">
        <v>766000</v>
      </c>
      <c r="I10" s="522"/>
      <c r="K10" s="2616"/>
      <c r="L10" s="2616">
        <f>L8-H10</f>
        <v>2546060</v>
      </c>
      <c r="M10" t="s">
        <v>502</v>
      </c>
    </row>
    <row r="11" spans="1:13">
      <c r="A11" s="2619"/>
      <c r="B11" s="2623"/>
      <c r="C11" s="56" t="s">
        <v>481</v>
      </c>
      <c r="D11" s="531" t="s">
        <v>449</v>
      </c>
      <c r="E11" s="2657"/>
      <c r="F11" s="2617"/>
      <c r="G11" s="209"/>
      <c r="H11" s="2617"/>
      <c r="I11" s="523"/>
      <c r="K11" s="2617"/>
      <c r="L11" s="2617"/>
    </row>
    <row r="12" spans="1:13">
      <c r="A12" s="2618">
        <v>3</v>
      </c>
      <c r="B12" s="2622" t="s">
        <v>497</v>
      </c>
      <c r="C12" s="61" t="s">
        <v>428</v>
      </c>
      <c r="D12" s="530" t="s">
        <v>485</v>
      </c>
      <c r="E12" s="2656" t="s">
        <v>486</v>
      </c>
      <c r="F12" s="2616"/>
      <c r="G12" s="213"/>
      <c r="H12" s="2616">
        <v>178201</v>
      </c>
      <c r="I12" s="522"/>
      <c r="J12" s="2616"/>
      <c r="K12" s="2616"/>
      <c r="L12" s="2616">
        <f>L10-H12</f>
        <v>2367859</v>
      </c>
    </row>
    <row r="13" spans="1:13">
      <c r="A13" s="2619"/>
      <c r="B13" s="2623"/>
      <c r="C13" s="62" t="s">
        <v>484</v>
      </c>
      <c r="D13" s="531" t="s">
        <v>480</v>
      </c>
      <c r="E13" s="2657"/>
      <c r="F13" s="2617"/>
      <c r="G13" s="209"/>
      <c r="H13" s="2617"/>
      <c r="I13" s="523"/>
      <c r="J13" s="2617"/>
      <c r="K13" s="2617"/>
      <c r="L13" s="2617"/>
    </row>
    <row r="14" spans="1:13">
      <c r="A14" s="2618">
        <v>4</v>
      </c>
      <c r="B14" s="2622" t="s">
        <v>495</v>
      </c>
      <c r="C14" s="53" t="s">
        <v>458</v>
      </c>
      <c r="D14" s="519" t="s">
        <v>460</v>
      </c>
      <c r="E14" s="2656" t="s">
        <v>461</v>
      </c>
      <c r="F14" s="213"/>
      <c r="G14" s="213"/>
      <c r="H14" s="2616"/>
      <c r="I14" s="522"/>
      <c r="J14" s="2616">
        <v>741000</v>
      </c>
      <c r="K14" s="2616"/>
      <c r="L14" s="2616">
        <f>L12-J14</f>
        <v>1626859</v>
      </c>
    </row>
    <row r="15" spans="1:13">
      <c r="A15" s="2619"/>
      <c r="B15" s="2623"/>
      <c r="C15" s="56" t="s">
        <v>459</v>
      </c>
      <c r="D15" s="520" t="s">
        <v>449</v>
      </c>
      <c r="E15" s="2657"/>
      <c r="F15" s="209"/>
      <c r="G15" s="209"/>
      <c r="H15" s="2617"/>
      <c r="I15" s="523"/>
      <c r="J15" s="2617"/>
      <c r="K15" s="2617"/>
      <c r="L15" s="2617"/>
    </row>
    <row r="16" spans="1:13">
      <c r="A16" s="2618">
        <v>5</v>
      </c>
      <c r="B16" s="2622" t="s">
        <v>495</v>
      </c>
      <c r="C16" s="53" t="s">
        <v>430</v>
      </c>
      <c r="D16" s="519"/>
      <c r="E16" s="2656"/>
      <c r="F16" s="213">
        <v>3000000</v>
      </c>
      <c r="G16" s="213"/>
      <c r="H16" s="214"/>
      <c r="I16" s="213"/>
      <c r="J16" s="2616"/>
      <c r="K16" s="214"/>
      <c r="L16" s="2697">
        <f>L14+F16</f>
        <v>4626859</v>
      </c>
    </row>
    <row r="17" spans="1:12">
      <c r="A17" s="2619"/>
      <c r="B17" s="2623"/>
      <c r="C17" s="56"/>
      <c r="D17" s="520"/>
      <c r="E17" s="2657"/>
      <c r="F17" s="209"/>
      <c r="G17" s="209"/>
      <c r="H17" s="210"/>
      <c r="I17" s="209"/>
      <c r="J17" s="2617"/>
      <c r="K17" s="210"/>
      <c r="L17" s="2698"/>
    </row>
    <row r="18" spans="1:12">
      <c r="A18" s="2618">
        <v>5</v>
      </c>
      <c r="B18" s="2622" t="s">
        <v>495</v>
      </c>
      <c r="C18" s="53" t="s">
        <v>451</v>
      </c>
      <c r="D18" s="551" t="s">
        <v>453</v>
      </c>
      <c r="E18" s="2656" t="s">
        <v>470</v>
      </c>
      <c r="F18" s="213"/>
      <c r="G18" s="213"/>
      <c r="H18" s="214">
        <v>2816000</v>
      </c>
      <c r="I18" s="213"/>
      <c r="J18" s="2616"/>
      <c r="K18" s="214"/>
      <c r="L18" s="2697">
        <f>L16-H18</f>
        <v>1810859</v>
      </c>
    </row>
    <row r="19" spans="1:12">
      <c r="A19" s="2619"/>
      <c r="B19" s="2623"/>
      <c r="C19" s="56" t="s">
        <v>452</v>
      </c>
      <c r="D19" s="552" t="s">
        <v>454</v>
      </c>
      <c r="E19" s="2657"/>
      <c r="F19" s="209"/>
      <c r="G19" s="209"/>
      <c r="H19" s="210"/>
      <c r="I19" s="209"/>
      <c r="J19" s="2617"/>
      <c r="K19" s="210"/>
      <c r="L19" s="2698"/>
    </row>
    <row r="20" spans="1:12">
      <c r="A20" s="2618">
        <v>6</v>
      </c>
      <c r="B20" s="2622" t="s">
        <v>498</v>
      </c>
      <c r="C20" s="53" t="s">
        <v>458</v>
      </c>
      <c r="D20" s="519" t="s">
        <v>489</v>
      </c>
      <c r="E20" s="2656" t="s">
        <v>142</v>
      </c>
      <c r="F20" s="213"/>
      <c r="G20" s="213"/>
      <c r="H20" s="214"/>
      <c r="I20" s="213"/>
      <c r="J20" s="2616">
        <v>621000</v>
      </c>
      <c r="K20" s="214"/>
      <c r="L20" s="2697">
        <f>L18-J20</f>
        <v>1189859</v>
      </c>
    </row>
    <row r="21" spans="1:12">
      <c r="A21" s="2619"/>
      <c r="B21" s="2623"/>
      <c r="C21" s="56" t="s">
        <v>488</v>
      </c>
      <c r="D21" s="520" t="s">
        <v>449</v>
      </c>
      <c r="E21" s="2657"/>
      <c r="F21" s="209"/>
      <c r="G21" s="209"/>
      <c r="H21" s="210"/>
      <c r="I21" s="209"/>
      <c r="J21" s="2617"/>
      <c r="K21" s="210"/>
      <c r="L21" s="2698"/>
    </row>
    <row r="22" spans="1:12">
      <c r="A22" s="2618"/>
      <c r="B22" s="2622" t="s">
        <v>499</v>
      </c>
      <c r="C22" s="61" t="s">
        <v>465</v>
      </c>
      <c r="D22" s="551"/>
      <c r="E22" s="549"/>
      <c r="F22" s="543"/>
      <c r="G22" s="547"/>
      <c r="H22" s="543"/>
      <c r="I22" s="547"/>
      <c r="J22" s="543"/>
      <c r="K22" s="214">
        <v>5000</v>
      </c>
      <c r="L22" s="2616">
        <f>L20+K22</f>
        <v>1194859</v>
      </c>
    </row>
    <row r="23" spans="1:12">
      <c r="A23" s="2619"/>
      <c r="B23" s="2623"/>
      <c r="C23" s="62"/>
      <c r="D23" s="552"/>
      <c r="E23" s="550"/>
      <c r="F23" s="544"/>
      <c r="G23" s="548"/>
      <c r="H23" s="544"/>
      <c r="I23" s="548"/>
      <c r="J23" s="544"/>
      <c r="K23" s="210"/>
      <c r="L23" s="2617"/>
    </row>
    <row r="24" spans="1:12">
      <c r="A24" s="2618"/>
      <c r="B24" s="545" t="s">
        <v>487</v>
      </c>
      <c r="C24" s="61" t="s">
        <v>477</v>
      </c>
      <c r="D24" s="551"/>
      <c r="E24" s="549"/>
      <c r="F24" s="543"/>
      <c r="G24" s="547"/>
      <c r="H24" s="543"/>
      <c r="I24" s="547"/>
      <c r="J24" s="543">
        <v>755000</v>
      </c>
      <c r="K24" s="214"/>
      <c r="L24" s="553">
        <f>L22-J24</f>
        <v>439859</v>
      </c>
    </row>
    <row r="25" spans="1:12">
      <c r="A25" s="2619"/>
      <c r="B25" s="546"/>
      <c r="C25" s="62" t="s">
        <v>490</v>
      </c>
      <c r="D25" s="552"/>
      <c r="E25" s="550"/>
      <c r="F25" s="544"/>
      <c r="G25" s="548"/>
      <c r="H25" s="544"/>
      <c r="I25" s="548"/>
      <c r="J25" s="544"/>
      <c r="K25" s="210"/>
      <c r="L25" s="544"/>
    </row>
    <row r="26" spans="1:12">
      <c r="A26" s="2693" t="s">
        <v>483</v>
      </c>
      <c r="B26" s="2694"/>
      <c r="C26" s="2695"/>
      <c r="D26" s="521"/>
      <c r="E26" s="138"/>
      <c r="F26" s="66">
        <f>SUM(F8:F21)</f>
        <v>3000000</v>
      </c>
      <c r="G26" s="66">
        <f>SUM(G8:G13)</f>
        <v>0</v>
      </c>
      <c r="H26" s="66">
        <f>SUM(H7:H23)</f>
        <v>4165201</v>
      </c>
      <c r="I26" s="66">
        <f>SUM(I8:I21)</f>
        <v>0</v>
      </c>
      <c r="J26" s="66">
        <f>SUM(J7:J25)</f>
        <v>2117000</v>
      </c>
      <c r="K26" s="66">
        <f>K22</f>
        <v>5000</v>
      </c>
      <c r="L26" s="66">
        <f>L7+F26-G26-H26-I26-J26+K26</f>
        <v>439859</v>
      </c>
    </row>
    <row r="27" spans="1:12">
      <c r="A27" s="2690" t="s">
        <v>7</v>
      </c>
      <c r="B27" s="2691"/>
      <c r="C27" s="2692"/>
      <c r="D27" s="524"/>
      <c r="E27" s="139"/>
      <c r="F27" s="68">
        <f>'Jan''15'!F22</f>
        <v>60700000</v>
      </c>
      <c r="G27" s="68">
        <f>'Jan''15'!G22</f>
        <v>100000</v>
      </c>
      <c r="H27" s="68">
        <f>'Jan''15'!H22</f>
        <v>20501226</v>
      </c>
      <c r="I27" s="68">
        <f>'Jan''15'!I22</f>
        <v>450000</v>
      </c>
      <c r="J27" s="69">
        <f>'Jan''15'!J22</f>
        <v>36511854</v>
      </c>
      <c r="K27" s="69">
        <f>'Jan''15'!K22</f>
        <v>171590</v>
      </c>
      <c r="L27" s="69">
        <f>'Nov''14'!L20</f>
        <v>8299039</v>
      </c>
    </row>
    <row r="28" spans="1:12">
      <c r="A28" s="2687" t="s">
        <v>12</v>
      </c>
      <c r="B28" s="2688"/>
      <c r="C28" s="2689"/>
      <c r="D28" s="525"/>
      <c r="E28" s="140"/>
      <c r="F28" s="71">
        <f t="shared" ref="F28:K28" si="0">F27+F26</f>
        <v>63700000</v>
      </c>
      <c r="G28" s="71">
        <f t="shared" si="0"/>
        <v>100000</v>
      </c>
      <c r="H28" s="71">
        <f t="shared" si="0"/>
        <v>24666427</v>
      </c>
      <c r="I28" s="71">
        <f t="shared" si="0"/>
        <v>450000</v>
      </c>
      <c r="J28" s="71">
        <f t="shared" si="0"/>
        <v>38628854</v>
      </c>
      <c r="K28" s="71">
        <f t="shared" si="0"/>
        <v>176590</v>
      </c>
      <c r="L28" s="71">
        <f>F28-G28-H28-I28-J28+K28</f>
        <v>31309</v>
      </c>
    </row>
  </sheetData>
  <mergeCells count="61">
    <mergeCell ref="A26:C26"/>
    <mergeCell ref="A27:C27"/>
    <mergeCell ref="A28:C28"/>
    <mergeCell ref="A16:A17"/>
    <mergeCell ref="B16:B17"/>
    <mergeCell ref="A22:A23"/>
    <mergeCell ref="A24:A25"/>
    <mergeCell ref="B22:B23"/>
    <mergeCell ref="E16:E17"/>
    <mergeCell ref="J16:J17"/>
    <mergeCell ref="L16:L17"/>
    <mergeCell ref="A20:A21"/>
    <mergeCell ref="B20:B21"/>
    <mergeCell ref="E20:E21"/>
    <mergeCell ref="L20:L21"/>
    <mergeCell ref="J20:J21"/>
    <mergeCell ref="L18:L19"/>
    <mergeCell ref="K12:K13"/>
    <mergeCell ref="L12:L13"/>
    <mergeCell ref="A14:A15"/>
    <mergeCell ref="B14:B15"/>
    <mergeCell ref="E14:E15"/>
    <mergeCell ref="H14:H15"/>
    <mergeCell ref="J14:J15"/>
    <mergeCell ref="K14:K15"/>
    <mergeCell ref="L14:L15"/>
    <mergeCell ref="A12:A13"/>
    <mergeCell ref="B12:B13"/>
    <mergeCell ref="E12:E13"/>
    <mergeCell ref="F12:F13"/>
    <mergeCell ref="H12:H13"/>
    <mergeCell ref="J12:J13"/>
    <mergeCell ref="L8:L9"/>
    <mergeCell ref="A10:A11"/>
    <mergeCell ref="B10:B11"/>
    <mergeCell ref="E10:E11"/>
    <mergeCell ref="F10:F11"/>
    <mergeCell ref="H10:H11"/>
    <mergeCell ref="K10:K11"/>
    <mergeCell ref="L10:L11"/>
    <mergeCell ref="K8:K9"/>
    <mergeCell ref="A7:C7"/>
    <mergeCell ref="A8:A9"/>
    <mergeCell ref="B8:B9"/>
    <mergeCell ref="H8:H9"/>
    <mergeCell ref="J8:J9"/>
    <mergeCell ref="A1:L1"/>
    <mergeCell ref="A5:A6"/>
    <mergeCell ref="B5:B6"/>
    <mergeCell ref="C5:C6"/>
    <mergeCell ref="D5:E5"/>
    <mergeCell ref="F5:F6"/>
    <mergeCell ref="G5:G6"/>
    <mergeCell ref="H5:J5"/>
    <mergeCell ref="K5:K6"/>
    <mergeCell ref="L5:L6"/>
    <mergeCell ref="L22:L23"/>
    <mergeCell ref="A18:A19"/>
    <mergeCell ref="B18:B19"/>
    <mergeCell ref="E18:E19"/>
    <mergeCell ref="J18:J19"/>
  </mergeCells>
  <pageMargins left="0.7" right="0.7" top="0.75" bottom="0.75" header="0.3" footer="0.3"/>
  <pageSetup orientation="portrait" horizontalDpi="120" verticalDpi="7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28"/>
  <sheetViews>
    <sheetView showGridLines="0" workbookViewId="0">
      <selection activeCell="L22" sqref="L22"/>
    </sheetView>
  </sheetViews>
  <sheetFormatPr defaultRowHeight="15"/>
  <cols>
    <col min="1" max="1" width="4.7109375" style="25" customWidth="1"/>
    <col min="2" max="2" width="12.28515625" customWidth="1"/>
    <col min="3" max="3" width="51" customWidth="1"/>
    <col min="4" max="4" width="14.42578125" style="25" customWidth="1"/>
    <col min="5" max="5" width="11.28515625" style="131" customWidth="1"/>
    <col min="6" max="6" width="21.140625" bestFit="1" customWidth="1"/>
    <col min="7" max="7" width="13.140625" customWidth="1"/>
    <col min="8" max="9" width="12.7109375" customWidth="1"/>
    <col min="10" max="10" width="14.140625" customWidth="1"/>
    <col min="11" max="11" width="11.85546875" customWidth="1"/>
    <col min="12" max="12" width="19" customWidth="1"/>
  </cols>
  <sheetData>
    <row r="1" spans="1:12" ht="18.75">
      <c r="C1" s="2550" t="s">
        <v>14</v>
      </c>
      <c r="D1" s="2550"/>
      <c r="E1" s="2550"/>
      <c r="F1" s="2550"/>
      <c r="G1" s="2550"/>
      <c r="H1" s="2550"/>
      <c r="I1" s="2550"/>
      <c r="J1" s="2550"/>
      <c r="K1" s="2550"/>
      <c r="L1" s="2550"/>
    </row>
    <row r="2" spans="1:12" ht="18.75">
      <c r="C2" s="2569" t="s">
        <v>0</v>
      </c>
      <c r="D2" s="2569"/>
      <c r="E2" s="2569"/>
      <c r="F2" s="2569"/>
      <c r="G2" s="2569"/>
      <c r="H2" s="2569"/>
      <c r="I2" s="2569"/>
      <c r="J2" s="2569"/>
      <c r="K2" s="2569"/>
      <c r="L2" s="2569"/>
    </row>
    <row r="5" spans="1:12" ht="15.75">
      <c r="A5" s="2582" t="s">
        <v>1</v>
      </c>
      <c r="B5" s="2584" t="s">
        <v>2</v>
      </c>
      <c r="C5" s="2582" t="s">
        <v>3</v>
      </c>
      <c r="D5" s="2588" t="s">
        <v>90</v>
      </c>
      <c r="E5" s="2589"/>
      <c r="F5" s="2586" t="s">
        <v>4</v>
      </c>
      <c r="G5" s="2586" t="s">
        <v>130</v>
      </c>
      <c r="H5" s="2579" t="s">
        <v>5</v>
      </c>
      <c r="I5" s="2580"/>
      <c r="J5" s="2581"/>
      <c r="K5" s="1" t="s">
        <v>55</v>
      </c>
      <c r="L5" s="1" t="s">
        <v>6</v>
      </c>
    </row>
    <row r="6" spans="1:12" ht="15.75">
      <c r="A6" s="2583"/>
      <c r="B6" s="2585"/>
      <c r="C6" s="2583"/>
      <c r="D6" s="95" t="s">
        <v>54</v>
      </c>
      <c r="E6" s="124" t="s">
        <v>93</v>
      </c>
      <c r="F6" s="2587"/>
      <c r="G6" s="2587"/>
      <c r="H6" s="1" t="s">
        <v>94</v>
      </c>
      <c r="I6" s="1" t="s">
        <v>129</v>
      </c>
      <c r="J6" s="108" t="s">
        <v>60</v>
      </c>
      <c r="K6" s="1"/>
      <c r="L6" s="1"/>
    </row>
    <row r="7" spans="1:12" ht="15.75">
      <c r="A7" s="16"/>
      <c r="B7" s="3"/>
      <c r="C7" s="4" t="s">
        <v>7</v>
      </c>
      <c r="D7" s="4"/>
      <c r="E7" s="125"/>
      <c r="F7" s="116"/>
      <c r="G7" s="116"/>
      <c r="H7" s="116"/>
      <c r="I7" s="116"/>
      <c r="J7" s="116"/>
      <c r="K7" s="116"/>
      <c r="L7" s="117">
        <f>'AGUSTUS''13'!L18</f>
        <v>371117</v>
      </c>
    </row>
    <row r="8" spans="1:12" ht="15.75">
      <c r="A8" s="7">
        <v>1</v>
      </c>
      <c r="B8" s="8">
        <v>41342</v>
      </c>
      <c r="C8" s="21" t="s">
        <v>50</v>
      </c>
      <c r="D8" s="121"/>
      <c r="E8" s="126"/>
      <c r="F8" s="116"/>
      <c r="G8" s="116"/>
      <c r="H8" s="116"/>
      <c r="I8" s="116"/>
      <c r="J8" s="38">
        <v>50000</v>
      </c>
      <c r="K8" s="116"/>
      <c r="L8" s="117">
        <f>L7+F8-H8-I8-J8+K8</f>
        <v>321117</v>
      </c>
    </row>
    <row r="9" spans="1:12" ht="15.75">
      <c r="A9" s="7">
        <f>A8+1</f>
        <v>2</v>
      </c>
      <c r="B9" s="8">
        <v>41373</v>
      </c>
      <c r="C9" s="21" t="s">
        <v>4</v>
      </c>
      <c r="D9" s="121"/>
      <c r="E9" s="126"/>
      <c r="F9" s="38">
        <v>2000000</v>
      </c>
      <c r="G9" s="38"/>
      <c r="H9" s="38"/>
      <c r="I9" s="38"/>
      <c r="J9" s="38"/>
      <c r="K9" s="116"/>
      <c r="L9" s="117">
        <f t="shared" ref="L9:L22" si="0">L8+F9-H9-I9-J9+K9</f>
        <v>2321117</v>
      </c>
    </row>
    <row r="10" spans="1:12" ht="15.75">
      <c r="A10" s="7">
        <f t="shared" ref="A10:A22" si="1">A9+1</f>
        <v>3</v>
      </c>
      <c r="B10" s="8">
        <v>41373</v>
      </c>
      <c r="C10" s="21" t="s">
        <v>51</v>
      </c>
      <c r="D10" s="121"/>
      <c r="E10" s="126"/>
      <c r="F10" s="38"/>
      <c r="G10" s="38"/>
      <c r="H10" s="38"/>
      <c r="I10" s="38"/>
      <c r="J10" s="38">
        <v>740000</v>
      </c>
      <c r="K10" s="116"/>
      <c r="L10" s="117">
        <f t="shared" si="0"/>
        <v>1581117</v>
      </c>
    </row>
    <row r="11" spans="1:12" ht="15.75">
      <c r="A11" s="7">
        <f t="shared" si="1"/>
        <v>4</v>
      </c>
      <c r="B11" s="8">
        <v>41403</v>
      </c>
      <c r="C11" s="21" t="s">
        <v>289</v>
      </c>
      <c r="D11" s="121"/>
      <c r="E11" s="126"/>
      <c r="F11" s="38"/>
      <c r="G11" s="38"/>
      <c r="H11" s="38"/>
      <c r="I11" s="38"/>
      <c r="J11" s="38"/>
      <c r="K11" s="38">
        <v>6400</v>
      </c>
      <c r="L11" s="117">
        <f t="shared" si="0"/>
        <v>1587517</v>
      </c>
    </row>
    <row r="12" spans="1:12" ht="15.75">
      <c r="A12" s="7">
        <f t="shared" si="1"/>
        <v>5</v>
      </c>
      <c r="B12" s="8">
        <v>41526</v>
      </c>
      <c r="C12" s="9" t="s">
        <v>28</v>
      </c>
      <c r="D12" s="10"/>
      <c r="E12" s="123"/>
      <c r="F12" s="118"/>
      <c r="G12" s="118"/>
      <c r="H12" s="118"/>
      <c r="I12" s="118"/>
      <c r="J12" s="38">
        <v>414000</v>
      </c>
      <c r="K12" s="38"/>
      <c r="L12" s="117">
        <f t="shared" si="0"/>
        <v>1173517</v>
      </c>
    </row>
    <row r="13" spans="1:12" ht="15.75">
      <c r="A13" s="7">
        <f t="shared" si="1"/>
        <v>6</v>
      </c>
      <c r="B13" s="3">
        <v>41526</v>
      </c>
      <c r="C13" s="9" t="s">
        <v>32</v>
      </c>
      <c r="D13" s="10" t="s">
        <v>58</v>
      </c>
      <c r="E13" s="123" t="s">
        <v>138</v>
      </c>
      <c r="F13" s="38"/>
      <c r="G13" s="38"/>
      <c r="H13" s="38"/>
      <c r="I13" s="38"/>
      <c r="J13" s="38">
        <v>100000</v>
      </c>
      <c r="K13" s="38"/>
      <c r="L13" s="117">
        <f t="shared" si="0"/>
        <v>1073517</v>
      </c>
    </row>
    <row r="14" spans="1:12" ht="15.75">
      <c r="A14" s="7">
        <f t="shared" si="1"/>
        <v>7</v>
      </c>
      <c r="B14" s="3">
        <v>41556</v>
      </c>
      <c r="C14" s="9" t="s">
        <v>33</v>
      </c>
      <c r="D14" s="10" t="s">
        <v>79</v>
      </c>
      <c r="E14" s="123" t="s">
        <v>134</v>
      </c>
      <c r="F14" s="38"/>
      <c r="G14" s="38"/>
      <c r="H14" s="38"/>
      <c r="I14" s="38"/>
      <c r="J14" s="38">
        <v>133836</v>
      </c>
      <c r="K14" s="38"/>
      <c r="L14" s="117">
        <f t="shared" si="0"/>
        <v>939681</v>
      </c>
    </row>
    <row r="15" spans="1:12" ht="15.75">
      <c r="A15" s="7">
        <f t="shared" si="1"/>
        <v>8</v>
      </c>
      <c r="B15" s="3">
        <v>41556</v>
      </c>
      <c r="C15" s="9" t="s">
        <v>29</v>
      </c>
      <c r="D15" s="10" t="s">
        <v>79</v>
      </c>
      <c r="E15" s="123" t="s">
        <v>134</v>
      </c>
      <c r="F15" s="38"/>
      <c r="G15" s="38"/>
      <c r="H15" s="38"/>
      <c r="I15" s="38"/>
      <c r="J15" s="38">
        <v>38360</v>
      </c>
      <c r="K15" s="38"/>
      <c r="L15" s="117">
        <f t="shared" si="0"/>
        <v>901321</v>
      </c>
    </row>
    <row r="16" spans="1:12" ht="15.75">
      <c r="A16" s="7">
        <f t="shared" si="1"/>
        <v>9</v>
      </c>
      <c r="B16" s="3">
        <v>41556</v>
      </c>
      <c r="C16" s="9" t="s">
        <v>30</v>
      </c>
      <c r="D16" s="10" t="s">
        <v>79</v>
      </c>
      <c r="E16" s="123" t="s">
        <v>134</v>
      </c>
      <c r="F16" s="38"/>
      <c r="G16" s="38"/>
      <c r="H16" s="38"/>
      <c r="I16" s="38"/>
      <c r="J16" s="38">
        <v>724400</v>
      </c>
      <c r="K16" s="38"/>
      <c r="L16" s="117">
        <f t="shared" si="0"/>
        <v>176921</v>
      </c>
    </row>
    <row r="17" spans="1:12" ht="15.75">
      <c r="A17" s="7">
        <f t="shared" si="1"/>
        <v>10</v>
      </c>
      <c r="B17" s="3">
        <v>41587</v>
      </c>
      <c r="C17" s="9" t="s">
        <v>4</v>
      </c>
      <c r="D17" s="10"/>
      <c r="E17" s="123"/>
      <c r="F17" s="38">
        <v>2000000</v>
      </c>
      <c r="G17" s="38"/>
      <c r="H17" s="38"/>
      <c r="I17" s="38"/>
      <c r="J17" s="38"/>
      <c r="K17" s="38"/>
      <c r="L17" s="117">
        <f t="shared" si="0"/>
        <v>2176921</v>
      </c>
    </row>
    <row r="18" spans="1:12" ht="15.75">
      <c r="A18" s="7">
        <f t="shared" si="1"/>
        <v>11</v>
      </c>
      <c r="B18" s="3" t="s">
        <v>21</v>
      </c>
      <c r="C18" s="9" t="s">
        <v>34</v>
      </c>
      <c r="D18" s="10" t="s">
        <v>85</v>
      </c>
      <c r="E18" s="123" t="s">
        <v>136</v>
      </c>
      <c r="F18" s="38"/>
      <c r="G18" s="38"/>
      <c r="H18" s="38"/>
      <c r="I18" s="38">
        <v>50000</v>
      </c>
      <c r="J18" s="38"/>
      <c r="K18" s="38"/>
      <c r="L18" s="117">
        <f t="shared" si="0"/>
        <v>2126921</v>
      </c>
    </row>
    <row r="19" spans="1:12" ht="15.75">
      <c r="A19" s="7">
        <f t="shared" si="1"/>
        <v>12</v>
      </c>
      <c r="B19" s="11" t="s">
        <v>8</v>
      </c>
      <c r="C19" s="9" t="s">
        <v>31</v>
      </c>
      <c r="D19" s="10" t="s">
        <v>87</v>
      </c>
      <c r="E19" s="123" t="s">
        <v>137</v>
      </c>
      <c r="F19" s="38"/>
      <c r="G19" s="38"/>
      <c r="H19" s="38"/>
      <c r="I19" s="38"/>
      <c r="J19" s="38">
        <v>20000</v>
      </c>
      <c r="K19" s="38"/>
      <c r="L19" s="117">
        <f t="shared" si="0"/>
        <v>2106921</v>
      </c>
    </row>
    <row r="20" spans="1:12" ht="15.75">
      <c r="A20" s="7">
        <f t="shared" si="1"/>
        <v>13</v>
      </c>
      <c r="B20" s="11" t="s">
        <v>9</v>
      </c>
      <c r="C20" s="9" t="s">
        <v>31</v>
      </c>
      <c r="D20" s="10" t="s">
        <v>87</v>
      </c>
      <c r="E20" s="123" t="s">
        <v>137</v>
      </c>
      <c r="F20" s="38"/>
      <c r="G20" s="38"/>
      <c r="H20" s="38"/>
      <c r="I20" s="38"/>
      <c r="J20" s="38">
        <v>30000</v>
      </c>
      <c r="K20" s="38"/>
      <c r="L20" s="117">
        <f t="shared" si="0"/>
        <v>2076921</v>
      </c>
    </row>
    <row r="21" spans="1:12" ht="15.75">
      <c r="A21" s="7">
        <f t="shared" si="1"/>
        <v>14</v>
      </c>
      <c r="B21" s="11" t="s">
        <v>22</v>
      </c>
      <c r="C21" s="9" t="s">
        <v>34</v>
      </c>
      <c r="D21" s="122" t="s">
        <v>85</v>
      </c>
      <c r="E21" s="127" t="s">
        <v>136</v>
      </c>
      <c r="F21" s="119"/>
      <c r="G21" s="119"/>
      <c r="H21" s="119"/>
      <c r="I21" s="119">
        <v>200000</v>
      </c>
      <c r="J21" s="120"/>
      <c r="K21" s="120"/>
      <c r="L21" s="117">
        <f t="shared" si="0"/>
        <v>1876921</v>
      </c>
    </row>
    <row r="22" spans="1:12" ht="15.75">
      <c r="A22" s="7">
        <f t="shared" si="1"/>
        <v>15</v>
      </c>
      <c r="B22" s="11" t="s">
        <v>10</v>
      </c>
      <c r="C22" s="9" t="s">
        <v>31</v>
      </c>
      <c r="D22" s="122" t="s">
        <v>87</v>
      </c>
      <c r="E22" s="127" t="s">
        <v>137</v>
      </c>
      <c r="F22" s="119"/>
      <c r="G22" s="119"/>
      <c r="H22" s="119"/>
      <c r="I22" s="119"/>
      <c r="J22" s="120">
        <v>50000</v>
      </c>
      <c r="K22" s="120"/>
      <c r="L22" s="117">
        <f t="shared" si="0"/>
        <v>1826921</v>
      </c>
    </row>
    <row r="23" spans="1:12" ht="15.75">
      <c r="A23" s="2570" t="s">
        <v>11</v>
      </c>
      <c r="B23" s="2571"/>
      <c r="C23" s="2572"/>
      <c r="D23" s="89"/>
      <c r="E23" s="128"/>
      <c r="F23" s="39">
        <f>SUM(F9:F22)</f>
        <v>4000000</v>
      </c>
      <c r="G23" s="39">
        <f>SUM(G9:G22)</f>
        <v>0</v>
      </c>
      <c r="H23" s="39">
        <f>SUM(H9:H22)</f>
        <v>0</v>
      </c>
      <c r="I23" s="39">
        <f>SUM(I9:I22)</f>
        <v>250000</v>
      </c>
      <c r="J23" s="39">
        <f>SUM(J8:J22)</f>
        <v>2300596</v>
      </c>
      <c r="K23" s="39">
        <f>SUM(K9:K22)</f>
        <v>6400</v>
      </c>
      <c r="L23" s="40">
        <f>L22</f>
        <v>1826921</v>
      </c>
    </row>
    <row r="24" spans="1:12" ht="15.75">
      <c r="A24" s="2573" t="s">
        <v>178</v>
      </c>
      <c r="B24" s="2574"/>
      <c r="C24" s="2575"/>
      <c r="D24" s="87"/>
      <c r="E24" s="129"/>
      <c r="F24" s="41">
        <f>'AGUSTUS''13'!F18</f>
        <v>1000000</v>
      </c>
      <c r="G24" s="41">
        <f>'AGUSTUS''13'!G18</f>
        <v>100000</v>
      </c>
      <c r="H24" s="41">
        <f>'AGUSTUS''13'!H18</f>
        <v>0</v>
      </c>
      <c r="I24" s="41">
        <f>'AGUSTUS''13'!I18</f>
        <v>0</v>
      </c>
      <c r="J24" s="42">
        <f>'AGUSTUS''13'!J18</f>
        <v>528883</v>
      </c>
      <c r="K24" s="42">
        <f>'AGUSTUS''13'!K18</f>
        <v>0</v>
      </c>
      <c r="L24" s="42">
        <f>'AGUSTUS''13'!L18</f>
        <v>371117</v>
      </c>
    </row>
    <row r="25" spans="1:12" ht="15.75">
      <c r="A25" s="2576" t="s">
        <v>12</v>
      </c>
      <c r="B25" s="2577"/>
      <c r="C25" s="2578"/>
      <c r="D25" s="88"/>
      <c r="E25" s="130"/>
      <c r="F25" s="43">
        <f t="shared" ref="F25:K25" si="2">F24+F23</f>
        <v>5000000</v>
      </c>
      <c r="G25" s="43">
        <f t="shared" si="2"/>
        <v>100000</v>
      </c>
      <c r="H25" s="43">
        <f t="shared" si="2"/>
        <v>0</v>
      </c>
      <c r="I25" s="43">
        <f t="shared" si="2"/>
        <v>250000</v>
      </c>
      <c r="J25" s="43">
        <f t="shared" si="2"/>
        <v>2829479</v>
      </c>
      <c r="K25" s="43">
        <f t="shared" si="2"/>
        <v>6400</v>
      </c>
      <c r="L25" s="43">
        <f>F25-G25-H25-I25-J25+K25</f>
        <v>1826921</v>
      </c>
    </row>
    <row r="27" spans="1:12">
      <c r="A27" s="25" t="s">
        <v>101</v>
      </c>
    </row>
    <row r="28" spans="1:12">
      <c r="A28" s="72" t="s">
        <v>182</v>
      </c>
    </row>
  </sheetData>
  <mergeCells count="12">
    <mergeCell ref="C1:L1"/>
    <mergeCell ref="C2:L2"/>
    <mergeCell ref="A23:C23"/>
    <mergeCell ref="A24:C24"/>
    <mergeCell ref="A25:C25"/>
    <mergeCell ref="H5:J5"/>
    <mergeCell ref="A5:A6"/>
    <mergeCell ref="B5:B6"/>
    <mergeCell ref="C5:C6"/>
    <mergeCell ref="F5:F6"/>
    <mergeCell ref="G5:G6"/>
    <mergeCell ref="D5:E5"/>
  </mergeCells>
  <pageMargins left="0.7" right="0.7" top="0.75" bottom="0.75" header="0.3" footer="0.3"/>
  <pageSetup paperSize="5" scale="90" orientation="landscape" horizontalDpi="120" verticalDpi="72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L42"/>
  <sheetViews>
    <sheetView topLeftCell="C9" workbookViewId="0">
      <selection activeCell="E22" sqref="E22:E23"/>
    </sheetView>
  </sheetViews>
  <sheetFormatPr defaultRowHeight="15"/>
  <cols>
    <col min="2" max="2" width="13.140625" customWidth="1"/>
    <col min="3" max="3" width="35" customWidth="1"/>
    <col min="4" max="4" width="16.85546875" customWidth="1"/>
    <col min="6" max="7" width="16.28515625" customWidth="1"/>
    <col min="8" max="8" width="18.42578125" customWidth="1"/>
    <col min="9" max="10" width="17.42578125" customWidth="1"/>
    <col min="11" max="11" width="12.28515625" customWidth="1"/>
    <col min="12" max="12" width="18" customWidth="1"/>
  </cols>
  <sheetData>
    <row r="1" spans="1:12" ht="18.75">
      <c r="A1" s="2569" t="s">
        <v>500</v>
      </c>
      <c r="B1" s="2569"/>
      <c r="C1" s="2569"/>
      <c r="D1" s="2569"/>
      <c r="E1" s="2569"/>
      <c r="F1" s="2569"/>
      <c r="G1" s="2569"/>
      <c r="H1" s="2569"/>
      <c r="I1" s="2569"/>
      <c r="J1" s="2569"/>
      <c r="K1" s="2569"/>
      <c r="L1" s="2569"/>
    </row>
    <row r="5" spans="1:12">
      <c r="A5" s="2632" t="s">
        <v>1</v>
      </c>
      <c r="B5" s="2664" t="s">
        <v>96</v>
      </c>
      <c r="C5" s="2632" t="s">
        <v>3</v>
      </c>
      <c r="D5" s="2636" t="s">
        <v>90</v>
      </c>
      <c r="E5" s="2637"/>
      <c r="F5" s="2630" t="s">
        <v>4</v>
      </c>
      <c r="G5" s="2630" t="s">
        <v>130</v>
      </c>
      <c r="H5" s="2638" t="s">
        <v>5</v>
      </c>
      <c r="I5" s="2639"/>
      <c r="J5" s="2640"/>
      <c r="K5" s="2630" t="s">
        <v>55</v>
      </c>
      <c r="L5" s="2630" t="s">
        <v>6</v>
      </c>
    </row>
    <row r="6" spans="1:12">
      <c r="A6" s="2633"/>
      <c r="B6" s="2665"/>
      <c r="C6" s="2633"/>
      <c r="D6" s="538" t="s">
        <v>54</v>
      </c>
      <c r="E6" s="539" t="s">
        <v>93</v>
      </c>
      <c r="F6" s="2631"/>
      <c r="G6" s="2631"/>
      <c r="H6" s="537" t="s">
        <v>94</v>
      </c>
      <c r="I6" s="537" t="s">
        <v>129</v>
      </c>
      <c r="J6" s="537" t="s">
        <v>60</v>
      </c>
      <c r="K6" s="2631"/>
      <c r="L6" s="2631"/>
    </row>
    <row r="7" spans="1:12">
      <c r="A7" s="2671" t="s">
        <v>7</v>
      </c>
      <c r="B7" s="2672"/>
      <c r="C7" s="2673"/>
      <c r="D7" s="540"/>
      <c r="E7" s="134"/>
      <c r="F7" s="49"/>
      <c r="G7" s="49"/>
      <c r="H7" s="49"/>
      <c r="I7" s="49"/>
      <c r="J7" s="49"/>
      <c r="K7" s="49"/>
      <c r="L7" s="52">
        <f>'Feb''15'!L26</f>
        <v>439859</v>
      </c>
    </row>
    <row r="8" spans="1:12">
      <c r="A8" s="2618">
        <v>1</v>
      </c>
      <c r="B8" s="2699">
        <v>42065</v>
      </c>
      <c r="C8" s="53" t="s">
        <v>413</v>
      </c>
      <c r="D8" s="541"/>
      <c r="E8" s="517"/>
      <c r="F8" s="213"/>
      <c r="G8" s="213"/>
      <c r="H8" s="2616"/>
      <c r="I8" s="533"/>
      <c r="J8" s="2616">
        <v>59140</v>
      </c>
      <c r="K8" s="2616"/>
      <c r="L8" s="2616">
        <f>L7-J8</f>
        <v>380719</v>
      </c>
    </row>
    <row r="9" spans="1:12">
      <c r="A9" s="2619"/>
      <c r="B9" s="2700"/>
      <c r="C9" s="56" t="s">
        <v>491</v>
      </c>
      <c r="D9" s="542"/>
      <c r="E9" s="518"/>
      <c r="F9" s="209"/>
      <c r="G9" s="209"/>
      <c r="H9" s="2617"/>
      <c r="I9" s="534"/>
      <c r="J9" s="2617"/>
      <c r="K9" s="2617"/>
      <c r="L9" s="2617"/>
    </row>
    <row r="10" spans="1:12">
      <c r="A10" s="2618">
        <v>2</v>
      </c>
      <c r="B10" s="2699">
        <v>42068</v>
      </c>
      <c r="C10" s="53" t="s">
        <v>430</v>
      </c>
      <c r="D10" s="519"/>
      <c r="E10" s="2656"/>
      <c r="F10" s="2616">
        <v>3500000</v>
      </c>
      <c r="G10" s="213"/>
      <c r="H10" s="2616"/>
      <c r="I10" s="533"/>
      <c r="J10" s="2701"/>
      <c r="K10" s="2616"/>
      <c r="L10" s="2616">
        <f>L8+F10</f>
        <v>3880719</v>
      </c>
    </row>
    <row r="11" spans="1:12">
      <c r="A11" s="2619"/>
      <c r="B11" s="2700"/>
      <c r="C11" s="56"/>
      <c r="D11" s="520"/>
      <c r="E11" s="2657"/>
      <c r="F11" s="2617"/>
      <c r="G11" s="209"/>
      <c r="H11" s="2617"/>
      <c r="I11" s="534"/>
      <c r="J11" s="2702"/>
      <c r="K11" s="2617"/>
      <c r="L11" s="2617"/>
    </row>
    <row r="12" spans="1:12">
      <c r="A12" s="2618">
        <v>3</v>
      </c>
      <c r="B12" s="2699">
        <v>42068</v>
      </c>
      <c r="C12" s="53" t="s">
        <v>458</v>
      </c>
      <c r="D12" s="519" t="s">
        <v>489</v>
      </c>
      <c r="E12" s="640" t="s">
        <v>142</v>
      </c>
      <c r="F12" s="554"/>
      <c r="G12" s="213"/>
      <c r="H12" s="554"/>
      <c r="I12" s="556"/>
      <c r="J12" s="576">
        <v>621000</v>
      </c>
      <c r="K12" s="2616"/>
      <c r="L12" s="2616">
        <f>L10-J12</f>
        <v>3259719</v>
      </c>
    </row>
    <row r="13" spans="1:12">
      <c r="A13" s="2619"/>
      <c r="B13" s="2700"/>
      <c r="C13" s="56" t="s">
        <v>488</v>
      </c>
      <c r="D13" s="520" t="s">
        <v>449</v>
      </c>
      <c r="E13" s="558"/>
      <c r="F13" s="555"/>
      <c r="G13" s="209"/>
      <c r="H13" s="555"/>
      <c r="I13" s="557"/>
      <c r="J13" s="577"/>
      <c r="K13" s="2617"/>
      <c r="L13" s="2617"/>
    </row>
    <row r="14" spans="1:12">
      <c r="A14" s="2618">
        <v>4</v>
      </c>
      <c r="B14" s="2699">
        <v>42068</v>
      </c>
      <c r="C14" s="53" t="s">
        <v>451</v>
      </c>
      <c r="D14" s="559" t="s">
        <v>453</v>
      </c>
      <c r="E14" s="2656" t="s">
        <v>470</v>
      </c>
      <c r="F14" s="2616"/>
      <c r="G14" s="213"/>
      <c r="H14" s="2616">
        <v>2816000</v>
      </c>
      <c r="I14" s="556"/>
      <c r="J14" s="2616"/>
      <c r="K14" s="2616"/>
      <c r="L14" s="2616">
        <f>L12-H14</f>
        <v>443719</v>
      </c>
    </row>
    <row r="15" spans="1:12">
      <c r="A15" s="2619"/>
      <c r="B15" s="2700"/>
      <c r="C15" s="56" t="s">
        <v>452</v>
      </c>
      <c r="D15" s="560" t="s">
        <v>454</v>
      </c>
      <c r="E15" s="2657"/>
      <c r="F15" s="2617"/>
      <c r="G15" s="209"/>
      <c r="H15" s="2617"/>
      <c r="I15" s="557"/>
      <c r="J15" s="2617"/>
      <c r="K15" s="2617"/>
      <c r="L15" s="2617"/>
    </row>
    <row r="16" spans="1:12">
      <c r="A16" s="2618">
        <v>5</v>
      </c>
      <c r="B16" s="2699">
        <v>42068</v>
      </c>
      <c r="C16" s="53" t="s">
        <v>477</v>
      </c>
      <c r="D16" s="559" t="s">
        <v>479</v>
      </c>
      <c r="E16" s="2656" t="s">
        <v>590</v>
      </c>
      <c r="F16" s="2616"/>
      <c r="G16" s="213"/>
      <c r="H16" s="2616">
        <v>405000</v>
      </c>
      <c r="I16" s="556"/>
      <c r="J16" s="2616"/>
      <c r="K16" s="214"/>
      <c r="L16" s="2697">
        <f>L14-H16</f>
        <v>38719</v>
      </c>
    </row>
    <row r="17" spans="1:12">
      <c r="A17" s="2619"/>
      <c r="B17" s="2700"/>
      <c r="C17" s="56" t="s">
        <v>478</v>
      </c>
      <c r="D17" s="560" t="s">
        <v>480</v>
      </c>
      <c r="E17" s="2657"/>
      <c r="F17" s="2617"/>
      <c r="G17" s="209"/>
      <c r="H17" s="2617"/>
      <c r="I17" s="557"/>
      <c r="J17" s="2617"/>
      <c r="K17" s="210"/>
      <c r="L17" s="2698"/>
    </row>
    <row r="18" spans="1:12">
      <c r="A18" s="2618">
        <v>6</v>
      </c>
      <c r="B18" s="2699">
        <v>42076</v>
      </c>
      <c r="C18" s="61" t="s">
        <v>430</v>
      </c>
      <c r="D18" s="541"/>
      <c r="E18" s="2656"/>
      <c r="F18" s="2616">
        <v>3500000</v>
      </c>
      <c r="G18" s="533"/>
      <c r="H18" s="2616"/>
      <c r="I18" s="2626"/>
      <c r="J18" s="2616"/>
      <c r="K18" s="214"/>
      <c r="L18" s="2686">
        <f>L16+F18</f>
        <v>3538719</v>
      </c>
    </row>
    <row r="19" spans="1:12">
      <c r="A19" s="2619"/>
      <c r="B19" s="2700"/>
      <c r="C19" s="62"/>
      <c r="D19" s="542"/>
      <c r="E19" s="2657"/>
      <c r="F19" s="2617"/>
      <c r="G19" s="534"/>
      <c r="H19" s="2617"/>
      <c r="I19" s="2627"/>
      <c r="J19" s="2617"/>
      <c r="K19" s="210"/>
      <c r="L19" s="2617"/>
    </row>
    <row r="20" spans="1:12">
      <c r="A20" s="2618">
        <v>7</v>
      </c>
      <c r="B20" s="2699">
        <v>42076</v>
      </c>
      <c r="C20" s="61" t="s">
        <v>458</v>
      </c>
      <c r="D20" s="541" t="s">
        <v>506</v>
      </c>
      <c r="E20" s="2656">
        <v>902859</v>
      </c>
      <c r="F20" s="2616"/>
      <c r="G20" s="207"/>
      <c r="H20" s="2616">
        <v>607000</v>
      </c>
      <c r="I20" s="207"/>
      <c r="J20" s="208"/>
      <c r="K20" s="208"/>
      <c r="L20" s="2686">
        <f>L18-H20</f>
        <v>2931719</v>
      </c>
    </row>
    <row r="21" spans="1:12">
      <c r="A21" s="2619"/>
      <c r="B21" s="2700"/>
      <c r="C21" s="62" t="s">
        <v>505</v>
      </c>
      <c r="D21" s="542" t="s">
        <v>248</v>
      </c>
      <c r="E21" s="2657"/>
      <c r="F21" s="2617"/>
      <c r="G21" s="207"/>
      <c r="H21" s="2617"/>
      <c r="I21" s="207"/>
      <c r="J21" s="208"/>
      <c r="K21" s="208"/>
      <c r="L21" s="2617"/>
    </row>
    <row r="22" spans="1:12">
      <c r="A22" s="2618">
        <v>8</v>
      </c>
      <c r="B22" s="2699">
        <v>42076</v>
      </c>
      <c r="C22" s="61" t="s">
        <v>458</v>
      </c>
      <c r="D22" s="580" t="s">
        <v>506</v>
      </c>
      <c r="E22" s="2656">
        <v>902859</v>
      </c>
      <c r="F22" s="213"/>
      <c r="G22" s="213"/>
      <c r="H22" s="2616">
        <v>630000</v>
      </c>
      <c r="I22" s="556"/>
      <c r="J22" s="2616"/>
      <c r="K22" s="2616"/>
      <c r="L22" s="2616">
        <f>L20-H22</f>
        <v>2301719</v>
      </c>
    </row>
    <row r="23" spans="1:12">
      <c r="A23" s="2619"/>
      <c r="B23" s="2700"/>
      <c r="C23" s="62" t="s">
        <v>507</v>
      </c>
      <c r="D23" s="581" t="s">
        <v>248</v>
      </c>
      <c r="E23" s="2657"/>
      <c r="F23" s="209"/>
      <c r="G23" s="209"/>
      <c r="H23" s="2617"/>
      <c r="I23" s="557"/>
      <c r="J23" s="2617"/>
      <c r="K23" s="2617"/>
      <c r="L23" s="2617"/>
    </row>
    <row r="24" spans="1:12">
      <c r="A24" s="2618">
        <v>9</v>
      </c>
      <c r="B24" s="2699">
        <v>42076</v>
      </c>
      <c r="C24" s="53" t="s">
        <v>458</v>
      </c>
      <c r="D24" s="519" t="s">
        <v>460</v>
      </c>
      <c r="E24" s="2656" t="s">
        <v>461</v>
      </c>
      <c r="F24" s="213"/>
      <c r="G24" s="213"/>
      <c r="H24" s="214"/>
      <c r="I24" s="213"/>
      <c r="J24" s="2616">
        <v>741000</v>
      </c>
      <c r="K24" s="214"/>
      <c r="L24" s="2697">
        <f>L22-J24</f>
        <v>1560719</v>
      </c>
    </row>
    <row r="25" spans="1:12">
      <c r="A25" s="2619"/>
      <c r="B25" s="2700"/>
      <c r="C25" s="56" t="s">
        <v>459</v>
      </c>
      <c r="D25" s="520" t="s">
        <v>449</v>
      </c>
      <c r="E25" s="2657"/>
      <c r="F25" s="209"/>
      <c r="G25" s="209"/>
      <c r="H25" s="210"/>
      <c r="I25" s="209"/>
      <c r="J25" s="2617"/>
      <c r="K25" s="210"/>
      <c r="L25" s="2698"/>
    </row>
    <row r="26" spans="1:12">
      <c r="A26" s="2618">
        <v>10</v>
      </c>
      <c r="B26" s="2699">
        <v>42079</v>
      </c>
      <c r="C26" s="53" t="s">
        <v>413</v>
      </c>
      <c r="D26" s="519" t="s">
        <v>330</v>
      </c>
      <c r="E26" s="657" t="s">
        <v>331</v>
      </c>
      <c r="F26" s="213"/>
      <c r="G26" s="213"/>
      <c r="H26" s="214"/>
      <c r="I26" s="213"/>
      <c r="J26" s="2616">
        <v>184180</v>
      </c>
      <c r="K26" s="214"/>
      <c r="L26" s="2697">
        <f>L24-J26</f>
        <v>1376539</v>
      </c>
    </row>
    <row r="27" spans="1:12">
      <c r="A27" s="2619"/>
      <c r="B27" s="2700"/>
      <c r="C27" s="56" t="s">
        <v>530</v>
      </c>
      <c r="D27" s="520" t="s">
        <v>248</v>
      </c>
      <c r="E27" s="592"/>
      <c r="F27" s="209"/>
      <c r="G27" s="209"/>
      <c r="H27" s="210"/>
      <c r="I27" s="209"/>
      <c r="J27" s="2617"/>
      <c r="K27" s="210"/>
      <c r="L27" s="2698"/>
    </row>
    <row r="28" spans="1:12">
      <c r="A28" s="2618">
        <v>11</v>
      </c>
      <c r="B28" s="2699">
        <v>42079</v>
      </c>
      <c r="C28" s="53" t="s">
        <v>531</v>
      </c>
      <c r="D28" s="519" t="s">
        <v>533</v>
      </c>
      <c r="E28" s="640" t="s">
        <v>536</v>
      </c>
      <c r="F28" s="213"/>
      <c r="G28" s="213"/>
      <c r="H28" s="214">
        <v>500000</v>
      </c>
      <c r="I28" s="213"/>
      <c r="J28" s="582"/>
      <c r="K28" s="214"/>
      <c r="L28" s="2697">
        <f>L26-H28</f>
        <v>876539</v>
      </c>
    </row>
    <row r="29" spans="1:12">
      <c r="A29" s="2619"/>
      <c r="B29" s="2700"/>
      <c r="C29" s="56" t="s">
        <v>532</v>
      </c>
      <c r="D29" s="520" t="s">
        <v>534</v>
      </c>
      <c r="E29" s="592"/>
      <c r="F29" s="209"/>
      <c r="G29" s="209"/>
      <c r="H29" s="210"/>
      <c r="I29" s="209"/>
      <c r="J29" s="583"/>
      <c r="K29" s="210"/>
      <c r="L29" s="2698"/>
    </row>
    <row r="30" spans="1:12">
      <c r="A30" s="2618">
        <v>12</v>
      </c>
      <c r="B30" s="2699">
        <v>42079</v>
      </c>
      <c r="C30" s="601" t="s">
        <v>535</v>
      </c>
      <c r="D30" s="595" t="s">
        <v>533</v>
      </c>
      <c r="E30" s="591" t="s">
        <v>536</v>
      </c>
      <c r="F30" s="213"/>
      <c r="G30" s="213"/>
      <c r="H30" s="214">
        <v>200000</v>
      </c>
      <c r="I30" s="213"/>
      <c r="J30" s="582"/>
      <c r="K30" s="214"/>
      <c r="L30" s="2697">
        <f>L28-H30</f>
        <v>676539</v>
      </c>
    </row>
    <row r="31" spans="1:12">
      <c r="A31" s="2619"/>
      <c r="B31" s="2700"/>
      <c r="C31" s="56" t="s">
        <v>537</v>
      </c>
      <c r="D31" s="596" t="s">
        <v>534</v>
      </c>
      <c r="E31" s="592"/>
      <c r="F31" s="209"/>
      <c r="G31" s="209"/>
      <c r="H31" s="210"/>
      <c r="I31" s="209"/>
      <c r="J31" s="583"/>
      <c r="K31" s="210"/>
      <c r="L31" s="2698"/>
    </row>
    <row r="32" spans="1:12">
      <c r="A32" s="301"/>
      <c r="B32" s="2699">
        <v>42082</v>
      </c>
      <c r="C32" s="104" t="s">
        <v>465</v>
      </c>
      <c r="D32" s="310"/>
      <c r="E32" s="598"/>
      <c r="F32" s="207"/>
      <c r="G32" s="207"/>
      <c r="H32" s="208"/>
      <c r="I32" s="207"/>
      <c r="J32" s="597"/>
      <c r="K32" s="208">
        <v>10050</v>
      </c>
      <c r="L32" s="2697">
        <f>L30+K32</f>
        <v>686589</v>
      </c>
    </row>
    <row r="33" spans="1:12">
      <c r="A33" s="301"/>
      <c r="B33" s="2700"/>
      <c r="C33" s="104"/>
      <c r="D33" s="310"/>
      <c r="E33" s="598"/>
      <c r="F33" s="207"/>
      <c r="G33" s="207"/>
      <c r="H33" s="208"/>
      <c r="I33" s="207"/>
      <c r="J33" s="597"/>
      <c r="K33" s="208"/>
      <c r="L33" s="2698"/>
    </row>
    <row r="34" spans="1:12">
      <c r="A34" s="2618">
        <v>13</v>
      </c>
      <c r="B34" s="2699">
        <v>42088</v>
      </c>
      <c r="C34" s="61" t="s">
        <v>458</v>
      </c>
      <c r="D34" s="559" t="s">
        <v>509</v>
      </c>
      <c r="E34" s="2656" t="s">
        <v>591</v>
      </c>
      <c r="F34" s="2616"/>
      <c r="G34" s="556"/>
      <c r="H34" s="2616">
        <v>547588</v>
      </c>
      <c r="I34" s="2626"/>
      <c r="J34" s="2616"/>
      <c r="K34" s="214"/>
      <c r="L34" s="2686">
        <f>L32-H34</f>
        <v>139001</v>
      </c>
    </row>
    <row r="35" spans="1:12">
      <c r="A35" s="2619"/>
      <c r="B35" s="2700"/>
      <c r="C35" s="62" t="s">
        <v>508</v>
      </c>
      <c r="D35" s="560" t="s">
        <v>248</v>
      </c>
      <c r="E35" s="2657"/>
      <c r="F35" s="2617"/>
      <c r="G35" s="557"/>
      <c r="H35" s="2617"/>
      <c r="I35" s="2627"/>
      <c r="J35" s="2617"/>
      <c r="K35" s="210"/>
      <c r="L35" s="2617"/>
    </row>
    <row r="36" spans="1:12">
      <c r="A36" s="2618">
        <v>14</v>
      </c>
      <c r="B36" s="2699">
        <v>42089</v>
      </c>
      <c r="C36" s="61" t="s">
        <v>430</v>
      </c>
      <c r="D36" s="559"/>
      <c r="E36" s="2656"/>
      <c r="F36" s="2616">
        <v>3500000</v>
      </c>
      <c r="G36" s="207"/>
      <c r="H36" s="208"/>
      <c r="I36" s="207"/>
      <c r="J36" s="208"/>
      <c r="K36" s="208"/>
      <c r="L36" s="2686">
        <f>L34+F36</f>
        <v>3639001</v>
      </c>
    </row>
    <row r="37" spans="1:12" ht="15.75" customHeight="1">
      <c r="A37" s="2619"/>
      <c r="B37" s="2700"/>
      <c r="C37" s="62"/>
      <c r="D37" s="560"/>
      <c r="E37" s="2657"/>
      <c r="F37" s="2617"/>
      <c r="G37" s="207"/>
      <c r="H37" s="208"/>
      <c r="I37" s="207"/>
      <c r="J37" s="208"/>
      <c r="K37" s="208"/>
      <c r="L37" s="2617"/>
    </row>
    <row r="38" spans="1:12">
      <c r="A38" s="2618">
        <v>15</v>
      </c>
      <c r="B38" s="2699" t="s">
        <v>510</v>
      </c>
      <c r="C38" s="61" t="s">
        <v>511</v>
      </c>
      <c r="D38" s="580" t="s">
        <v>479</v>
      </c>
      <c r="E38" s="2656" t="s">
        <v>590</v>
      </c>
      <c r="F38" s="2616"/>
      <c r="G38" s="578"/>
      <c r="H38" s="214">
        <v>715000</v>
      </c>
      <c r="I38" s="213"/>
      <c r="J38" s="214"/>
      <c r="K38" s="214"/>
      <c r="L38" s="2686">
        <f>L36-H38</f>
        <v>2924001</v>
      </c>
    </row>
    <row r="39" spans="1:12">
      <c r="A39" s="2619"/>
      <c r="B39" s="2700"/>
      <c r="C39" s="62" t="s">
        <v>512</v>
      </c>
      <c r="D39" s="581" t="s">
        <v>513</v>
      </c>
      <c r="E39" s="2657"/>
      <c r="F39" s="2617"/>
      <c r="G39" s="579"/>
      <c r="H39" s="210"/>
      <c r="I39" s="209"/>
      <c r="J39" s="210"/>
      <c r="K39" s="210"/>
      <c r="L39" s="2617"/>
    </row>
    <row r="40" spans="1:12">
      <c r="A40" s="2693" t="s">
        <v>501</v>
      </c>
      <c r="B40" s="2694"/>
      <c r="C40" s="2695"/>
      <c r="D40" s="532"/>
      <c r="E40" s="138"/>
      <c r="F40" s="66">
        <f>SUM(F8:F39)</f>
        <v>10500000</v>
      </c>
      <c r="G40" s="66">
        <f>SUM(G8:G13)</f>
        <v>0</v>
      </c>
      <c r="H40" s="66">
        <f>SUM(H7:H39)</f>
        <v>6420588</v>
      </c>
      <c r="I40" s="66">
        <f>SUM(I8:I19)</f>
        <v>0</v>
      </c>
      <c r="J40" s="66">
        <f>SUM(J7:J36)</f>
        <v>1605320</v>
      </c>
      <c r="K40" s="66">
        <f>K32</f>
        <v>10050</v>
      </c>
      <c r="L40" s="66">
        <f>L7+F40-G40-H40-I40-J40+K40</f>
        <v>2924001</v>
      </c>
    </row>
    <row r="41" spans="1:12">
      <c r="A41" s="2690" t="s">
        <v>7</v>
      </c>
      <c r="B41" s="2691"/>
      <c r="C41" s="2692"/>
      <c r="D41" s="535"/>
      <c r="E41" s="139"/>
      <c r="F41" s="68">
        <f>'Feb''15'!F28</f>
        <v>63700000</v>
      </c>
      <c r="G41" s="68">
        <f>'Feb''15'!G28</f>
        <v>100000</v>
      </c>
      <c r="H41" s="68">
        <f>'Feb''15'!H28</f>
        <v>24666427</v>
      </c>
      <c r="I41" s="68">
        <f>'Feb''15'!I28</f>
        <v>450000</v>
      </c>
      <c r="J41" s="69">
        <f>'Feb''15'!J28</f>
        <v>38628854</v>
      </c>
      <c r="K41" s="69">
        <f>'Feb''15'!K28</f>
        <v>176590</v>
      </c>
      <c r="L41" s="69">
        <f>'Nov''14'!L20</f>
        <v>8299039</v>
      </c>
    </row>
    <row r="42" spans="1:12">
      <c r="A42" s="2687" t="s">
        <v>12</v>
      </c>
      <c r="B42" s="2688"/>
      <c r="C42" s="2689"/>
      <c r="D42" s="536"/>
      <c r="E42" s="140"/>
      <c r="F42" s="71">
        <f t="shared" ref="F42:K42" si="0">F41+F40</f>
        <v>74200000</v>
      </c>
      <c r="G42" s="71">
        <f t="shared" si="0"/>
        <v>100000</v>
      </c>
      <c r="H42" s="71">
        <f t="shared" si="0"/>
        <v>31087015</v>
      </c>
      <c r="I42" s="71">
        <f t="shared" si="0"/>
        <v>450000</v>
      </c>
      <c r="J42" s="71">
        <f t="shared" si="0"/>
        <v>40234174</v>
      </c>
      <c r="K42" s="71">
        <f t="shared" si="0"/>
        <v>186640</v>
      </c>
      <c r="L42" s="71">
        <f>F42-G42-H42-I42-J42+K42</f>
        <v>2515451</v>
      </c>
    </row>
  </sheetData>
  <mergeCells count="103">
    <mergeCell ref="L38:L39"/>
    <mergeCell ref="A38:A39"/>
    <mergeCell ref="E38:E39"/>
    <mergeCell ref="B38:B39"/>
    <mergeCell ref="F38:F39"/>
    <mergeCell ref="A40:C40"/>
    <mergeCell ref="A41:C41"/>
    <mergeCell ref="A42:C42"/>
    <mergeCell ref="I18:I19"/>
    <mergeCell ref="J18:J19"/>
    <mergeCell ref="A22:A23"/>
    <mergeCell ref="J22:J23"/>
    <mergeCell ref="A34:A35"/>
    <mergeCell ref="E34:E35"/>
    <mergeCell ref="H34:H35"/>
    <mergeCell ref="I34:I35"/>
    <mergeCell ref="A18:A19"/>
    <mergeCell ref="B18:B19"/>
    <mergeCell ref="E18:E19"/>
    <mergeCell ref="F18:F19"/>
    <mergeCell ref="H18:H19"/>
    <mergeCell ref="A36:A37"/>
    <mergeCell ref="E36:E37"/>
    <mergeCell ref="B34:B35"/>
    <mergeCell ref="A16:A17"/>
    <mergeCell ref="B16:B17"/>
    <mergeCell ref="E16:E17"/>
    <mergeCell ref="J16:J17"/>
    <mergeCell ref="L16:L17"/>
    <mergeCell ref="A20:A21"/>
    <mergeCell ref="B20:B21"/>
    <mergeCell ref="E20:E21"/>
    <mergeCell ref="F20:F21"/>
    <mergeCell ref="L20:L21"/>
    <mergeCell ref="F16:F17"/>
    <mergeCell ref="H16:H17"/>
    <mergeCell ref="L18:L19"/>
    <mergeCell ref="H20:H21"/>
    <mergeCell ref="H10:H11"/>
    <mergeCell ref="K10:K11"/>
    <mergeCell ref="L10:L11"/>
    <mergeCell ref="K8:K9"/>
    <mergeCell ref="J10:J11"/>
    <mergeCell ref="K12:K13"/>
    <mergeCell ref="L12:L13"/>
    <mergeCell ref="A14:A15"/>
    <mergeCell ref="B14:B15"/>
    <mergeCell ref="E14:E15"/>
    <mergeCell ref="H14:H15"/>
    <mergeCell ref="J14:J15"/>
    <mergeCell ref="K14:K15"/>
    <mergeCell ref="L14:L15"/>
    <mergeCell ref="A12:A13"/>
    <mergeCell ref="B12:B13"/>
    <mergeCell ref="F14:F15"/>
    <mergeCell ref="L26:L27"/>
    <mergeCell ref="L30:L31"/>
    <mergeCell ref="F34:F35"/>
    <mergeCell ref="J34:J35"/>
    <mergeCell ref="A1:L1"/>
    <mergeCell ref="A5:A6"/>
    <mergeCell ref="B5:B6"/>
    <mergeCell ref="C5:C6"/>
    <mergeCell ref="D5:E5"/>
    <mergeCell ref="F5:F6"/>
    <mergeCell ref="G5:G6"/>
    <mergeCell ref="H5:J5"/>
    <mergeCell ref="K5:K6"/>
    <mergeCell ref="L5:L6"/>
    <mergeCell ref="A7:C7"/>
    <mergeCell ref="A8:A9"/>
    <mergeCell ref="B8:B9"/>
    <mergeCell ref="H8:H9"/>
    <mergeCell ref="J8:J9"/>
    <mergeCell ref="L8:L9"/>
    <mergeCell ref="A10:A11"/>
    <mergeCell ref="B10:B11"/>
    <mergeCell ref="E10:E11"/>
    <mergeCell ref="F10:F11"/>
    <mergeCell ref="A24:A25"/>
    <mergeCell ref="B22:B23"/>
    <mergeCell ref="E22:E23"/>
    <mergeCell ref="H22:H23"/>
    <mergeCell ref="L34:L35"/>
    <mergeCell ref="A26:A27"/>
    <mergeCell ref="A28:A29"/>
    <mergeCell ref="A30:A31"/>
    <mergeCell ref="B36:B37"/>
    <mergeCell ref="F36:F37"/>
    <mergeCell ref="L36:L37"/>
    <mergeCell ref="L22:L23"/>
    <mergeCell ref="B24:B25"/>
    <mergeCell ref="E24:E25"/>
    <mergeCell ref="J24:J25"/>
    <mergeCell ref="L24:L25"/>
    <mergeCell ref="K22:K23"/>
    <mergeCell ref="B26:B27"/>
    <mergeCell ref="L32:L33"/>
    <mergeCell ref="B32:B33"/>
    <mergeCell ref="B28:B29"/>
    <mergeCell ref="B30:B31"/>
    <mergeCell ref="J26:J27"/>
    <mergeCell ref="L28:L29"/>
  </mergeCells>
  <pageMargins left="0.7" right="0.7" top="0.75" bottom="0.75" header="0.3" footer="0.3"/>
  <pageSetup orientation="portrait" horizontalDpi="120" verticalDpi="72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L48"/>
  <sheetViews>
    <sheetView workbookViewId="0">
      <selection activeCell="E22" sqref="E22:E23"/>
    </sheetView>
  </sheetViews>
  <sheetFormatPr defaultRowHeight="15"/>
  <cols>
    <col min="2" max="2" width="11.42578125" customWidth="1"/>
    <col min="3" max="3" width="38.42578125" customWidth="1"/>
    <col min="4" max="4" width="13.42578125" customWidth="1"/>
    <col min="6" max="6" width="18.140625" customWidth="1"/>
    <col min="7" max="7" width="12.28515625" customWidth="1"/>
    <col min="8" max="8" width="15.28515625" customWidth="1"/>
    <col min="9" max="9" width="13.28515625" customWidth="1"/>
    <col min="10" max="10" width="16.140625" customWidth="1"/>
    <col min="11" max="11" width="12.5703125" customWidth="1"/>
    <col min="12" max="12" width="16.28515625" customWidth="1"/>
  </cols>
  <sheetData>
    <row r="1" spans="1:12" ht="18.75">
      <c r="A1" s="2569" t="s">
        <v>503</v>
      </c>
      <c r="B1" s="2569"/>
      <c r="C1" s="2569"/>
      <c r="D1" s="2569"/>
      <c r="E1" s="2569"/>
      <c r="F1" s="2569"/>
      <c r="G1" s="2569"/>
      <c r="H1" s="2569"/>
      <c r="I1" s="2569"/>
      <c r="J1" s="2569"/>
      <c r="K1" s="2569"/>
      <c r="L1" s="2569"/>
    </row>
    <row r="5" spans="1:12">
      <c r="A5" s="2632" t="s">
        <v>1</v>
      </c>
      <c r="B5" s="2664" t="s">
        <v>96</v>
      </c>
      <c r="C5" s="2632" t="s">
        <v>3</v>
      </c>
      <c r="D5" s="2636" t="s">
        <v>90</v>
      </c>
      <c r="E5" s="2637"/>
      <c r="F5" s="2630" t="s">
        <v>4</v>
      </c>
      <c r="G5" s="2630" t="s">
        <v>130</v>
      </c>
      <c r="H5" s="2638" t="s">
        <v>5</v>
      </c>
      <c r="I5" s="2639"/>
      <c r="J5" s="2640"/>
      <c r="K5" s="2630" t="s">
        <v>55</v>
      </c>
      <c r="L5" s="2630" t="s">
        <v>6</v>
      </c>
    </row>
    <row r="6" spans="1:12">
      <c r="A6" s="2633"/>
      <c r="B6" s="2665"/>
      <c r="C6" s="2633"/>
      <c r="D6" s="569" t="s">
        <v>54</v>
      </c>
      <c r="E6" s="570" t="s">
        <v>93</v>
      </c>
      <c r="F6" s="2631"/>
      <c r="G6" s="2631"/>
      <c r="H6" s="568" t="s">
        <v>94</v>
      </c>
      <c r="I6" s="568" t="s">
        <v>129</v>
      </c>
      <c r="J6" s="568" t="s">
        <v>60</v>
      </c>
      <c r="K6" s="2631"/>
      <c r="L6" s="2631"/>
    </row>
    <row r="7" spans="1:12">
      <c r="A7" s="2671" t="s">
        <v>7</v>
      </c>
      <c r="B7" s="2672"/>
      <c r="C7" s="2673"/>
      <c r="D7" s="573"/>
      <c r="E7" s="134"/>
      <c r="F7" s="49"/>
      <c r="G7" s="49"/>
      <c r="H7" s="49"/>
      <c r="I7" s="49"/>
      <c r="J7" s="49"/>
      <c r="K7" s="49"/>
      <c r="L7" s="52">
        <f>'Mar''15'!L40</f>
        <v>2924001</v>
      </c>
    </row>
    <row r="8" spans="1:12">
      <c r="A8" s="2618">
        <v>1</v>
      </c>
      <c r="B8" s="2699">
        <v>42096</v>
      </c>
      <c r="C8" s="53" t="s">
        <v>458</v>
      </c>
      <c r="D8" s="519" t="s">
        <v>489</v>
      </c>
      <c r="E8" s="640" t="s">
        <v>142</v>
      </c>
      <c r="F8" s="213"/>
      <c r="G8" s="213"/>
      <c r="H8" s="2616"/>
      <c r="I8" s="564"/>
      <c r="J8" s="2616">
        <v>621000</v>
      </c>
      <c r="K8" s="2616"/>
      <c r="L8" s="2616">
        <f>L7-J8</f>
        <v>2303001</v>
      </c>
    </row>
    <row r="9" spans="1:12">
      <c r="A9" s="2619"/>
      <c r="B9" s="2700"/>
      <c r="C9" s="56" t="s">
        <v>488</v>
      </c>
      <c r="D9" s="520" t="s">
        <v>449</v>
      </c>
      <c r="E9" s="660"/>
      <c r="F9" s="209"/>
      <c r="G9" s="209"/>
      <c r="H9" s="2617"/>
      <c r="I9" s="565"/>
      <c r="J9" s="2617"/>
      <c r="K9" s="2617"/>
      <c r="L9" s="2617"/>
    </row>
    <row r="10" spans="1:12">
      <c r="A10" s="2618">
        <v>2</v>
      </c>
      <c r="B10" s="2699">
        <v>42096</v>
      </c>
      <c r="C10" s="53" t="s">
        <v>458</v>
      </c>
      <c r="D10" s="519" t="s">
        <v>506</v>
      </c>
      <c r="E10" s="2656">
        <v>902859</v>
      </c>
      <c r="F10" s="2616"/>
      <c r="G10" s="213"/>
      <c r="H10" s="2616">
        <v>401000</v>
      </c>
      <c r="I10" s="564"/>
      <c r="J10" s="2701"/>
      <c r="K10" s="2616"/>
      <c r="L10" s="2616">
        <f>L8-H10</f>
        <v>1902001</v>
      </c>
    </row>
    <row r="11" spans="1:12">
      <c r="A11" s="2619"/>
      <c r="B11" s="2700"/>
      <c r="C11" s="56" t="s">
        <v>514</v>
      </c>
      <c r="D11" s="520" t="s">
        <v>248</v>
      </c>
      <c r="E11" s="2657"/>
      <c r="F11" s="2617"/>
      <c r="G11" s="209"/>
      <c r="H11" s="2617"/>
      <c r="I11" s="565"/>
      <c r="J11" s="2702"/>
      <c r="K11" s="2617"/>
      <c r="L11" s="2617"/>
    </row>
    <row r="12" spans="1:12">
      <c r="A12" s="2618">
        <v>3</v>
      </c>
      <c r="B12" s="2699">
        <v>42096</v>
      </c>
      <c r="C12" s="53" t="s">
        <v>515</v>
      </c>
      <c r="D12" s="519" t="s">
        <v>312</v>
      </c>
      <c r="E12" s="571" t="s">
        <v>136</v>
      </c>
      <c r="F12" s="562"/>
      <c r="G12" s="213"/>
      <c r="H12" s="562"/>
      <c r="I12" s="564"/>
      <c r="J12" s="2701">
        <v>50000</v>
      </c>
      <c r="K12" s="2616"/>
      <c r="L12" s="2616">
        <f>L10-J12</f>
        <v>1852001</v>
      </c>
    </row>
    <row r="13" spans="1:12">
      <c r="A13" s="2619"/>
      <c r="B13" s="2700"/>
      <c r="C13" s="56" t="s">
        <v>516</v>
      </c>
      <c r="D13" s="520" t="s">
        <v>449</v>
      </c>
      <c r="E13" s="572"/>
      <c r="F13" s="563"/>
      <c r="G13" s="209"/>
      <c r="H13" s="563"/>
      <c r="I13" s="565"/>
      <c r="J13" s="2702"/>
      <c r="K13" s="2617"/>
      <c r="L13" s="2617"/>
    </row>
    <row r="14" spans="1:12">
      <c r="A14" s="301"/>
      <c r="B14" s="2699">
        <v>42096</v>
      </c>
      <c r="C14" s="104" t="s">
        <v>518</v>
      </c>
      <c r="D14" s="442"/>
      <c r="E14" s="598"/>
      <c r="F14" s="597">
        <v>4000000</v>
      </c>
      <c r="G14" s="207"/>
      <c r="H14" s="597"/>
      <c r="I14" s="106"/>
      <c r="J14" s="599"/>
      <c r="K14" s="597"/>
      <c r="L14" s="2616">
        <f>L12+F14</f>
        <v>5852001</v>
      </c>
    </row>
    <row r="15" spans="1:12">
      <c r="A15" s="301"/>
      <c r="B15" s="2700"/>
      <c r="C15" s="104"/>
      <c r="D15" s="442"/>
      <c r="E15" s="598"/>
      <c r="F15" s="597"/>
      <c r="G15" s="207"/>
      <c r="H15" s="597"/>
      <c r="I15" s="106"/>
      <c r="J15" s="599"/>
      <c r="K15" s="597"/>
      <c r="L15" s="2617"/>
    </row>
    <row r="16" spans="1:12">
      <c r="A16" s="2618">
        <v>4</v>
      </c>
      <c r="B16" s="2699">
        <v>42100</v>
      </c>
      <c r="C16" s="53" t="s">
        <v>451</v>
      </c>
      <c r="D16" s="574"/>
      <c r="E16" s="2656"/>
      <c r="F16" s="2616"/>
      <c r="G16" s="213"/>
      <c r="H16" s="2616">
        <v>3193000</v>
      </c>
      <c r="I16" s="564"/>
      <c r="J16" s="2616"/>
      <c r="K16" s="2616"/>
      <c r="L16" s="2616">
        <f>L14-H16</f>
        <v>2659001</v>
      </c>
    </row>
    <row r="17" spans="1:12">
      <c r="A17" s="2619"/>
      <c r="B17" s="2700"/>
      <c r="C17" s="56" t="s">
        <v>517</v>
      </c>
      <c r="D17" s="575"/>
      <c r="E17" s="2657"/>
      <c r="F17" s="2617"/>
      <c r="G17" s="209"/>
      <c r="H17" s="2617"/>
      <c r="I17" s="565"/>
      <c r="J17" s="2617"/>
      <c r="K17" s="2617"/>
      <c r="L17" s="2617"/>
    </row>
    <row r="18" spans="1:12">
      <c r="A18" s="2618">
        <v>5</v>
      </c>
      <c r="B18" s="2699">
        <v>42100</v>
      </c>
      <c r="C18" s="53"/>
      <c r="D18" s="574"/>
      <c r="E18" s="2656"/>
      <c r="F18" s="2616"/>
      <c r="G18" s="213"/>
      <c r="H18" s="2616"/>
      <c r="I18" s="564"/>
      <c r="J18" s="2616"/>
      <c r="K18" s="214"/>
      <c r="L18" s="2697">
        <f>L16+F18</f>
        <v>2659001</v>
      </c>
    </row>
    <row r="19" spans="1:12">
      <c r="A19" s="2619"/>
      <c r="B19" s="2700"/>
      <c r="C19" s="56"/>
      <c r="D19" s="575"/>
      <c r="E19" s="2657"/>
      <c r="F19" s="2617"/>
      <c r="G19" s="209"/>
      <c r="H19" s="2617"/>
      <c r="I19" s="565"/>
      <c r="J19" s="2617"/>
      <c r="K19" s="210"/>
      <c r="L19" s="2698"/>
    </row>
    <row r="20" spans="1:12">
      <c r="A20" s="2618">
        <v>6</v>
      </c>
      <c r="B20" s="2699">
        <v>42100</v>
      </c>
      <c r="C20" s="61" t="s">
        <v>458</v>
      </c>
      <c r="D20" s="580" t="s">
        <v>506</v>
      </c>
      <c r="E20" s="2656">
        <v>902859</v>
      </c>
      <c r="F20" s="2616"/>
      <c r="G20" s="564"/>
      <c r="H20" s="2616">
        <v>580240</v>
      </c>
      <c r="I20" s="2626"/>
      <c r="J20" s="2616"/>
      <c r="K20" s="214"/>
      <c r="L20" s="2686">
        <f>L18-H20</f>
        <v>2078761</v>
      </c>
    </row>
    <row r="21" spans="1:12">
      <c r="A21" s="2619"/>
      <c r="B21" s="2700"/>
      <c r="C21" s="62" t="s">
        <v>505</v>
      </c>
      <c r="D21" s="581" t="s">
        <v>248</v>
      </c>
      <c r="E21" s="2657"/>
      <c r="F21" s="2617"/>
      <c r="G21" s="565"/>
      <c r="H21" s="2617"/>
      <c r="I21" s="2627"/>
      <c r="J21" s="2617"/>
      <c r="K21" s="210"/>
      <c r="L21" s="2617"/>
    </row>
    <row r="22" spans="1:12">
      <c r="A22" s="2618">
        <v>7</v>
      </c>
      <c r="B22" s="2699">
        <v>42100</v>
      </c>
      <c r="C22" s="61" t="s">
        <v>458</v>
      </c>
      <c r="D22" s="580" t="s">
        <v>506</v>
      </c>
      <c r="E22" s="2656">
        <v>902859</v>
      </c>
      <c r="F22" s="2616"/>
      <c r="G22" s="207"/>
      <c r="H22" s="2616">
        <v>605000</v>
      </c>
      <c r="I22" s="207"/>
      <c r="J22" s="208"/>
      <c r="K22" s="208"/>
      <c r="L22" s="2686">
        <f>L20-H22</f>
        <v>1473761</v>
      </c>
    </row>
    <row r="23" spans="1:12">
      <c r="A23" s="2619"/>
      <c r="B23" s="2700"/>
      <c r="C23" s="62" t="s">
        <v>507</v>
      </c>
      <c r="D23" s="581" t="s">
        <v>248</v>
      </c>
      <c r="E23" s="2657"/>
      <c r="F23" s="2617"/>
      <c r="G23" s="207"/>
      <c r="H23" s="2617"/>
      <c r="I23" s="207"/>
      <c r="J23" s="208"/>
      <c r="K23" s="208"/>
      <c r="L23" s="2617"/>
    </row>
    <row r="24" spans="1:12">
      <c r="A24" s="2618">
        <v>8</v>
      </c>
      <c r="B24" s="2699">
        <v>42101</v>
      </c>
      <c r="C24" s="53" t="s">
        <v>477</v>
      </c>
      <c r="D24" s="580" t="s">
        <v>479</v>
      </c>
      <c r="E24" s="2656" t="s">
        <v>590</v>
      </c>
      <c r="F24" s="213"/>
      <c r="G24" s="213"/>
      <c r="H24" s="2616">
        <v>405000</v>
      </c>
      <c r="I24" s="564"/>
      <c r="J24" s="2616"/>
      <c r="K24" s="2616"/>
      <c r="L24" s="2616">
        <f>L22-H24</f>
        <v>1068761</v>
      </c>
    </row>
    <row r="25" spans="1:12">
      <c r="A25" s="2619"/>
      <c r="B25" s="2700"/>
      <c r="C25" s="56" t="s">
        <v>478</v>
      </c>
      <c r="D25" s="581" t="s">
        <v>480</v>
      </c>
      <c r="E25" s="2657"/>
      <c r="F25" s="209"/>
      <c r="G25" s="209"/>
      <c r="H25" s="2617"/>
      <c r="I25" s="565"/>
      <c r="J25" s="2617"/>
      <c r="K25" s="2617"/>
      <c r="L25" s="2617"/>
    </row>
    <row r="26" spans="1:12">
      <c r="A26" s="2618">
        <v>9</v>
      </c>
      <c r="B26" s="2699">
        <v>42104</v>
      </c>
      <c r="C26" s="53" t="s">
        <v>519</v>
      </c>
      <c r="D26" s="519" t="s">
        <v>526</v>
      </c>
      <c r="E26" s="2656"/>
      <c r="F26" s="213"/>
      <c r="G26" s="213"/>
      <c r="H26" s="214"/>
      <c r="I26" s="2616">
        <v>495775</v>
      </c>
      <c r="J26" s="2616"/>
      <c r="K26" s="214"/>
      <c r="L26" s="2697">
        <f>L24-I26</f>
        <v>572986</v>
      </c>
    </row>
    <row r="27" spans="1:12">
      <c r="A27" s="2619"/>
      <c r="B27" s="2700"/>
      <c r="C27" s="56" t="s">
        <v>525</v>
      </c>
      <c r="D27" s="520"/>
      <c r="E27" s="2657"/>
      <c r="F27" s="209"/>
      <c r="G27" s="209"/>
      <c r="H27" s="210"/>
      <c r="I27" s="2617"/>
      <c r="J27" s="2617"/>
      <c r="K27" s="210"/>
      <c r="L27" s="2698"/>
    </row>
    <row r="28" spans="1:12">
      <c r="A28" s="2618">
        <v>10</v>
      </c>
      <c r="B28" s="2699">
        <v>42107</v>
      </c>
      <c r="C28" s="61" t="s">
        <v>520</v>
      </c>
      <c r="D28" s="574" t="s">
        <v>522</v>
      </c>
      <c r="E28" s="2656"/>
      <c r="F28" s="2616"/>
      <c r="G28" s="564"/>
      <c r="H28" s="2616">
        <v>450000</v>
      </c>
      <c r="I28" s="2626"/>
      <c r="J28" s="2616"/>
      <c r="K28" s="214"/>
      <c r="L28" s="2686">
        <f>L26-H28</f>
        <v>122986</v>
      </c>
    </row>
    <row r="29" spans="1:12">
      <c r="A29" s="2619"/>
      <c r="B29" s="2700"/>
      <c r="C29" s="62" t="s">
        <v>521</v>
      </c>
      <c r="D29" s="575" t="s">
        <v>248</v>
      </c>
      <c r="E29" s="2657"/>
      <c r="F29" s="2617"/>
      <c r="G29" s="565"/>
      <c r="H29" s="2617"/>
      <c r="I29" s="2627"/>
      <c r="J29" s="2617"/>
      <c r="K29" s="210"/>
      <c r="L29" s="2617"/>
    </row>
    <row r="30" spans="1:12">
      <c r="A30" s="2618">
        <v>11</v>
      </c>
      <c r="B30" s="2699">
        <v>42107</v>
      </c>
      <c r="C30" s="61" t="s">
        <v>474</v>
      </c>
      <c r="D30" s="574" t="s">
        <v>524</v>
      </c>
      <c r="E30" s="2656" t="s">
        <v>133</v>
      </c>
      <c r="F30" s="2616"/>
      <c r="G30" s="207"/>
      <c r="H30" s="2616">
        <v>100000</v>
      </c>
      <c r="I30" s="207"/>
      <c r="J30" s="208"/>
      <c r="K30" s="208"/>
      <c r="L30" s="2686">
        <f>L28-H30</f>
        <v>22986</v>
      </c>
    </row>
    <row r="31" spans="1:12">
      <c r="A31" s="2619"/>
      <c r="B31" s="2700"/>
      <c r="C31" s="62" t="s">
        <v>523</v>
      </c>
      <c r="D31" s="575" t="s">
        <v>449</v>
      </c>
      <c r="E31" s="2657"/>
      <c r="F31" s="2617"/>
      <c r="G31" s="207"/>
      <c r="H31" s="2617"/>
      <c r="I31" s="207"/>
      <c r="J31" s="208"/>
      <c r="K31" s="208"/>
      <c r="L31" s="2617"/>
    </row>
    <row r="32" spans="1:12">
      <c r="A32" s="2618"/>
      <c r="B32" s="2699">
        <v>42109</v>
      </c>
      <c r="C32" s="53" t="s">
        <v>518</v>
      </c>
      <c r="D32" s="519"/>
      <c r="E32" s="2656"/>
      <c r="F32" s="213">
        <v>3500000</v>
      </c>
      <c r="G32" s="213"/>
      <c r="H32" s="214"/>
      <c r="I32" s="213"/>
      <c r="J32" s="2616"/>
      <c r="K32" s="214"/>
      <c r="L32" s="2697">
        <f>L30+F32</f>
        <v>3522986</v>
      </c>
    </row>
    <row r="33" spans="1:12">
      <c r="A33" s="2619"/>
      <c r="B33" s="2700"/>
      <c r="C33" s="56"/>
      <c r="D33" s="520"/>
      <c r="E33" s="2657"/>
      <c r="F33" s="209"/>
      <c r="G33" s="209"/>
      <c r="H33" s="210"/>
      <c r="I33" s="209"/>
      <c r="J33" s="2617"/>
      <c r="K33" s="210"/>
      <c r="L33" s="2698"/>
    </row>
    <row r="34" spans="1:12">
      <c r="A34" s="2618"/>
      <c r="B34" s="2699">
        <v>42109</v>
      </c>
      <c r="C34" s="61" t="s">
        <v>458</v>
      </c>
      <c r="D34" s="580"/>
      <c r="E34" s="2656"/>
      <c r="F34" s="2616"/>
      <c r="G34" s="578"/>
      <c r="H34" s="2616">
        <v>336000</v>
      </c>
      <c r="I34" s="2626"/>
      <c r="J34" s="2616"/>
      <c r="K34" s="214"/>
      <c r="L34" s="2686">
        <f>L32-H34</f>
        <v>3186986</v>
      </c>
    </row>
    <row r="35" spans="1:12">
      <c r="A35" s="2619"/>
      <c r="B35" s="2700"/>
      <c r="C35" s="62" t="s">
        <v>527</v>
      </c>
      <c r="D35" s="581"/>
      <c r="E35" s="2657"/>
      <c r="F35" s="2617"/>
      <c r="G35" s="579"/>
      <c r="H35" s="2617"/>
      <c r="I35" s="2627"/>
      <c r="J35" s="2617"/>
      <c r="K35" s="210"/>
      <c r="L35" s="2617"/>
    </row>
    <row r="36" spans="1:12">
      <c r="A36" s="2618"/>
      <c r="B36" s="2699">
        <v>42109</v>
      </c>
      <c r="C36" s="53" t="s">
        <v>458</v>
      </c>
      <c r="D36" s="519" t="s">
        <v>460</v>
      </c>
      <c r="E36" s="2656" t="s">
        <v>461</v>
      </c>
      <c r="F36" s="2616"/>
      <c r="G36" s="207"/>
      <c r="H36" s="2616">
        <v>741000</v>
      </c>
      <c r="I36" s="207"/>
      <c r="J36" s="208"/>
      <c r="K36" s="208"/>
      <c r="L36" s="2686">
        <f>L34-H36</f>
        <v>2445986</v>
      </c>
    </row>
    <row r="37" spans="1:12">
      <c r="A37" s="2619"/>
      <c r="B37" s="2700"/>
      <c r="C37" s="56" t="s">
        <v>459</v>
      </c>
      <c r="D37" s="520" t="s">
        <v>449</v>
      </c>
      <c r="E37" s="2657"/>
      <c r="F37" s="2617"/>
      <c r="G37" s="207"/>
      <c r="H37" s="2617"/>
      <c r="I37" s="207"/>
      <c r="J37" s="208"/>
      <c r="K37" s="208"/>
      <c r="L37" s="2617"/>
    </row>
    <row r="38" spans="1:12">
      <c r="A38" s="2618"/>
      <c r="B38" s="2699">
        <v>42111</v>
      </c>
      <c r="C38" s="61" t="s">
        <v>528</v>
      </c>
      <c r="D38" s="580"/>
      <c r="E38" s="2656"/>
      <c r="F38" s="2616"/>
      <c r="G38" s="578"/>
      <c r="H38" s="2616">
        <v>393500</v>
      </c>
      <c r="I38" s="2626"/>
      <c r="J38" s="2616"/>
      <c r="K38" s="214"/>
      <c r="L38" s="2686">
        <f>L36-H38</f>
        <v>2052486</v>
      </c>
    </row>
    <row r="39" spans="1:12">
      <c r="A39" s="2619"/>
      <c r="B39" s="2700"/>
      <c r="C39" s="62" t="s">
        <v>529</v>
      </c>
      <c r="D39" s="581"/>
      <c r="E39" s="2657"/>
      <c r="F39" s="2617"/>
      <c r="G39" s="579"/>
      <c r="H39" s="2617"/>
      <c r="I39" s="2627"/>
      <c r="J39" s="2617"/>
      <c r="K39" s="210"/>
      <c r="L39" s="2617"/>
    </row>
    <row r="40" spans="1:12">
      <c r="A40" s="301"/>
      <c r="B40" s="2699">
        <v>42113</v>
      </c>
      <c r="C40" s="600" t="s">
        <v>465</v>
      </c>
      <c r="D40" s="310"/>
      <c r="E40" s="598"/>
      <c r="F40" s="597"/>
      <c r="G40" s="207"/>
      <c r="H40" s="208"/>
      <c r="I40" s="207"/>
      <c r="J40" s="208"/>
      <c r="K40" s="2616">
        <v>16000</v>
      </c>
      <c r="L40" s="597">
        <f>L38+K40</f>
        <v>2068486</v>
      </c>
    </row>
    <row r="41" spans="1:12">
      <c r="A41" s="301"/>
      <c r="B41" s="2700"/>
      <c r="C41" s="600"/>
      <c r="D41" s="310"/>
      <c r="E41" s="598"/>
      <c r="F41" s="597"/>
      <c r="G41" s="585"/>
      <c r="H41" s="210"/>
      <c r="I41" s="209"/>
      <c r="J41" s="210"/>
      <c r="K41" s="2617"/>
      <c r="L41" s="583"/>
    </row>
    <row r="42" spans="1:12">
      <c r="A42" s="2618"/>
      <c r="B42" s="2699">
        <v>42121</v>
      </c>
      <c r="C42" s="61" t="s">
        <v>511</v>
      </c>
      <c r="D42" s="580" t="s">
        <v>479</v>
      </c>
      <c r="E42" s="2656" t="s">
        <v>590</v>
      </c>
      <c r="F42" s="2616"/>
      <c r="G42" s="207"/>
      <c r="H42" s="208">
        <v>715000</v>
      </c>
      <c r="I42" s="207"/>
      <c r="J42" s="208"/>
      <c r="K42" s="208"/>
      <c r="L42" s="2686">
        <f>L40-H42</f>
        <v>1353486</v>
      </c>
    </row>
    <row r="43" spans="1:12">
      <c r="A43" s="2619"/>
      <c r="B43" s="2700"/>
      <c r="C43" s="62" t="s">
        <v>512</v>
      </c>
      <c r="D43" s="581" t="s">
        <v>513</v>
      </c>
      <c r="E43" s="2657"/>
      <c r="F43" s="2617"/>
      <c r="G43" s="207"/>
      <c r="H43" s="208"/>
      <c r="I43" s="207"/>
      <c r="J43" s="208"/>
      <c r="K43" s="208"/>
      <c r="L43" s="2617"/>
    </row>
    <row r="44" spans="1:12">
      <c r="A44" s="2618"/>
      <c r="B44" s="2699">
        <v>42122</v>
      </c>
      <c r="C44" s="61" t="s">
        <v>458</v>
      </c>
      <c r="D44" s="580" t="s">
        <v>509</v>
      </c>
      <c r="E44" s="2656" t="s">
        <v>591</v>
      </c>
      <c r="F44" s="2616"/>
      <c r="G44" s="578"/>
      <c r="H44" s="214">
        <v>485000</v>
      </c>
      <c r="I44" s="213"/>
      <c r="J44" s="214"/>
      <c r="K44" s="214"/>
      <c r="L44" s="2686">
        <f>L42-H44</f>
        <v>868486</v>
      </c>
    </row>
    <row r="45" spans="1:12">
      <c r="A45" s="2619"/>
      <c r="B45" s="2700"/>
      <c r="C45" s="62" t="s">
        <v>508</v>
      </c>
      <c r="D45" s="581" t="s">
        <v>248</v>
      </c>
      <c r="E45" s="2657"/>
      <c r="F45" s="2617"/>
      <c r="G45" s="579"/>
      <c r="H45" s="210"/>
      <c r="I45" s="209"/>
      <c r="J45" s="210"/>
      <c r="K45" s="210"/>
      <c r="L45" s="2617"/>
    </row>
    <row r="46" spans="1:12">
      <c r="A46" s="2693" t="s">
        <v>632</v>
      </c>
      <c r="B46" s="2694"/>
      <c r="C46" s="2695"/>
      <c r="D46" s="561"/>
      <c r="E46" s="138"/>
      <c r="F46" s="66">
        <f>SUM(F8:F45)</f>
        <v>7500000</v>
      </c>
      <c r="G46" s="66">
        <f>SUM(G8:G13)</f>
        <v>0</v>
      </c>
      <c r="H46" s="66">
        <f>SUM(H7:H45)</f>
        <v>8404740</v>
      </c>
      <c r="I46" s="66">
        <f>I26</f>
        <v>495775</v>
      </c>
      <c r="J46" s="66">
        <f>SUM(J7:J30)</f>
        <v>671000</v>
      </c>
      <c r="K46" s="66">
        <f>K40</f>
        <v>16000</v>
      </c>
      <c r="L46" s="66">
        <f>L7+F46-G46-H46-I46-J46+K46</f>
        <v>868486</v>
      </c>
    </row>
    <row r="47" spans="1:12">
      <c r="A47" s="2690" t="s">
        <v>7</v>
      </c>
      <c r="B47" s="2691"/>
      <c r="C47" s="2692"/>
      <c r="D47" s="566"/>
      <c r="E47" s="139"/>
      <c r="F47" s="68">
        <f>'Mar''15'!F42</f>
        <v>74200000</v>
      </c>
      <c r="G47" s="68">
        <f>'Mar''15'!G42</f>
        <v>100000</v>
      </c>
      <c r="H47" s="68">
        <f>'Mar''15'!H42</f>
        <v>31087015</v>
      </c>
      <c r="I47" s="68">
        <f>'Mar''15'!I42</f>
        <v>450000</v>
      </c>
      <c r="J47" s="69">
        <f>'Mar''15'!J42</f>
        <v>40234174</v>
      </c>
      <c r="K47" s="69">
        <f>'Mar''15'!K42</f>
        <v>186640</v>
      </c>
      <c r="L47" s="69">
        <f>'Mar''15'!L42</f>
        <v>2515451</v>
      </c>
    </row>
    <row r="48" spans="1:12">
      <c r="A48" s="2687" t="s">
        <v>12</v>
      </c>
      <c r="B48" s="2688"/>
      <c r="C48" s="2689"/>
      <c r="D48" s="567"/>
      <c r="E48" s="140"/>
      <c r="F48" s="71">
        <f t="shared" ref="F48:K48" si="0">F47+F46</f>
        <v>81700000</v>
      </c>
      <c r="G48" s="71">
        <f t="shared" si="0"/>
        <v>100000</v>
      </c>
      <c r="H48" s="71">
        <f t="shared" si="0"/>
        <v>39491755</v>
      </c>
      <c r="I48" s="71">
        <f t="shared" si="0"/>
        <v>945775</v>
      </c>
      <c r="J48" s="71">
        <f t="shared" si="0"/>
        <v>40905174</v>
      </c>
      <c r="K48" s="71">
        <f t="shared" si="0"/>
        <v>202640</v>
      </c>
      <c r="L48" s="71">
        <f>F48-G48-H48-I48-J48+K48</f>
        <v>459936</v>
      </c>
    </row>
  </sheetData>
  <mergeCells count="130">
    <mergeCell ref="F44:F45"/>
    <mergeCell ref="L44:L45"/>
    <mergeCell ref="J38:J39"/>
    <mergeCell ref="L38:L39"/>
    <mergeCell ref="A42:A43"/>
    <mergeCell ref="B42:B43"/>
    <mergeCell ref="E42:E43"/>
    <mergeCell ref="F42:F43"/>
    <mergeCell ref="L42:L43"/>
    <mergeCell ref="E34:E35"/>
    <mergeCell ref="F34:F35"/>
    <mergeCell ref="H34:H35"/>
    <mergeCell ref="J32:J33"/>
    <mergeCell ref="L32:L33"/>
    <mergeCell ref="A46:C46"/>
    <mergeCell ref="H30:H31"/>
    <mergeCell ref="I26:I27"/>
    <mergeCell ref="A38:A39"/>
    <mergeCell ref="B38:B39"/>
    <mergeCell ref="E38:E39"/>
    <mergeCell ref="F38:F39"/>
    <mergeCell ref="H38:H39"/>
    <mergeCell ref="I38:I39"/>
    <mergeCell ref="I34:I35"/>
    <mergeCell ref="A32:A33"/>
    <mergeCell ref="B32:B33"/>
    <mergeCell ref="E32:E33"/>
    <mergeCell ref="B36:B37"/>
    <mergeCell ref="E36:E37"/>
    <mergeCell ref="F36:F37"/>
    <mergeCell ref="A44:A45"/>
    <mergeCell ref="B44:B45"/>
    <mergeCell ref="E44:E45"/>
    <mergeCell ref="A47:C47"/>
    <mergeCell ref="A48:C48"/>
    <mergeCell ref="J28:J29"/>
    <mergeCell ref="L28:L29"/>
    <mergeCell ref="A30:A31"/>
    <mergeCell ref="B30:B31"/>
    <mergeCell ref="E30:E31"/>
    <mergeCell ref="F30:F31"/>
    <mergeCell ref="L30:L31"/>
    <mergeCell ref="A28:A29"/>
    <mergeCell ref="B28:B29"/>
    <mergeCell ref="E28:E29"/>
    <mergeCell ref="F28:F29"/>
    <mergeCell ref="H28:H29"/>
    <mergeCell ref="I28:I29"/>
    <mergeCell ref="H36:H37"/>
    <mergeCell ref="B40:B41"/>
    <mergeCell ref="K40:K41"/>
    <mergeCell ref="J34:J35"/>
    <mergeCell ref="L34:L35"/>
    <mergeCell ref="A36:A37"/>
    <mergeCell ref="L36:L37"/>
    <mergeCell ref="A34:A35"/>
    <mergeCell ref="B34:B35"/>
    <mergeCell ref="L24:L25"/>
    <mergeCell ref="A26:A27"/>
    <mergeCell ref="B26:B27"/>
    <mergeCell ref="E26:E27"/>
    <mergeCell ref="J26:J27"/>
    <mergeCell ref="L26:L27"/>
    <mergeCell ref="A24:A25"/>
    <mergeCell ref="B24:B25"/>
    <mergeCell ref="E24:E25"/>
    <mergeCell ref="H24:H25"/>
    <mergeCell ref="J24:J25"/>
    <mergeCell ref="K24:K25"/>
    <mergeCell ref="J18:J19"/>
    <mergeCell ref="L18:L19"/>
    <mergeCell ref="J20:J21"/>
    <mergeCell ref="L20:L21"/>
    <mergeCell ref="A22:A23"/>
    <mergeCell ref="B22:B23"/>
    <mergeCell ref="E22:E23"/>
    <mergeCell ref="F22:F23"/>
    <mergeCell ref="L22:L23"/>
    <mergeCell ref="A20:A21"/>
    <mergeCell ref="B20:B21"/>
    <mergeCell ref="E20:E21"/>
    <mergeCell ref="F20:F21"/>
    <mergeCell ref="H20:H21"/>
    <mergeCell ref="I20:I21"/>
    <mergeCell ref="A18:A19"/>
    <mergeCell ref="B18:B19"/>
    <mergeCell ref="E18:E19"/>
    <mergeCell ref="F18:F19"/>
    <mergeCell ref="H18:H19"/>
    <mergeCell ref="H22:H23"/>
    <mergeCell ref="A12:A13"/>
    <mergeCell ref="B12:B13"/>
    <mergeCell ref="K12:K13"/>
    <mergeCell ref="L12:L13"/>
    <mergeCell ref="A16:A17"/>
    <mergeCell ref="B16:B17"/>
    <mergeCell ref="E16:E17"/>
    <mergeCell ref="F16:F17"/>
    <mergeCell ref="H16:H17"/>
    <mergeCell ref="J16:J17"/>
    <mergeCell ref="K16:K17"/>
    <mergeCell ref="L16:L17"/>
    <mergeCell ref="J12:J13"/>
    <mergeCell ref="B14:B15"/>
    <mergeCell ref="L14:L15"/>
    <mergeCell ref="A10:A11"/>
    <mergeCell ref="B10:B11"/>
    <mergeCell ref="E10:E11"/>
    <mergeCell ref="F10:F11"/>
    <mergeCell ref="H10:H11"/>
    <mergeCell ref="J10:J11"/>
    <mergeCell ref="K10:K11"/>
    <mergeCell ref="L10:L11"/>
    <mergeCell ref="K8:K9"/>
    <mergeCell ref="A7:C7"/>
    <mergeCell ref="A8:A9"/>
    <mergeCell ref="B8:B9"/>
    <mergeCell ref="H8:H9"/>
    <mergeCell ref="J8:J9"/>
    <mergeCell ref="A1:L1"/>
    <mergeCell ref="A5:A6"/>
    <mergeCell ref="B5:B6"/>
    <mergeCell ref="C5:C6"/>
    <mergeCell ref="D5:E5"/>
    <mergeCell ref="F5:F6"/>
    <mergeCell ref="G5:G6"/>
    <mergeCell ref="H5:J5"/>
    <mergeCell ref="K5:K6"/>
    <mergeCell ref="L5:L6"/>
    <mergeCell ref="L8:L9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L48"/>
  <sheetViews>
    <sheetView topLeftCell="B1" zoomScale="95" zoomScaleNormal="95" workbookViewId="0">
      <selection activeCell="E24" sqref="E24:E25"/>
    </sheetView>
  </sheetViews>
  <sheetFormatPr defaultRowHeight="15"/>
  <cols>
    <col min="2" max="2" width="13.140625" customWidth="1"/>
    <col min="3" max="3" width="38.28515625" customWidth="1"/>
    <col min="4" max="4" width="12.42578125" customWidth="1"/>
    <col min="6" max="6" width="18.140625" customWidth="1"/>
    <col min="7" max="7" width="18.42578125" customWidth="1"/>
    <col min="8" max="8" width="21" customWidth="1"/>
    <col min="9" max="9" width="17.7109375" customWidth="1"/>
    <col min="10" max="10" width="16.42578125" customWidth="1"/>
    <col min="11" max="11" width="12.85546875" customWidth="1"/>
    <col min="12" max="13" width="14.28515625" customWidth="1"/>
  </cols>
  <sheetData>
    <row r="1" spans="1:12" ht="18.75">
      <c r="A1" s="2569" t="s">
        <v>504</v>
      </c>
      <c r="B1" s="2569"/>
      <c r="C1" s="2569"/>
      <c r="D1" s="2569"/>
      <c r="E1" s="2569"/>
      <c r="F1" s="2569"/>
      <c r="G1" s="2569"/>
      <c r="H1" s="2569"/>
      <c r="I1" s="2569"/>
      <c r="J1" s="2569"/>
      <c r="K1" s="2569"/>
      <c r="L1" s="2569"/>
    </row>
    <row r="5" spans="1:12">
      <c r="A5" s="2632" t="s">
        <v>1</v>
      </c>
      <c r="B5" s="2664" t="s">
        <v>96</v>
      </c>
      <c r="C5" s="2632" t="s">
        <v>3</v>
      </c>
      <c r="D5" s="2636" t="s">
        <v>90</v>
      </c>
      <c r="E5" s="2637"/>
      <c r="F5" s="2630" t="s">
        <v>4</v>
      </c>
      <c r="G5" s="2630" t="s">
        <v>130</v>
      </c>
      <c r="H5" s="2638" t="s">
        <v>5</v>
      </c>
      <c r="I5" s="2639"/>
      <c r="J5" s="2640"/>
      <c r="K5" s="2630" t="s">
        <v>55</v>
      </c>
      <c r="L5" s="2630" t="s">
        <v>6</v>
      </c>
    </row>
    <row r="6" spans="1:12">
      <c r="A6" s="2633"/>
      <c r="B6" s="2665"/>
      <c r="C6" s="2633"/>
      <c r="D6" s="587" t="s">
        <v>54</v>
      </c>
      <c r="E6" s="593" t="s">
        <v>93</v>
      </c>
      <c r="F6" s="2631"/>
      <c r="G6" s="2631"/>
      <c r="H6" s="586" t="s">
        <v>94</v>
      </c>
      <c r="I6" s="586" t="s">
        <v>129</v>
      </c>
      <c r="J6" s="586" t="s">
        <v>60</v>
      </c>
      <c r="K6" s="2631"/>
      <c r="L6" s="2631"/>
    </row>
    <row r="7" spans="1:12">
      <c r="A7" s="2671" t="s">
        <v>7</v>
      </c>
      <c r="B7" s="2672"/>
      <c r="C7" s="2673"/>
      <c r="D7" s="594"/>
      <c r="E7" s="134"/>
      <c r="F7" s="49"/>
      <c r="G7" s="49"/>
      <c r="H7" s="49"/>
      <c r="I7" s="49"/>
      <c r="J7" s="49"/>
      <c r="K7" s="49"/>
      <c r="L7" s="52">
        <f>'Apr''15'!L46</f>
        <v>868486</v>
      </c>
    </row>
    <row r="8" spans="1:12">
      <c r="A8" s="2618"/>
      <c r="B8" s="2699">
        <v>42128</v>
      </c>
      <c r="C8" s="53" t="s">
        <v>458</v>
      </c>
      <c r="D8" s="519" t="s">
        <v>489</v>
      </c>
      <c r="E8" s="640" t="s">
        <v>142</v>
      </c>
      <c r="F8" s="213"/>
      <c r="G8" s="213"/>
      <c r="H8" s="2616"/>
      <c r="I8" s="584"/>
      <c r="J8" s="2616">
        <v>621000</v>
      </c>
      <c r="K8" s="2616"/>
      <c r="L8" s="2616">
        <f>L7-J8</f>
        <v>247486</v>
      </c>
    </row>
    <row r="9" spans="1:12">
      <c r="A9" s="2619"/>
      <c r="B9" s="2700"/>
      <c r="C9" s="56" t="s">
        <v>488</v>
      </c>
      <c r="D9" s="520" t="s">
        <v>449</v>
      </c>
      <c r="E9" s="518"/>
      <c r="F9" s="209"/>
      <c r="G9" s="209"/>
      <c r="H9" s="2617"/>
      <c r="I9" s="585"/>
      <c r="J9" s="2617"/>
      <c r="K9" s="2617"/>
      <c r="L9" s="2617"/>
    </row>
    <row r="10" spans="1:12">
      <c r="A10" s="2618"/>
      <c r="B10" s="2699"/>
      <c r="C10" s="61" t="s">
        <v>458</v>
      </c>
      <c r="D10" s="615" t="s">
        <v>506</v>
      </c>
      <c r="E10" s="2656">
        <v>902859</v>
      </c>
      <c r="F10" s="2616"/>
      <c r="G10" s="213"/>
      <c r="H10" s="2616">
        <v>605000</v>
      </c>
      <c r="I10" s="584"/>
      <c r="J10" s="2701"/>
      <c r="K10" s="2616"/>
      <c r="L10" s="2616">
        <f>L8-H10</f>
        <v>-357514</v>
      </c>
    </row>
    <row r="11" spans="1:12">
      <c r="A11" s="2619"/>
      <c r="B11" s="2700"/>
      <c r="C11" s="62" t="s">
        <v>507</v>
      </c>
      <c r="D11" s="616" t="s">
        <v>248</v>
      </c>
      <c r="E11" s="2657"/>
      <c r="F11" s="2617"/>
      <c r="G11" s="209"/>
      <c r="H11" s="2617"/>
      <c r="I11" s="585"/>
      <c r="J11" s="2702"/>
      <c r="K11" s="2617"/>
      <c r="L11" s="2617"/>
    </row>
    <row r="12" spans="1:12">
      <c r="A12" s="2618"/>
      <c r="B12" s="2699"/>
      <c r="C12" s="61" t="s">
        <v>458</v>
      </c>
      <c r="D12" s="615" t="s">
        <v>506</v>
      </c>
      <c r="E12" s="2656">
        <v>902859</v>
      </c>
      <c r="F12" s="582"/>
      <c r="G12" s="213"/>
      <c r="H12" s="2616">
        <v>547000</v>
      </c>
      <c r="I12" s="584"/>
      <c r="J12" s="2701"/>
      <c r="K12" s="2616"/>
      <c r="L12" s="2616">
        <f>L10-H12</f>
        <v>-904514</v>
      </c>
    </row>
    <row r="13" spans="1:12">
      <c r="A13" s="2619"/>
      <c r="B13" s="2700"/>
      <c r="C13" s="62" t="s">
        <v>505</v>
      </c>
      <c r="D13" s="616" t="s">
        <v>248</v>
      </c>
      <c r="E13" s="2657"/>
      <c r="F13" s="583"/>
      <c r="G13" s="209"/>
      <c r="H13" s="2617"/>
      <c r="I13" s="585"/>
      <c r="J13" s="2702"/>
      <c r="K13" s="2617"/>
      <c r="L13" s="2617"/>
    </row>
    <row r="14" spans="1:12">
      <c r="A14" s="301"/>
      <c r="B14" s="2699"/>
      <c r="C14" s="104" t="s">
        <v>477</v>
      </c>
      <c r="D14" s="442" t="s">
        <v>509</v>
      </c>
      <c r="E14" s="661" t="s">
        <v>591</v>
      </c>
      <c r="F14" s="597"/>
      <c r="G14" s="207"/>
      <c r="H14" s="2616">
        <v>627115</v>
      </c>
      <c r="I14" s="106"/>
      <c r="J14" s="2701"/>
      <c r="K14" s="597"/>
      <c r="L14" s="2616">
        <f>L12-H14</f>
        <v>-1531629</v>
      </c>
    </row>
    <row r="15" spans="1:12">
      <c r="A15" s="301"/>
      <c r="B15" s="2700"/>
      <c r="C15" s="104" t="s">
        <v>538</v>
      </c>
      <c r="D15" s="442" t="s">
        <v>248</v>
      </c>
      <c r="E15" s="598"/>
      <c r="F15" s="597"/>
      <c r="G15" s="207"/>
      <c r="H15" s="2617"/>
      <c r="I15" s="106"/>
      <c r="J15" s="2702"/>
      <c r="K15" s="597"/>
      <c r="L15" s="2617"/>
    </row>
    <row r="16" spans="1:12">
      <c r="A16" s="2618"/>
      <c r="B16" s="2699"/>
      <c r="C16" s="53" t="s">
        <v>547</v>
      </c>
      <c r="D16" s="615"/>
      <c r="E16" s="2656"/>
      <c r="F16" s="2616">
        <v>3500000</v>
      </c>
      <c r="G16" s="213"/>
      <c r="H16" s="2616"/>
      <c r="I16" s="584"/>
      <c r="J16" s="2616"/>
      <c r="K16" s="2616"/>
      <c r="L16" s="2616">
        <f>L14+F16</f>
        <v>1968371</v>
      </c>
    </row>
    <row r="17" spans="1:12">
      <c r="A17" s="2619"/>
      <c r="B17" s="2700"/>
      <c r="C17" s="56"/>
      <c r="D17" s="616"/>
      <c r="E17" s="2657"/>
      <c r="F17" s="2617"/>
      <c r="G17" s="209"/>
      <c r="H17" s="2617"/>
      <c r="I17" s="585"/>
      <c r="J17" s="2617"/>
      <c r="K17" s="2617"/>
      <c r="L17" s="2617"/>
    </row>
    <row r="18" spans="1:12">
      <c r="A18" s="2618"/>
      <c r="B18" s="2699">
        <v>42130</v>
      </c>
      <c r="C18" s="53" t="s">
        <v>477</v>
      </c>
      <c r="D18" s="615" t="s">
        <v>479</v>
      </c>
      <c r="E18" s="2656" t="s">
        <v>590</v>
      </c>
      <c r="F18" s="2616"/>
      <c r="G18" s="213"/>
      <c r="H18" s="2616">
        <v>405000</v>
      </c>
      <c r="I18" s="604"/>
      <c r="J18" s="2616"/>
      <c r="K18" s="214"/>
      <c r="L18" s="2697">
        <f>L16-H18</f>
        <v>1563371</v>
      </c>
    </row>
    <row r="19" spans="1:12">
      <c r="A19" s="2619"/>
      <c r="B19" s="2700"/>
      <c r="C19" s="56" t="s">
        <v>478</v>
      </c>
      <c r="D19" s="616" t="s">
        <v>480</v>
      </c>
      <c r="E19" s="2657"/>
      <c r="F19" s="2617"/>
      <c r="G19" s="209"/>
      <c r="H19" s="2617"/>
      <c r="I19" s="605"/>
      <c r="J19" s="2617"/>
      <c r="K19" s="210"/>
      <c r="L19" s="2698"/>
    </row>
    <row r="20" spans="1:12">
      <c r="A20" s="2618"/>
      <c r="B20" s="619">
        <v>42132</v>
      </c>
      <c r="C20" s="53" t="s">
        <v>477</v>
      </c>
      <c r="D20" s="615" t="s">
        <v>540</v>
      </c>
      <c r="E20" s="2656" t="s">
        <v>249</v>
      </c>
      <c r="F20" s="602"/>
      <c r="G20" s="213"/>
      <c r="H20" s="602">
        <v>654000</v>
      </c>
      <c r="I20" s="604"/>
      <c r="J20" s="602"/>
      <c r="K20" s="214"/>
      <c r="L20" s="2686">
        <f>L18-H20</f>
        <v>909371</v>
      </c>
    </row>
    <row r="21" spans="1:12">
      <c r="A21" s="2619"/>
      <c r="B21" s="620"/>
      <c r="C21" s="56" t="s">
        <v>539</v>
      </c>
      <c r="D21" s="616" t="s">
        <v>541</v>
      </c>
      <c r="E21" s="2657"/>
      <c r="F21" s="603"/>
      <c r="G21" s="209"/>
      <c r="H21" s="603"/>
      <c r="I21" s="605"/>
      <c r="J21" s="603"/>
      <c r="K21" s="210"/>
      <c r="L21" s="2617"/>
    </row>
    <row r="22" spans="1:12">
      <c r="A22" s="2618"/>
      <c r="B22" s="619"/>
      <c r="C22" s="61" t="s">
        <v>413</v>
      </c>
      <c r="D22" s="615"/>
      <c r="E22" s="611"/>
      <c r="F22" s="602"/>
      <c r="G22" s="604"/>
      <c r="H22" s="602"/>
      <c r="I22" s="604"/>
      <c r="J22" s="602">
        <v>150890</v>
      </c>
      <c r="K22" s="208"/>
      <c r="L22" s="2686">
        <f>L20-J22</f>
        <v>758481</v>
      </c>
    </row>
    <row r="23" spans="1:12">
      <c r="A23" s="2619"/>
      <c r="B23" s="620"/>
      <c r="C23" s="62" t="s">
        <v>542</v>
      </c>
      <c r="D23" s="616"/>
      <c r="E23" s="612"/>
      <c r="F23" s="603"/>
      <c r="G23" s="605"/>
      <c r="H23" s="603"/>
      <c r="I23" s="605"/>
      <c r="J23" s="603"/>
      <c r="K23" s="208"/>
      <c r="L23" s="2617"/>
    </row>
    <row r="24" spans="1:12">
      <c r="A24" s="2618"/>
      <c r="B24" s="619"/>
      <c r="C24" s="61" t="s">
        <v>458</v>
      </c>
      <c r="D24" s="615" t="s">
        <v>553</v>
      </c>
      <c r="E24" s="2656">
        <v>902859</v>
      </c>
      <c r="F24" s="602"/>
      <c r="G24" s="207"/>
      <c r="H24" s="602">
        <v>401000</v>
      </c>
      <c r="I24" s="207"/>
      <c r="J24" s="208"/>
      <c r="K24" s="2616"/>
      <c r="L24" s="2616">
        <f>L22-H24</f>
        <v>357481</v>
      </c>
    </row>
    <row r="25" spans="1:12">
      <c r="A25" s="2619"/>
      <c r="B25" s="620"/>
      <c r="C25" s="62" t="s">
        <v>543</v>
      </c>
      <c r="D25" s="616" t="s">
        <v>248</v>
      </c>
      <c r="E25" s="2657"/>
      <c r="F25" s="603"/>
      <c r="G25" s="207"/>
      <c r="H25" s="603"/>
      <c r="I25" s="207"/>
      <c r="J25" s="208"/>
      <c r="K25" s="2617"/>
      <c r="L25" s="2617"/>
    </row>
    <row r="26" spans="1:12">
      <c r="A26" s="2618"/>
      <c r="B26" s="619">
        <v>42135</v>
      </c>
      <c r="C26" s="53" t="s">
        <v>548</v>
      </c>
      <c r="D26" s="615" t="s">
        <v>550</v>
      </c>
      <c r="E26" s="611"/>
      <c r="F26" s="213"/>
      <c r="G26" s="213"/>
      <c r="H26" s="602"/>
      <c r="I26" s="604"/>
      <c r="J26" s="602">
        <v>239900</v>
      </c>
      <c r="K26" s="214"/>
      <c r="L26" s="2697">
        <f>L24-J26</f>
        <v>117581</v>
      </c>
    </row>
    <row r="27" spans="1:12">
      <c r="A27" s="2619"/>
      <c r="B27" s="620"/>
      <c r="C27" s="56" t="s">
        <v>549</v>
      </c>
      <c r="D27" s="616" t="s">
        <v>248</v>
      </c>
      <c r="E27" s="612"/>
      <c r="F27" s="209"/>
      <c r="G27" s="209"/>
      <c r="H27" s="603"/>
      <c r="I27" s="605"/>
      <c r="J27" s="603"/>
      <c r="K27" s="210"/>
      <c r="L27" s="2698"/>
    </row>
    <row r="28" spans="1:12">
      <c r="A28" s="2618"/>
      <c r="B28" s="619">
        <v>42139</v>
      </c>
      <c r="C28" s="53" t="s">
        <v>518</v>
      </c>
      <c r="D28" s="615"/>
      <c r="E28" s="611"/>
      <c r="F28" s="213">
        <v>3500000</v>
      </c>
      <c r="G28" s="213"/>
      <c r="H28" s="602"/>
      <c r="I28" s="602"/>
      <c r="J28" s="602"/>
      <c r="K28" s="214"/>
      <c r="L28" s="2686">
        <f>L26+F28</f>
        <v>3617581</v>
      </c>
    </row>
    <row r="29" spans="1:12">
      <c r="A29" s="2619"/>
      <c r="B29" s="620"/>
      <c r="C29" s="56"/>
      <c r="D29" s="616"/>
      <c r="E29" s="612"/>
      <c r="F29" s="209"/>
      <c r="G29" s="209"/>
      <c r="H29" s="603"/>
      <c r="I29" s="603"/>
      <c r="J29" s="603"/>
      <c r="K29" s="210"/>
      <c r="L29" s="2617"/>
    </row>
    <row r="30" spans="1:12">
      <c r="A30" s="2618"/>
      <c r="B30" s="619">
        <v>42139</v>
      </c>
      <c r="C30" s="53" t="s">
        <v>458</v>
      </c>
      <c r="D30" s="615" t="s">
        <v>479</v>
      </c>
      <c r="E30" s="640" t="s">
        <v>590</v>
      </c>
      <c r="F30" s="213"/>
      <c r="G30" s="213"/>
      <c r="H30" s="602">
        <v>336000</v>
      </c>
      <c r="I30" s="604"/>
      <c r="J30" s="602"/>
      <c r="K30" s="208"/>
      <c r="L30" s="2686">
        <f>L28-H30</f>
        <v>3281581</v>
      </c>
    </row>
    <row r="31" spans="1:12">
      <c r="A31" s="2619"/>
      <c r="B31" s="620"/>
      <c r="C31" s="56" t="s">
        <v>527</v>
      </c>
      <c r="D31" s="616" t="s">
        <v>513</v>
      </c>
      <c r="E31" s="612"/>
      <c r="F31" s="209"/>
      <c r="G31" s="209"/>
      <c r="H31" s="603"/>
      <c r="I31" s="605"/>
      <c r="J31" s="603"/>
      <c r="K31" s="208"/>
      <c r="L31" s="2617"/>
    </row>
    <row r="32" spans="1:12">
      <c r="A32" s="2618"/>
      <c r="B32" s="619">
        <v>42143</v>
      </c>
      <c r="C32" s="53" t="s">
        <v>465</v>
      </c>
      <c r="D32" s="519"/>
      <c r="E32" s="611"/>
      <c r="F32" s="213"/>
      <c r="G32" s="213"/>
      <c r="H32" s="602"/>
      <c r="I32" s="207"/>
      <c r="J32" s="208"/>
      <c r="K32" s="214">
        <v>20700</v>
      </c>
      <c r="L32" s="2697">
        <f>L30+K32</f>
        <v>3302281</v>
      </c>
    </row>
    <row r="33" spans="1:12">
      <c r="A33" s="2619"/>
      <c r="B33" s="620"/>
      <c r="C33" s="56"/>
      <c r="D33" s="520"/>
      <c r="E33" s="612"/>
      <c r="F33" s="209"/>
      <c r="G33" s="209"/>
      <c r="H33" s="603"/>
      <c r="I33" s="207"/>
      <c r="J33" s="208"/>
      <c r="K33" s="210"/>
      <c r="L33" s="2698"/>
    </row>
    <row r="34" spans="1:12">
      <c r="A34" s="2618"/>
      <c r="B34" s="619">
        <v>42146</v>
      </c>
      <c r="C34" s="53" t="s">
        <v>458</v>
      </c>
      <c r="D34" s="519" t="s">
        <v>460</v>
      </c>
      <c r="E34" s="2656" t="s">
        <v>461</v>
      </c>
      <c r="F34" s="213"/>
      <c r="G34" s="213"/>
      <c r="H34" s="602">
        <v>741000</v>
      </c>
      <c r="I34" s="2626"/>
      <c r="J34" s="2616"/>
      <c r="K34" s="214"/>
      <c r="L34" s="2686">
        <f>L32-H34</f>
        <v>2561281</v>
      </c>
    </row>
    <row r="35" spans="1:12">
      <c r="A35" s="2619"/>
      <c r="B35" s="620"/>
      <c r="C35" s="56" t="s">
        <v>544</v>
      </c>
      <c r="D35" s="520" t="s">
        <v>449</v>
      </c>
      <c r="E35" s="2657"/>
      <c r="F35" s="209"/>
      <c r="G35" s="209"/>
      <c r="H35" s="603"/>
      <c r="I35" s="2627"/>
      <c r="J35" s="2617"/>
      <c r="K35" s="210"/>
      <c r="L35" s="2617"/>
    </row>
    <row r="36" spans="1:12">
      <c r="A36" s="2618"/>
      <c r="B36" s="619">
        <v>42149</v>
      </c>
      <c r="C36" s="653" t="s">
        <v>603</v>
      </c>
      <c r="D36" s="699" t="s">
        <v>551</v>
      </c>
      <c r="E36" s="696" t="s">
        <v>589</v>
      </c>
      <c r="F36" s="602"/>
      <c r="G36" s="604"/>
      <c r="H36" s="602">
        <v>700000</v>
      </c>
      <c r="I36" s="207"/>
      <c r="J36" s="208"/>
      <c r="K36" s="208"/>
      <c r="L36" s="2686">
        <f>L34-H36</f>
        <v>1861281</v>
      </c>
    </row>
    <row r="37" spans="1:12">
      <c r="A37" s="2619"/>
      <c r="B37" s="620"/>
      <c r="C37" s="651" t="s">
        <v>604</v>
      </c>
      <c r="D37" s="700" t="s">
        <v>605</v>
      </c>
      <c r="E37" s="697"/>
      <c r="F37" s="603"/>
      <c r="G37" s="605"/>
      <c r="H37" s="603"/>
      <c r="I37" s="207"/>
      <c r="J37" s="208"/>
      <c r="K37" s="208"/>
      <c r="L37" s="2617"/>
    </row>
    <row r="38" spans="1:12">
      <c r="A38" s="2618"/>
      <c r="B38" s="627"/>
      <c r="C38" s="653" t="s">
        <v>548</v>
      </c>
      <c r="D38" s="699" t="s">
        <v>557</v>
      </c>
      <c r="E38" s="443" t="s">
        <v>589</v>
      </c>
      <c r="F38" s="621"/>
      <c r="G38" s="623"/>
      <c r="H38" s="621">
        <v>404200</v>
      </c>
      <c r="I38" s="2626"/>
      <c r="J38" s="2616"/>
      <c r="K38" s="214"/>
      <c r="L38" s="2686">
        <f>L36-H38</f>
        <v>1457081</v>
      </c>
    </row>
    <row r="39" spans="1:12">
      <c r="A39" s="2619"/>
      <c r="B39" s="628"/>
      <c r="C39" s="651" t="s">
        <v>606</v>
      </c>
      <c r="D39" s="700" t="s">
        <v>552</v>
      </c>
      <c r="E39" s="697"/>
      <c r="F39" s="622"/>
      <c r="G39" s="624"/>
      <c r="H39" s="622"/>
      <c r="I39" s="2627"/>
      <c r="J39" s="2617"/>
      <c r="K39" s="210"/>
      <c r="L39" s="2617"/>
    </row>
    <row r="40" spans="1:12">
      <c r="A40" s="301"/>
      <c r="B40" s="702">
        <v>42151</v>
      </c>
      <c r="C40" s="61" t="s">
        <v>477</v>
      </c>
      <c r="D40" s="699" t="s">
        <v>509</v>
      </c>
      <c r="E40" s="661" t="s">
        <v>591</v>
      </c>
      <c r="F40" s="687"/>
      <c r="G40" s="689"/>
      <c r="H40" s="687">
        <v>485000</v>
      </c>
      <c r="I40" s="207"/>
      <c r="J40" s="208"/>
      <c r="K40" s="2616"/>
      <c r="L40" s="597">
        <f>L38-H40</f>
        <v>972081</v>
      </c>
    </row>
    <row r="41" spans="1:12">
      <c r="A41" s="301"/>
      <c r="B41" s="703"/>
      <c r="C41" s="62" t="s">
        <v>545</v>
      </c>
      <c r="D41" s="700" t="s">
        <v>248</v>
      </c>
      <c r="E41" s="697"/>
      <c r="F41" s="688"/>
      <c r="G41" s="690"/>
      <c r="H41" s="688"/>
      <c r="I41" s="209"/>
      <c r="J41" s="210"/>
      <c r="K41" s="2617"/>
      <c r="L41" s="583"/>
    </row>
    <row r="42" spans="1:12">
      <c r="A42" s="2618"/>
      <c r="B42" s="702"/>
      <c r="C42" s="61" t="s">
        <v>511</v>
      </c>
      <c r="D42" s="699" t="s">
        <v>479</v>
      </c>
      <c r="E42" s="696" t="s">
        <v>590</v>
      </c>
      <c r="F42" s="687"/>
      <c r="G42" s="689"/>
      <c r="H42" s="687">
        <v>715000</v>
      </c>
      <c r="I42" s="207"/>
      <c r="J42" s="208"/>
      <c r="K42" s="208"/>
      <c r="L42" s="2686">
        <f>L40-H42</f>
        <v>257081</v>
      </c>
    </row>
    <row r="43" spans="1:12">
      <c r="A43" s="2619"/>
      <c r="B43" s="703"/>
      <c r="C43" s="62" t="s">
        <v>546</v>
      </c>
      <c r="D43" s="700" t="s">
        <v>513</v>
      </c>
      <c r="E43" s="697"/>
      <c r="F43" s="688"/>
      <c r="G43" s="690"/>
      <c r="H43" s="688"/>
      <c r="I43" s="207"/>
      <c r="J43" s="208"/>
      <c r="K43" s="208"/>
      <c r="L43" s="2617"/>
    </row>
    <row r="44" spans="1:12">
      <c r="A44" s="2618"/>
      <c r="B44" s="702">
        <v>42152</v>
      </c>
      <c r="C44" s="61" t="s">
        <v>518</v>
      </c>
      <c r="D44" s="699"/>
      <c r="E44" s="696"/>
      <c r="F44" s="687">
        <v>3500000</v>
      </c>
      <c r="G44" s="689"/>
      <c r="H44" s="687"/>
      <c r="I44" s="213"/>
      <c r="J44" s="214"/>
      <c r="K44" s="214"/>
      <c r="L44" s="2686">
        <f>L42+F44</f>
        <v>3757081</v>
      </c>
    </row>
    <row r="45" spans="1:12">
      <c r="A45" s="2619"/>
      <c r="B45" s="703"/>
      <c r="C45" s="62"/>
      <c r="D45" s="700"/>
      <c r="E45" s="697"/>
      <c r="F45" s="688"/>
      <c r="G45" s="690"/>
      <c r="H45" s="688"/>
      <c r="I45" s="209"/>
      <c r="J45" s="210"/>
      <c r="K45" s="210"/>
      <c r="L45" s="2617"/>
    </row>
    <row r="46" spans="1:12">
      <c r="A46" s="2693" t="s">
        <v>631</v>
      </c>
      <c r="B46" s="2694"/>
      <c r="C46" s="2695"/>
      <c r="D46" s="590"/>
      <c r="E46" s="138"/>
      <c r="F46" s="66">
        <f>SUM(F8:F45)</f>
        <v>10500000</v>
      </c>
      <c r="G46" s="66">
        <f>SUM(G8:G13)</f>
        <v>0</v>
      </c>
      <c r="H46" s="66">
        <f>SUM(H7:H45)</f>
        <v>6620315</v>
      </c>
      <c r="I46" s="66">
        <f>I26</f>
        <v>0</v>
      </c>
      <c r="J46" s="66">
        <f>SUM(J7:J30)</f>
        <v>1011790</v>
      </c>
      <c r="K46" s="66">
        <f>K32</f>
        <v>20700</v>
      </c>
      <c r="L46" s="66">
        <f>L7+F46-G46-H46-I46-J46+K46</f>
        <v>3757081</v>
      </c>
    </row>
    <row r="47" spans="1:12">
      <c r="A47" s="2690" t="s">
        <v>7</v>
      </c>
      <c r="B47" s="2691"/>
      <c r="C47" s="2692"/>
      <c r="D47" s="588"/>
      <c r="E47" s="139"/>
      <c r="F47" s="68">
        <f>'Mar''15'!F42</f>
        <v>74200000</v>
      </c>
      <c r="G47" s="68">
        <f>'Mar''15'!G42</f>
        <v>100000</v>
      </c>
      <c r="H47" s="68">
        <f>'Mar''15'!H42</f>
        <v>31087015</v>
      </c>
      <c r="I47" s="68">
        <f>'Mar''15'!I42</f>
        <v>450000</v>
      </c>
      <c r="J47" s="69">
        <f>'Mar''15'!J42</f>
        <v>40234174</v>
      </c>
      <c r="K47" s="69">
        <f>'Mar''15'!K42</f>
        <v>186640</v>
      </c>
      <c r="L47" s="69">
        <f>'Mar''15'!L42</f>
        <v>2515451</v>
      </c>
    </row>
    <row r="48" spans="1:12">
      <c r="A48" s="2687" t="s">
        <v>12</v>
      </c>
      <c r="B48" s="2688"/>
      <c r="C48" s="2689"/>
      <c r="D48" s="589"/>
      <c r="E48" s="140"/>
      <c r="F48" s="71">
        <f t="shared" ref="F48:K48" si="0">F47+F46</f>
        <v>84700000</v>
      </c>
      <c r="G48" s="71">
        <f t="shared" si="0"/>
        <v>100000</v>
      </c>
      <c r="H48" s="71">
        <f t="shared" si="0"/>
        <v>37707330</v>
      </c>
      <c r="I48" s="71">
        <f t="shared" si="0"/>
        <v>450000</v>
      </c>
      <c r="J48" s="71">
        <f t="shared" si="0"/>
        <v>41245964</v>
      </c>
      <c r="K48" s="71">
        <f t="shared" si="0"/>
        <v>207340</v>
      </c>
      <c r="L48" s="71">
        <f>F48-G48-H48-I48-J48+K48</f>
        <v>5404046</v>
      </c>
    </row>
  </sheetData>
  <mergeCells count="87">
    <mergeCell ref="F18:F19"/>
    <mergeCell ref="H18:H19"/>
    <mergeCell ref="L26:L27"/>
    <mergeCell ref="A28:A29"/>
    <mergeCell ref="L28:L29"/>
    <mergeCell ref="A26:A27"/>
    <mergeCell ref="L22:L23"/>
    <mergeCell ref="A24:A25"/>
    <mergeCell ref="L24:L25"/>
    <mergeCell ref="A22:A23"/>
    <mergeCell ref="K24:K25"/>
    <mergeCell ref="E24:E25"/>
    <mergeCell ref="E20:E21"/>
    <mergeCell ref="J18:J19"/>
    <mergeCell ref="L18:L19"/>
    <mergeCell ref="L20:L21"/>
    <mergeCell ref="F16:F17"/>
    <mergeCell ref="H16:H17"/>
    <mergeCell ref="J16:J17"/>
    <mergeCell ref="L16:L17"/>
    <mergeCell ref="K16:K17"/>
    <mergeCell ref="J10:J11"/>
    <mergeCell ref="K10:K11"/>
    <mergeCell ref="L10:L11"/>
    <mergeCell ref="K8:K9"/>
    <mergeCell ref="G5:G6"/>
    <mergeCell ref="H5:J5"/>
    <mergeCell ref="K5:K6"/>
    <mergeCell ref="L5:L6"/>
    <mergeCell ref="A10:A11"/>
    <mergeCell ref="B10:B11"/>
    <mergeCell ref="E10:E11"/>
    <mergeCell ref="F10:F11"/>
    <mergeCell ref="H10:H11"/>
    <mergeCell ref="A1:L1"/>
    <mergeCell ref="A7:C7"/>
    <mergeCell ref="A8:A9"/>
    <mergeCell ref="B8:B9"/>
    <mergeCell ref="H8:H9"/>
    <mergeCell ref="J8:J9"/>
    <mergeCell ref="L8:L9"/>
    <mergeCell ref="A5:A6"/>
    <mergeCell ref="B5:B6"/>
    <mergeCell ref="C5:C6"/>
    <mergeCell ref="D5:E5"/>
    <mergeCell ref="F5:F6"/>
    <mergeCell ref="H12:H13"/>
    <mergeCell ref="H14:H15"/>
    <mergeCell ref="J14:J15"/>
    <mergeCell ref="J12:J13"/>
    <mergeCell ref="A12:A13"/>
    <mergeCell ref="B12:B13"/>
    <mergeCell ref="B14:B15"/>
    <mergeCell ref="E12:E13"/>
    <mergeCell ref="L12:L13"/>
    <mergeCell ref="L30:L31"/>
    <mergeCell ref="L32:L33"/>
    <mergeCell ref="K12:K13"/>
    <mergeCell ref="L14:L15"/>
    <mergeCell ref="A36:A37"/>
    <mergeCell ref="L36:L37"/>
    <mergeCell ref="A34:A35"/>
    <mergeCell ref="E34:E35"/>
    <mergeCell ref="L44:L45"/>
    <mergeCell ref="A42:A43"/>
    <mergeCell ref="L42:L43"/>
    <mergeCell ref="A38:A39"/>
    <mergeCell ref="I38:I39"/>
    <mergeCell ref="J38:J39"/>
    <mergeCell ref="L38:L39"/>
    <mergeCell ref="I34:I35"/>
    <mergeCell ref="J34:J35"/>
    <mergeCell ref="L34:L35"/>
    <mergeCell ref="A48:C48"/>
    <mergeCell ref="A44:A45"/>
    <mergeCell ref="K40:K41"/>
    <mergeCell ref="A46:C46"/>
    <mergeCell ref="A47:C47"/>
    <mergeCell ref="A32:A33"/>
    <mergeCell ref="A30:A31"/>
    <mergeCell ref="A16:A17"/>
    <mergeCell ref="B16:B17"/>
    <mergeCell ref="E16:E17"/>
    <mergeCell ref="A20:A21"/>
    <mergeCell ref="A18:A19"/>
    <mergeCell ref="B18:B19"/>
    <mergeCell ref="E18:E19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3:M46"/>
  <sheetViews>
    <sheetView topLeftCell="B1" workbookViewId="0">
      <selection activeCell="E14" sqref="E14:E15"/>
    </sheetView>
  </sheetViews>
  <sheetFormatPr defaultRowHeight="15"/>
  <cols>
    <col min="1" max="1" width="5.5703125" customWidth="1"/>
    <col min="2" max="2" width="13.7109375" customWidth="1"/>
    <col min="3" max="3" width="39.28515625" customWidth="1"/>
    <col min="4" max="4" width="17.42578125" customWidth="1"/>
    <col min="6" max="6" width="16.85546875" customWidth="1"/>
    <col min="8" max="8" width="15.5703125" customWidth="1"/>
    <col min="9" max="9" width="17.85546875" customWidth="1"/>
    <col min="10" max="10" width="15.42578125" customWidth="1"/>
    <col min="11" max="11" width="11.42578125" bestFit="1" customWidth="1"/>
    <col min="12" max="12" width="18.42578125" customWidth="1"/>
  </cols>
  <sheetData>
    <row r="3" spans="1:12">
      <c r="A3" s="2632" t="s">
        <v>1</v>
      </c>
      <c r="B3" s="2664" t="s">
        <v>96</v>
      </c>
      <c r="C3" s="2632" t="s">
        <v>3</v>
      </c>
      <c r="D3" s="2636" t="s">
        <v>90</v>
      </c>
      <c r="E3" s="2637"/>
      <c r="F3" s="2630" t="s">
        <v>4</v>
      </c>
      <c r="G3" s="2630" t="s">
        <v>130</v>
      </c>
      <c r="H3" s="2638" t="s">
        <v>5</v>
      </c>
      <c r="I3" s="2639"/>
      <c r="J3" s="2640"/>
      <c r="K3" s="2630" t="s">
        <v>55</v>
      </c>
      <c r="L3" s="2630" t="s">
        <v>6</v>
      </c>
    </row>
    <row r="4" spans="1:12">
      <c r="A4" s="2633"/>
      <c r="B4" s="2665"/>
      <c r="C4" s="2633"/>
      <c r="D4" s="587" t="s">
        <v>54</v>
      </c>
      <c r="E4" s="593" t="s">
        <v>93</v>
      </c>
      <c r="F4" s="2631"/>
      <c r="G4" s="2631"/>
      <c r="H4" s="586" t="s">
        <v>94</v>
      </c>
      <c r="I4" s="586" t="s">
        <v>129</v>
      </c>
      <c r="J4" s="586" t="s">
        <v>60</v>
      </c>
      <c r="K4" s="2631"/>
      <c r="L4" s="2631"/>
    </row>
    <row r="5" spans="1:12">
      <c r="A5" s="2671" t="s">
        <v>7</v>
      </c>
      <c r="B5" s="2672"/>
      <c r="C5" s="2673"/>
      <c r="D5" s="594"/>
      <c r="E5" s="134"/>
      <c r="F5" s="49"/>
      <c r="G5" s="49"/>
      <c r="H5" s="49"/>
      <c r="I5" s="49"/>
      <c r="J5" s="49"/>
      <c r="K5" s="49"/>
      <c r="L5" s="52">
        <f>'Mei''15'!L46</f>
        <v>3757081</v>
      </c>
    </row>
    <row r="6" spans="1:12">
      <c r="A6" s="2618"/>
      <c r="B6" s="2699">
        <v>42156</v>
      </c>
      <c r="C6" s="53" t="s">
        <v>458</v>
      </c>
      <c r="D6" s="519" t="s">
        <v>555</v>
      </c>
      <c r="E6" s="661" t="s">
        <v>591</v>
      </c>
      <c r="F6" s="213"/>
      <c r="G6" s="213"/>
      <c r="H6" s="2616">
        <v>624000</v>
      </c>
      <c r="I6" s="584"/>
      <c r="J6" s="2616"/>
      <c r="K6" s="2616"/>
      <c r="L6" s="2616">
        <f>L5-H6</f>
        <v>3133081</v>
      </c>
    </row>
    <row r="7" spans="1:12">
      <c r="A7" s="2619"/>
      <c r="B7" s="2700"/>
      <c r="C7" s="56" t="s">
        <v>554</v>
      </c>
      <c r="D7" s="520" t="s">
        <v>248</v>
      </c>
      <c r="E7" s="518"/>
      <c r="F7" s="209"/>
      <c r="G7" s="209"/>
      <c r="H7" s="2617"/>
      <c r="I7" s="585"/>
      <c r="J7" s="2617"/>
      <c r="K7" s="2617"/>
      <c r="L7" s="2617"/>
    </row>
    <row r="8" spans="1:12">
      <c r="A8" s="2618"/>
      <c r="B8" s="2699">
        <v>42159</v>
      </c>
      <c r="C8" s="53" t="s">
        <v>477</v>
      </c>
      <c r="D8" s="625" t="s">
        <v>479</v>
      </c>
      <c r="E8" s="2656" t="s">
        <v>590</v>
      </c>
      <c r="F8" s="2616"/>
      <c r="G8" s="213"/>
      <c r="H8" s="2616">
        <v>405000</v>
      </c>
      <c r="I8" s="584"/>
      <c r="J8" s="2701"/>
      <c r="K8" s="2616"/>
      <c r="L8" s="2616">
        <f>L6-H8</f>
        <v>2728081</v>
      </c>
    </row>
    <row r="9" spans="1:12">
      <c r="A9" s="2619"/>
      <c r="B9" s="2700"/>
      <c r="C9" s="56" t="s">
        <v>478</v>
      </c>
      <c r="D9" s="626" t="s">
        <v>480</v>
      </c>
      <c r="E9" s="2657"/>
      <c r="F9" s="2617"/>
      <c r="G9" s="209"/>
      <c r="H9" s="2617"/>
      <c r="I9" s="585"/>
      <c r="J9" s="2702"/>
      <c r="K9" s="2617"/>
      <c r="L9" s="2617"/>
    </row>
    <row r="10" spans="1:12">
      <c r="A10" s="2618"/>
      <c r="B10" s="2699"/>
      <c r="C10" s="61" t="s">
        <v>458</v>
      </c>
      <c r="D10" s="625" t="s">
        <v>506</v>
      </c>
      <c r="E10" s="2656">
        <v>902859</v>
      </c>
      <c r="F10" s="582"/>
      <c r="G10" s="213"/>
      <c r="H10" s="582">
        <v>605000</v>
      </c>
      <c r="I10" s="584"/>
      <c r="J10" s="2701"/>
      <c r="K10" s="2616"/>
      <c r="L10" s="2616">
        <f>L8-H10</f>
        <v>2123081</v>
      </c>
    </row>
    <row r="11" spans="1:12">
      <c r="A11" s="2619"/>
      <c r="B11" s="2700"/>
      <c r="C11" s="62" t="s">
        <v>507</v>
      </c>
      <c r="D11" s="626" t="s">
        <v>248</v>
      </c>
      <c r="E11" s="2657"/>
      <c r="F11" s="583"/>
      <c r="G11" s="209"/>
      <c r="H11" s="583"/>
      <c r="I11" s="585"/>
      <c r="J11" s="2702"/>
      <c r="K11" s="2617"/>
      <c r="L11" s="2617"/>
    </row>
    <row r="12" spans="1:12">
      <c r="A12" s="301"/>
      <c r="B12" s="2699"/>
      <c r="C12" s="61" t="s">
        <v>458</v>
      </c>
      <c r="D12" s="625" t="s">
        <v>506</v>
      </c>
      <c r="E12" s="2656">
        <v>902859</v>
      </c>
      <c r="F12" s="597"/>
      <c r="G12" s="207"/>
      <c r="H12" s="597">
        <v>547000</v>
      </c>
      <c r="I12" s="106"/>
      <c r="J12" s="599"/>
      <c r="K12" s="597"/>
      <c r="L12" s="2616">
        <f>L10-H12</f>
        <v>1576081</v>
      </c>
    </row>
    <row r="13" spans="1:12">
      <c r="A13" s="301"/>
      <c r="B13" s="2700"/>
      <c r="C13" s="62" t="s">
        <v>505</v>
      </c>
      <c r="D13" s="626" t="s">
        <v>248</v>
      </c>
      <c r="E13" s="2657"/>
      <c r="F13" s="597"/>
      <c r="G13" s="207"/>
      <c r="H13" s="597"/>
      <c r="I13" s="106"/>
      <c r="J13" s="599"/>
      <c r="K13" s="597"/>
      <c r="L13" s="2617"/>
    </row>
    <row r="14" spans="1:12">
      <c r="A14" s="2618"/>
      <c r="B14" s="2699"/>
      <c r="C14" s="61" t="s">
        <v>458</v>
      </c>
      <c r="D14" s="625" t="s">
        <v>553</v>
      </c>
      <c r="E14" s="2656">
        <v>902859</v>
      </c>
      <c r="F14" s="2616"/>
      <c r="G14" s="213"/>
      <c r="H14" s="2616">
        <v>401000</v>
      </c>
      <c r="I14" s="584"/>
      <c r="J14" s="2616"/>
      <c r="K14" s="2616"/>
      <c r="L14" s="2616">
        <f>L12-H14</f>
        <v>1175081</v>
      </c>
    </row>
    <row r="15" spans="1:12">
      <c r="A15" s="2619"/>
      <c r="B15" s="2700"/>
      <c r="C15" s="62" t="s">
        <v>543</v>
      </c>
      <c r="D15" s="626" t="s">
        <v>248</v>
      </c>
      <c r="E15" s="2657"/>
      <c r="F15" s="2617"/>
      <c r="G15" s="209"/>
      <c r="H15" s="2617"/>
      <c r="I15" s="585"/>
      <c r="J15" s="2617"/>
      <c r="K15" s="2617"/>
      <c r="L15" s="2617"/>
    </row>
    <row r="16" spans="1:12">
      <c r="A16" s="2618"/>
      <c r="B16" s="2699"/>
      <c r="C16" s="53" t="s">
        <v>458</v>
      </c>
      <c r="D16" s="519" t="s">
        <v>489</v>
      </c>
      <c r="E16" s="2656" t="s">
        <v>142</v>
      </c>
      <c r="F16" s="2616"/>
      <c r="G16" s="213"/>
      <c r="H16" s="2616"/>
      <c r="I16" s="584"/>
      <c r="J16" s="2616">
        <v>621000</v>
      </c>
      <c r="K16" s="214"/>
      <c r="L16" s="2697">
        <f>L14-J16</f>
        <v>554081</v>
      </c>
    </row>
    <row r="17" spans="1:13">
      <c r="A17" s="2619"/>
      <c r="B17" s="2700"/>
      <c r="C17" s="56" t="s">
        <v>488</v>
      </c>
      <c r="D17" s="520" t="s">
        <v>449</v>
      </c>
      <c r="E17" s="2657"/>
      <c r="F17" s="2617"/>
      <c r="G17" s="209"/>
      <c r="H17" s="2617"/>
      <c r="I17" s="585"/>
      <c r="J17" s="2617"/>
      <c r="K17" s="210"/>
      <c r="L17" s="2698"/>
    </row>
    <row r="18" spans="1:13">
      <c r="A18" s="2618"/>
      <c r="B18" s="2699">
        <v>42160</v>
      </c>
      <c r="C18" s="61" t="s">
        <v>518</v>
      </c>
      <c r="D18" s="595"/>
      <c r="E18" s="2656"/>
      <c r="F18" s="2616">
        <v>3500000</v>
      </c>
      <c r="G18" s="584"/>
      <c r="H18" s="2616"/>
      <c r="I18" s="2626"/>
      <c r="J18" s="2616"/>
      <c r="K18" s="214"/>
      <c r="L18" s="2686">
        <f>L16+F18</f>
        <v>4054081</v>
      </c>
    </row>
    <row r="19" spans="1:13">
      <c r="A19" s="2619"/>
      <c r="B19" s="2700"/>
      <c r="C19" s="62"/>
      <c r="D19" s="596"/>
      <c r="E19" s="2657"/>
      <c r="F19" s="2617"/>
      <c r="G19" s="585"/>
      <c r="H19" s="2617"/>
      <c r="I19" s="2627"/>
      <c r="J19" s="2617"/>
      <c r="K19" s="210"/>
      <c r="L19" s="2617"/>
    </row>
    <row r="20" spans="1:13">
      <c r="A20" s="2618"/>
      <c r="B20" s="2699">
        <v>42163</v>
      </c>
      <c r="C20" s="53" t="s">
        <v>451</v>
      </c>
      <c r="D20" s="595"/>
      <c r="E20" s="2656"/>
      <c r="F20" s="2616"/>
      <c r="G20" s="207"/>
      <c r="H20" s="2616">
        <v>3194500</v>
      </c>
      <c r="I20" s="207"/>
      <c r="J20" s="208"/>
      <c r="K20" s="208"/>
      <c r="L20" s="2686">
        <f>L18-H20</f>
        <v>859581</v>
      </c>
    </row>
    <row r="21" spans="1:13">
      <c r="A21" s="2619"/>
      <c r="B21" s="2700"/>
      <c r="C21" s="56" t="s">
        <v>517</v>
      </c>
      <c r="D21" s="596"/>
      <c r="E21" s="2657"/>
      <c r="F21" s="2617"/>
      <c r="G21" s="207"/>
      <c r="H21" s="2617"/>
      <c r="I21" s="207"/>
      <c r="J21" s="208"/>
      <c r="K21" s="208"/>
      <c r="L21" s="2617"/>
    </row>
    <row r="22" spans="1:13">
      <c r="A22" s="2618"/>
      <c r="B22" s="2699"/>
      <c r="C22" s="53" t="s">
        <v>477</v>
      </c>
      <c r="D22" s="625" t="s">
        <v>540</v>
      </c>
      <c r="E22" s="2656" t="s">
        <v>249</v>
      </c>
      <c r="F22" s="213"/>
      <c r="G22" s="213"/>
      <c r="H22" s="2616">
        <v>654000</v>
      </c>
      <c r="I22" s="584"/>
      <c r="J22" s="2616"/>
      <c r="K22" s="2616"/>
      <c r="L22" s="2616">
        <f>L20-H22</f>
        <v>205581</v>
      </c>
    </row>
    <row r="23" spans="1:13">
      <c r="A23" s="2619"/>
      <c r="B23" s="2700"/>
      <c r="C23" s="56" t="s">
        <v>539</v>
      </c>
      <c r="D23" s="626" t="s">
        <v>541</v>
      </c>
      <c r="E23" s="2657"/>
      <c r="F23" s="209"/>
      <c r="G23" s="209"/>
      <c r="H23" s="2617"/>
      <c r="I23" s="585"/>
      <c r="J23" s="2617"/>
      <c r="K23" s="2617"/>
      <c r="L23" s="2617"/>
    </row>
    <row r="24" spans="1:13">
      <c r="A24" s="2618"/>
      <c r="B24" s="2699"/>
      <c r="C24" s="53"/>
      <c r="D24" s="519"/>
      <c r="E24" s="2656"/>
      <c r="F24" s="213"/>
      <c r="G24" s="213"/>
      <c r="H24" s="214"/>
      <c r="I24" s="2616"/>
      <c r="J24" s="2616"/>
      <c r="K24" s="214">
        <v>22300</v>
      </c>
      <c r="L24" s="2697">
        <f>L22+K24</f>
        <v>227881</v>
      </c>
    </row>
    <row r="25" spans="1:13">
      <c r="A25" s="2619"/>
      <c r="B25" s="2700"/>
      <c r="C25" s="56"/>
      <c r="D25" s="520"/>
      <c r="E25" s="2657"/>
      <c r="F25" s="209"/>
      <c r="G25" s="209"/>
      <c r="H25" s="210"/>
      <c r="I25" s="2617"/>
      <c r="J25" s="2617"/>
      <c r="K25" s="210"/>
      <c r="L25" s="2698"/>
    </row>
    <row r="26" spans="1:13">
      <c r="A26" s="2618"/>
      <c r="B26" s="2699">
        <v>42173</v>
      </c>
      <c r="C26" s="61" t="s">
        <v>518</v>
      </c>
      <c r="D26" s="595"/>
      <c r="E26" s="2656"/>
      <c r="F26" s="2616">
        <v>3500000</v>
      </c>
      <c r="G26" s="584"/>
      <c r="H26" s="2616"/>
      <c r="I26" s="2626"/>
      <c r="J26" s="2616"/>
      <c r="K26" s="214"/>
      <c r="L26" s="2686">
        <f>L24+F26</f>
        <v>3727881</v>
      </c>
    </row>
    <row r="27" spans="1:13">
      <c r="A27" s="2619"/>
      <c r="B27" s="2700"/>
      <c r="C27" s="62"/>
      <c r="D27" s="596"/>
      <c r="E27" s="2657"/>
      <c r="F27" s="2617"/>
      <c r="G27" s="585"/>
      <c r="H27" s="2617"/>
      <c r="I27" s="2627"/>
      <c r="J27" s="2617"/>
      <c r="K27" s="210"/>
      <c r="L27" s="2617"/>
    </row>
    <row r="28" spans="1:13">
      <c r="A28" s="2618"/>
      <c r="B28" s="2699">
        <v>42174</v>
      </c>
      <c r="C28" s="61" t="s">
        <v>477</v>
      </c>
      <c r="D28" s="625" t="s">
        <v>509</v>
      </c>
      <c r="E28" s="2656" t="s">
        <v>591</v>
      </c>
      <c r="F28" s="2616"/>
      <c r="G28" s="207"/>
      <c r="H28" s="2616">
        <v>485000</v>
      </c>
      <c r="I28" s="207"/>
      <c r="J28" s="208"/>
      <c r="K28" s="208"/>
      <c r="L28" s="2686">
        <f>L26-H28</f>
        <v>3242881</v>
      </c>
    </row>
    <row r="29" spans="1:13">
      <c r="A29" s="2619"/>
      <c r="B29" s="2700"/>
      <c r="C29" s="62" t="s">
        <v>545</v>
      </c>
      <c r="D29" s="626" t="s">
        <v>248</v>
      </c>
      <c r="E29" s="2657"/>
      <c r="F29" s="2617"/>
      <c r="G29" s="207"/>
      <c r="H29" s="2617"/>
      <c r="I29" s="207"/>
      <c r="J29" s="208"/>
      <c r="K29" s="208"/>
      <c r="L29" s="2617"/>
    </row>
    <row r="30" spans="1:13">
      <c r="A30" s="2618"/>
      <c r="B30" s="2699">
        <v>42180</v>
      </c>
      <c r="C30" s="53" t="s">
        <v>565</v>
      </c>
      <c r="D30" s="519" t="s">
        <v>557</v>
      </c>
      <c r="E30" s="2656" t="s">
        <v>589</v>
      </c>
      <c r="F30" s="213"/>
      <c r="G30" s="213"/>
      <c r="H30" s="214">
        <v>700000</v>
      </c>
      <c r="I30" s="213"/>
      <c r="J30" s="2616"/>
      <c r="K30" s="214"/>
      <c r="L30" s="2697">
        <f>L28-H30</f>
        <v>2542881</v>
      </c>
    </row>
    <row r="31" spans="1:13">
      <c r="A31" s="2619"/>
      <c r="B31" s="2700"/>
      <c r="C31" s="56" t="s">
        <v>556</v>
      </c>
      <c r="D31" s="520" t="s">
        <v>558</v>
      </c>
      <c r="E31" s="2657"/>
      <c r="F31" s="209"/>
      <c r="G31" s="209"/>
      <c r="H31" s="210"/>
      <c r="I31" s="209"/>
      <c r="J31" s="2617"/>
      <c r="K31" s="210"/>
      <c r="L31" s="2698"/>
    </row>
    <row r="32" spans="1:13">
      <c r="A32" s="2618"/>
      <c r="B32" s="2699"/>
      <c r="C32" s="53" t="s">
        <v>458</v>
      </c>
      <c r="D32" s="519" t="s">
        <v>460</v>
      </c>
      <c r="E32" s="2656" t="s">
        <v>461</v>
      </c>
      <c r="F32" s="2616"/>
      <c r="G32" s="584"/>
      <c r="H32" s="2616"/>
      <c r="I32" s="2616">
        <v>744700</v>
      </c>
      <c r="J32" s="2616"/>
      <c r="K32" s="214"/>
      <c r="L32" s="2686">
        <f>L30-I32</f>
        <v>1798181</v>
      </c>
      <c r="M32" s="2703" t="s">
        <v>599</v>
      </c>
    </row>
    <row r="33" spans="1:13">
      <c r="A33" s="2619"/>
      <c r="B33" s="2700"/>
      <c r="C33" s="56" t="s">
        <v>544</v>
      </c>
      <c r="D33" s="520" t="s">
        <v>449</v>
      </c>
      <c r="E33" s="2657"/>
      <c r="F33" s="2617"/>
      <c r="G33" s="585"/>
      <c r="H33" s="2617"/>
      <c r="I33" s="2617"/>
      <c r="J33" s="2617"/>
      <c r="K33" s="210"/>
      <c r="L33" s="2617"/>
      <c r="M33" s="2703"/>
    </row>
    <row r="34" spans="1:13">
      <c r="A34" s="2618"/>
      <c r="B34" s="2699"/>
      <c r="C34" s="53" t="s">
        <v>559</v>
      </c>
      <c r="D34" s="519" t="s">
        <v>561</v>
      </c>
      <c r="E34" s="640" t="s">
        <v>588</v>
      </c>
      <c r="F34" s="2616"/>
      <c r="G34" s="207"/>
      <c r="H34" s="2616">
        <v>300000</v>
      </c>
      <c r="I34" s="207"/>
      <c r="J34" s="208"/>
      <c r="K34" s="208"/>
      <c r="L34" s="2686">
        <f>L32-H34</f>
        <v>1498181</v>
      </c>
    </row>
    <row r="35" spans="1:13">
      <c r="A35" s="2619"/>
      <c r="B35" s="2700"/>
      <c r="C35" s="56" t="s">
        <v>560</v>
      </c>
      <c r="D35" s="520" t="s">
        <v>562</v>
      </c>
      <c r="E35" s="641"/>
      <c r="F35" s="2617"/>
      <c r="G35" s="207"/>
      <c r="H35" s="2617"/>
      <c r="I35" s="207"/>
      <c r="J35" s="208"/>
      <c r="K35" s="208"/>
      <c r="L35" s="2617"/>
    </row>
    <row r="36" spans="1:13">
      <c r="A36" s="2618"/>
      <c r="B36" s="2699">
        <v>42181</v>
      </c>
      <c r="C36" s="61" t="s">
        <v>511</v>
      </c>
      <c r="D36" s="625" t="s">
        <v>479</v>
      </c>
      <c r="E36" s="2656" t="s">
        <v>590</v>
      </c>
      <c r="F36" s="2616"/>
      <c r="G36" s="584"/>
      <c r="H36" s="2616">
        <v>715000</v>
      </c>
      <c r="I36" s="2626"/>
      <c r="J36" s="2616"/>
      <c r="K36" s="214"/>
      <c r="L36" s="2686">
        <f>L34-H36</f>
        <v>783181</v>
      </c>
    </row>
    <row r="37" spans="1:13">
      <c r="A37" s="2619"/>
      <c r="B37" s="2700"/>
      <c r="C37" s="62" t="s">
        <v>546</v>
      </c>
      <c r="D37" s="626" t="s">
        <v>513</v>
      </c>
      <c r="E37" s="2657"/>
      <c r="F37" s="2617"/>
      <c r="G37" s="585"/>
      <c r="H37" s="2617"/>
      <c r="I37" s="2627"/>
      <c r="J37" s="2617"/>
      <c r="K37" s="210"/>
      <c r="L37" s="2617"/>
    </row>
    <row r="38" spans="1:13">
      <c r="A38" s="301"/>
      <c r="B38" s="2699">
        <v>42184</v>
      </c>
      <c r="C38" s="600" t="s">
        <v>563</v>
      </c>
      <c r="D38" s="310" t="s">
        <v>509</v>
      </c>
      <c r="E38" s="661" t="s">
        <v>591</v>
      </c>
      <c r="F38" s="597"/>
      <c r="G38" s="207"/>
      <c r="H38" s="208">
        <v>560000</v>
      </c>
      <c r="I38" s="207"/>
      <c r="J38" s="208"/>
      <c r="K38" s="2616"/>
      <c r="L38" s="597">
        <f>L36-H38</f>
        <v>223181</v>
      </c>
    </row>
    <row r="39" spans="1:13">
      <c r="A39" s="301"/>
      <c r="B39" s="2700"/>
      <c r="C39" s="600" t="s">
        <v>564</v>
      </c>
      <c r="D39" s="310" t="s">
        <v>248</v>
      </c>
      <c r="E39" s="598"/>
      <c r="F39" s="597"/>
      <c r="G39" s="585"/>
      <c r="H39" s="210"/>
      <c r="I39" s="209"/>
      <c r="J39" s="210"/>
      <c r="K39" s="2617"/>
      <c r="L39" s="583"/>
    </row>
    <row r="40" spans="1:13">
      <c r="A40" s="2618"/>
      <c r="B40" s="2699"/>
      <c r="C40" s="61" t="s">
        <v>518</v>
      </c>
      <c r="D40" s="595"/>
      <c r="E40" s="2656"/>
      <c r="F40" s="2616">
        <v>3500000</v>
      </c>
      <c r="G40" s="207"/>
      <c r="H40" s="208"/>
      <c r="I40" s="207"/>
      <c r="J40" s="208"/>
      <c r="K40" s="208"/>
      <c r="L40" s="2686">
        <f>L38+F40</f>
        <v>3723181</v>
      </c>
    </row>
    <row r="41" spans="1:13">
      <c r="A41" s="2619"/>
      <c r="B41" s="2700"/>
      <c r="C41" s="62"/>
      <c r="D41" s="596"/>
      <c r="E41" s="2657"/>
      <c r="F41" s="2617"/>
      <c r="G41" s="207"/>
      <c r="H41" s="208"/>
      <c r="I41" s="207"/>
      <c r="J41" s="208"/>
      <c r="K41" s="208"/>
      <c r="L41" s="2617"/>
    </row>
    <row r="42" spans="1:13">
      <c r="A42" s="2618"/>
      <c r="B42" s="2699"/>
      <c r="C42" s="61"/>
      <c r="D42" s="595"/>
      <c r="E42" s="2656"/>
      <c r="F42" s="2616"/>
      <c r="G42" s="584"/>
      <c r="H42" s="214"/>
      <c r="I42" s="213"/>
      <c r="J42" s="214"/>
      <c r="K42" s="214"/>
      <c r="L42" s="2686"/>
    </row>
    <row r="43" spans="1:13">
      <c r="A43" s="2619"/>
      <c r="B43" s="2700"/>
      <c r="C43" s="62"/>
      <c r="D43" s="596"/>
      <c r="E43" s="2657"/>
      <c r="F43" s="2617"/>
      <c r="G43" s="585"/>
      <c r="H43" s="210"/>
      <c r="I43" s="209"/>
      <c r="J43" s="210"/>
      <c r="K43" s="210"/>
      <c r="L43" s="2617"/>
    </row>
    <row r="44" spans="1:13">
      <c r="A44" s="2693" t="s">
        <v>630</v>
      </c>
      <c r="B44" s="2694"/>
      <c r="C44" s="2695"/>
      <c r="D44" s="590"/>
      <c r="E44" s="138"/>
      <c r="F44" s="66">
        <f>SUM(F6:F43)</f>
        <v>10500000</v>
      </c>
      <c r="G44" s="66">
        <f>SUM(G6:G11)</f>
        <v>0</v>
      </c>
      <c r="H44" s="66">
        <f>SUM(H5:H43)</f>
        <v>9190500</v>
      </c>
      <c r="I44" s="66">
        <f>I32</f>
        <v>744700</v>
      </c>
      <c r="J44" s="66">
        <f>SUM(J5:J28)</f>
        <v>621000</v>
      </c>
      <c r="K44" s="66">
        <f>K24</f>
        <v>22300</v>
      </c>
      <c r="L44" s="66">
        <f>L5+F44-G44-H44-I44-J44+K44</f>
        <v>3723181</v>
      </c>
    </row>
    <row r="45" spans="1:13">
      <c r="A45" s="2690" t="s">
        <v>7</v>
      </c>
      <c r="B45" s="2691"/>
      <c r="C45" s="2692"/>
      <c r="D45" s="588"/>
      <c r="E45" s="139"/>
      <c r="F45" s="68">
        <f>'Mar''15'!F40</f>
        <v>10500000</v>
      </c>
      <c r="G45" s="68">
        <f>'Mar''15'!G40</f>
        <v>0</v>
      </c>
      <c r="H45" s="68">
        <f>'Mar''15'!H40</f>
        <v>6420588</v>
      </c>
      <c r="I45" s="68">
        <f>'Mar''15'!I40</f>
        <v>0</v>
      </c>
      <c r="J45" s="69">
        <f>'Mar''15'!J40</f>
        <v>1605320</v>
      </c>
      <c r="K45" s="69">
        <f>'Mar''15'!K40</f>
        <v>10050</v>
      </c>
      <c r="L45" s="69">
        <f>'Mar''15'!L40</f>
        <v>2924001</v>
      </c>
    </row>
    <row r="46" spans="1:13">
      <c r="A46" s="2687" t="s">
        <v>12</v>
      </c>
      <c r="B46" s="2688"/>
      <c r="C46" s="2689"/>
      <c r="D46" s="589"/>
      <c r="E46" s="140"/>
      <c r="F46" s="71">
        <f t="shared" ref="F46:K46" si="0">F45+F44</f>
        <v>21000000</v>
      </c>
      <c r="G46" s="71">
        <f t="shared" si="0"/>
        <v>0</v>
      </c>
      <c r="H46" s="71">
        <f t="shared" si="0"/>
        <v>15611088</v>
      </c>
      <c r="I46" s="71">
        <f t="shared" si="0"/>
        <v>744700</v>
      </c>
      <c r="J46" s="71">
        <f t="shared" si="0"/>
        <v>2226320</v>
      </c>
      <c r="K46" s="71">
        <f t="shared" si="0"/>
        <v>32350</v>
      </c>
      <c r="L46" s="71">
        <f>F46-G46-H46-I46-J46+K46</f>
        <v>2450242</v>
      </c>
    </row>
  </sheetData>
  <mergeCells count="131">
    <mergeCell ref="M32:M33"/>
    <mergeCell ref="H3:J3"/>
    <mergeCell ref="K3:K4"/>
    <mergeCell ref="L3:L4"/>
    <mergeCell ref="A5:C5"/>
    <mergeCell ref="A6:A7"/>
    <mergeCell ref="B6:B7"/>
    <mergeCell ref="H6:H7"/>
    <mergeCell ref="J6:J7"/>
    <mergeCell ref="K6:K7"/>
    <mergeCell ref="L6:L7"/>
    <mergeCell ref="A3:A4"/>
    <mergeCell ref="B3:B4"/>
    <mergeCell ref="C3:C4"/>
    <mergeCell ref="D3:E3"/>
    <mergeCell ref="F3:F4"/>
    <mergeCell ref="G3:G4"/>
    <mergeCell ref="K8:K9"/>
    <mergeCell ref="L8:L9"/>
    <mergeCell ref="A10:A11"/>
    <mergeCell ref="B10:B11"/>
    <mergeCell ref="J10:J11"/>
    <mergeCell ref="K10:K11"/>
    <mergeCell ref="L10:L11"/>
    <mergeCell ref="A8:A9"/>
    <mergeCell ref="B8:B9"/>
    <mergeCell ref="E8:E9"/>
    <mergeCell ref="F8:F9"/>
    <mergeCell ref="H8:H9"/>
    <mergeCell ref="J8:J9"/>
    <mergeCell ref="B12:B13"/>
    <mergeCell ref="L12:L13"/>
    <mergeCell ref="A14:A15"/>
    <mergeCell ref="B14:B15"/>
    <mergeCell ref="E14:E15"/>
    <mergeCell ref="F14:F15"/>
    <mergeCell ref="H14:H15"/>
    <mergeCell ref="J14:J15"/>
    <mergeCell ref="K14:K15"/>
    <mergeCell ref="L14:L15"/>
    <mergeCell ref="E10:E11"/>
    <mergeCell ref="E12:E13"/>
    <mergeCell ref="A20:A21"/>
    <mergeCell ref="B20:B21"/>
    <mergeCell ref="E20:E21"/>
    <mergeCell ref="F20:F21"/>
    <mergeCell ref="H20:H21"/>
    <mergeCell ref="L20:L21"/>
    <mergeCell ref="L16:L17"/>
    <mergeCell ref="A18:A19"/>
    <mergeCell ref="B18:B19"/>
    <mergeCell ref="E18:E19"/>
    <mergeCell ref="F18:F19"/>
    <mergeCell ref="H18:H19"/>
    <mergeCell ref="I18:I19"/>
    <mergeCell ref="J18:J19"/>
    <mergeCell ref="L18:L19"/>
    <mergeCell ref="A16:A17"/>
    <mergeCell ref="B16:B17"/>
    <mergeCell ref="E16:E17"/>
    <mergeCell ref="F16:F17"/>
    <mergeCell ref="H16:H17"/>
    <mergeCell ref="J16:J17"/>
    <mergeCell ref="L22:L23"/>
    <mergeCell ref="A24:A25"/>
    <mergeCell ref="B24:B25"/>
    <mergeCell ref="E24:E25"/>
    <mergeCell ref="I24:I25"/>
    <mergeCell ref="J24:J25"/>
    <mergeCell ref="L24:L25"/>
    <mergeCell ref="A22:A23"/>
    <mergeCell ref="B22:B23"/>
    <mergeCell ref="E22:E23"/>
    <mergeCell ref="H22:H23"/>
    <mergeCell ref="J22:J23"/>
    <mergeCell ref="K22:K23"/>
    <mergeCell ref="J26:J27"/>
    <mergeCell ref="L26:L27"/>
    <mergeCell ref="A28:A29"/>
    <mergeCell ref="B28:B29"/>
    <mergeCell ref="E28:E29"/>
    <mergeCell ref="F28:F29"/>
    <mergeCell ref="H28:H29"/>
    <mergeCell ref="L28:L29"/>
    <mergeCell ref="A26:A27"/>
    <mergeCell ref="B26:B27"/>
    <mergeCell ref="E26:E27"/>
    <mergeCell ref="F26:F27"/>
    <mergeCell ref="H26:H27"/>
    <mergeCell ref="I26:I27"/>
    <mergeCell ref="A30:A31"/>
    <mergeCell ref="B30:B31"/>
    <mergeCell ref="E30:E31"/>
    <mergeCell ref="A34:A35"/>
    <mergeCell ref="B34:B35"/>
    <mergeCell ref="F34:F35"/>
    <mergeCell ref="H34:H35"/>
    <mergeCell ref="J30:J31"/>
    <mergeCell ref="L30:L31"/>
    <mergeCell ref="A32:A33"/>
    <mergeCell ref="B32:B33"/>
    <mergeCell ref="E32:E33"/>
    <mergeCell ref="F32:F33"/>
    <mergeCell ref="H32:H33"/>
    <mergeCell ref="I32:I33"/>
    <mergeCell ref="J32:J33"/>
    <mergeCell ref="L32:L33"/>
    <mergeCell ref="L34:L35"/>
    <mergeCell ref="A45:C45"/>
    <mergeCell ref="A46:C46"/>
    <mergeCell ref="A42:A43"/>
    <mergeCell ref="B42:B43"/>
    <mergeCell ref="E42:E43"/>
    <mergeCell ref="F42:F43"/>
    <mergeCell ref="L42:L43"/>
    <mergeCell ref="A44:C44"/>
    <mergeCell ref="J36:J37"/>
    <mergeCell ref="L36:L37"/>
    <mergeCell ref="B38:B39"/>
    <mergeCell ref="K38:K39"/>
    <mergeCell ref="A40:A41"/>
    <mergeCell ref="B40:B41"/>
    <mergeCell ref="E40:E41"/>
    <mergeCell ref="F40:F41"/>
    <mergeCell ref="L40:L41"/>
    <mergeCell ref="A36:A37"/>
    <mergeCell ref="B36:B37"/>
    <mergeCell ref="E36:E37"/>
    <mergeCell ref="F36:F37"/>
    <mergeCell ref="H36:H37"/>
    <mergeCell ref="I36:I37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M64"/>
  <sheetViews>
    <sheetView topLeftCell="C52" workbookViewId="0">
      <selection activeCell="A62" sqref="A62:C62"/>
    </sheetView>
  </sheetViews>
  <sheetFormatPr defaultRowHeight="15"/>
  <cols>
    <col min="1" max="1" width="2.85546875" customWidth="1"/>
    <col min="2" max="2" width="10.42578125" customWidth="1"/>
    <col min="3" max="3" width="33.5703125" customWidth="1"/>
    <col min="4" max="4" width="16.28515625" customWidth="1"/>
    <col min="5" max="5" width="12.140625" customWidth="1"/>
    <col min="6" max="6" width="17.42578125" customWidth="1"/>
    <col min="7" max="7" width="10.7109375" customWidth="1"/>
    <col min="8" max="8" width="20.85546875" customWidth="1"/>
    <col min="9" max="9" width="18.7109375" customWidth="1"/>
    <col min="10" max="10" width="19.7109375" customWidth="1"/>
    <col min="11" max="11" width="12.140625" customWidth="1"/>
    <col min="12" max="12" width="17.7109375" customWidth="1"/>
    <col min="13" max="13" width="15.7109375" customWidth="1"/>
  </cols>
  <sheetData>
    <row r="1" spans="1:12" ht="25.5">
      <c r="C1" s="2704" t="s">
        <v>595</v>
      </c>
      <c r="D1" s="2704"/>
      <c r="E1" s="2704"/>
      <c r="F1" s="2704"/>
      <c r="G1" s="2704"/>
      <c r="H1" s="2704"/>
    </row>
    <row r="3" spans="1:12">
      <c r="A3" s="2632" t="s">
        <v>1</v>
      </c>
      <c r="B3" s="2664" t="s">
        <v>96</v>
      </c>
      <c r="C3" s="2632" t="s">
        <v>3</v>
      </c>
      <c r="D3" s="2636" t="s">
        <v>90</v>
      </c>
      <c r="E3" s="2637"/>
      <c r="F3" s="2630" t="s">
        <v>4</v>
      </c>
      <c r="G3" s="2630" t="s">
        <v>130</v>
      </c>
      <c r="H3" s="2638" t="s">
        <v>5</v>
      </c>
      <c r="I3" s="2639"/>
      <c r="J3" s="2640"/>
      <c r="K3" s="2630" t="s">
        <v>55</v>
      </c>
      <c r="L3" s="2630" t="s">
        <v>6</v>
      </c>
    </row>
    <row r="4" spans="1:12">
      <c r="A4" s="2633"/>
      <c r="B4" s="2665"/>
      <c r="C4" s="2633"/>
      <c r="D4" s="607" t="s">
        <v>54</v>
      </c>
      <c r="E4" s="613" t="s">
        <v>93</v>
      </c>
      <c r="F4" s="2631"/>
      <c r="G4" s="2631"/>
      <c r="H4" s="606" t="s">
        <v>94</v>
      </c>
      <c r="I4" s="606" t="s">
        <v>129</v>
      </c>
      <c r="J4" s="606" t="s">
        <v>60</v>
      </c>
      <c r="K4" s="2631"/>
      <c r="L4" s="2631"/>
    </row>
    <row r="5" spans="1:12">
      <c r="A5" s="2671" t="s">
        <v>7</v>
      </c>
      <c r="B5" s="2672"/>
      <c r="C5" s="2673"/>
      <c r="D5" s="614"/>
      <c r="E5" s="134"/>
      <c r="F5" s="49"/>
      <c r="G5" s="49"/>
      <c r="H5" s="49"/>
      <c r="I5" s="49"/>
      <c r="J5" s="49"/>
      <c r="K5" s="49"/>
      <c r="L5" s="52">
        <f>'Jun''15'!L44</f>
        <v>3723181</v>
      </c>
    </row>
    <row r="6" spans="1:12">
      <c r="A6" s="2618"/>
      <c r="B6" s="2699">
        <v>42186</v>
      </c>
      <c r="C6" s="290" t="s">
        <v>566</v>
      </c>
      <c r="D6" s="644" t="s">
        <v>567</v>
      </c>
      <c r="E6" s="640" t="s">
        <v>568</v>
      </c>
      <c r="F6" s="213"/>
      <c r="G6" s="213"/>
      <c r="H6" s="2616">
        <v>250000</v>
      </c>
      <c r="I6" s="604"/>
      <c r="J6" s="2616"/>
      <c r="K6" s="2616"/>
      <c r="L6" s="2616">
        <f>L5-H6</f>
        <v>3473181</v>
      </c>
    </row>
    <row r="7" spans="1:12">
      <c r="A7" s="2619"/>
      <c r="B7" s="2700"/>
      <c r="C7" s="291" t="s">
        <v>569</v>
      </c>
      <c r="D7" s="645" t="s">
        <v>570</v>
      </c>
      <c r="E7" s="641"/>
      <c r="F7" s="209"/>
      <c r="G7" s="209"/>
      <c r="H7" s="2617"/>
      <c r="I7" s="605"/>
      <c r="J7" s="2617"/>
      <c r="K7" s="2617"/>
      <c r="L7" s="2617"/>
    </row>
    <row r="8" spans="1:12">
      <c r="A8" s="2618"/>
      <c r="B8" s="2699"/>
      <c r="C8" s="290" t="s">
        <v>413</v>
      </c>
      <c r="D8" s="644" t="s">
        <v>571</v>
      </c>
      <c r="E8" s="2656" t="s">
        <v>325</v>
      </c>
      <c r="F8" s="2616"/>
      <c r="G8" s="213"/>
      <c r="H8" s="2616">
        <v>75640</v>
      </c>
      <c r="I8" s="604"/>
      <c r="J8" s="2701"/>
      <c r="K8" s="2616"/>
      <c r="L8" s="2616">
        <f>L6-H8</f>
        <v>3397541</v>
      </c>
    </row>
    <row r="9" spans="1:12">
      <c r="A9" s="2619"/>
      <c r="B9" s="2700"/>
      <c r="C9" s="291" t="s">
        <v>572</v>
      </c>
      <c r="D9" s="645" t="s">
        <v>324</v>
      </c>
      <c r="E9" s="2657"/>
      <c r="F9" s="2617"/>
      <c r="G9" s="209"/>
      <c r="H9" s="2617"/>
      <c r="I9" s="605"/>
      <c r="J9" s="2702"/>
      <c r="K9" s="2617"/>
      <c r="L9" s="2617"/>
    </row>
    <row r="10" spans="1:12">
      <c r="A10" s="2618"/>
      <c r="B10" s="2699"/>
      <c r="C10" s="648" t="s">
        <v>573</v>
      </c>
      <c r="D10" s="644" t="s">
        <v>571</v>
      </c>
      <c r="E10" s="2656" t="s">
        <v>325</v>
      </c>
      <c r="F10" s="602"/>
      <c r="G10" s="213"/>
      <c r="H10" s="2616">
        <v>102640</v>
      </c>
      <c r="I10" s="604"/>
      <c r="J10" s="2701"/>
      <c r="K10" s="2616"/>
      <c r="L10" s="2616">
        <f>L8-H10</f>
        <v>3294901</v>
      </c>
    </row>
    <row r="11" spans="1:12">
      <c r="A11" s="2619"/>
      <c r="B11" s="2700"/>
      <c r="C11" s="649" t="s">
        <v>574</v>
      </c>
      <c r="D11" s="645" t="s">
        <v>324</v>
      </c>
      <c r="E11" s="2657"/>
      <c r="F11" s="603"/>
      <c r="G11" s="209"/>
      <c r="H11" s="2617"/>
      <c r="I11" s="605"/>
      <c r="J11" s="2702"/>
      <c r="K11" s="2617"/>
      <c r="L11" s="2617"/>
    </row>
    <row r="12" spans="1:12">
      <c r="A12" s="301"/>
      <c r="B12" s="2699">
        <v>42187</v>
      </c>
      <c r="C12" s="53" t="s">
        <v>458</v>
      </c>
      <c r="D12" s="519" t="s">
        <v>555</v>
      </c>
      <c r="E12" s="661" t="s">
        <v>591</v>
      </c>
      <c r="F12" s="617"/>
      <c r="G12" s="207"/>
      <c r="H12" s="2616">
        <v>624000</v>
      </c>
      <c r="I12" s="106"/>
      <c r="J12" s="599"/>
      <c r="K12" s="617"/>
      <c r="L12" s="2616">
        <f>L10-H12</f>
        <v>2670901</v>
      </c>
    </row>
    <row r="13" spans="1:12">
      <c r="A13" s="301"/>
      <c r="B13" s="2700"/>
      <c r="C13" s="56" t="s">
        <v>554</v>
      </c>
      <c r="D13" s="520" t="s">
        <v>248</v>
      </c>
      <c r="E13" s="618"/>
      <c r="F13" s="617"/>
      <c r="G13" s="207"/>
      <c r="H13" s="2617"/>
      <c r="I13" s="106"/>
      <c r="J13" s="599"/>
      <c r="K13" s="617"/>
      <c r="L13" s="2617"/>
    </row>
    <row r="14" spans="1:12">
      <c r="A14" s="2618"/>
      <c r="B14" s="2699"/>
      <c r="C14" s="53" t="s">
        <v>477</v>
      </c>
      <c r="D14" s="644" t="s">
        <v>540</v>
      </c>
      <c r="E14" s="2656" t="s">
        <v>249</v>
      </c>
      <c r="F14" s="2616"/>
      <c r="G14" s="213"/>
      <c r="H14" s="2616">
        <v>654000</v>
      </c>
      <c r="I14" s="604"/>
      <c r="J14" s="2616"/>
      <c r="K14" s="2616"/>
      <c r="L14" s="2616">
        <f>L12-H14</f>
        <v>2016901</v>
      </c>
    </row>
    <row r="15" spans="1:12">
      <c r="A15" s="2619"/>
      <c r="B15" s="2700"/>
      <c r="C15" s="56" t="s">
        <v>539</v>
      </c>
      <c r="D15" s="645" t="s">
        <v>541</v>
      </c>
      <c r="E15" s="2657"/>
      <c r="F15" s="2617"/>
      <c r="G15" s="209"/>
      <c r="H15" s="2617"/>
      <c r="I15" s="605"/>
      <c r="J15" s="2617"/>
      <c r="K15" s="2617"/>
      <c r="L15" s="2617"/>
    </row>
    <row r="16" spans="1:12">
      <c r="A16" s="2618"/>
      <c r="B16" s="2699"/>
      <c r="C16" s="61" t="s">
        <v>477</v>
      </c>
      <c r="D16" s="644" t="s">
        <v>509</v>
      </c>
      <c r="E16" s="2656" t="s">
        <v>591</v>
      </c>
      <c r="F16" s="2616"/>
      <c r="G16" s="213"/>
      <c r="H16" s="2616">
        <v>485000</v>
      </c>
      <c r="I16" s="604"/>
      <c r="J16" s="2616"/>
      <c r="K16" s="214"/>
      <c r="L16" s="2697">
        <f>L14-H16</f>
        <v>1531901</v>
      </c>
    </row>
    <row r="17" spans="1:13">
      <c r="A17" s="2619"/>
      <c r="B17" s="2700"/>
      <c r="C17" s="62" t="s">
        <v>545</v>
      </c>
      <c r="D17" s="645" t="s">
        <v>248</v>
      </c>
      <c r="E17" s="2657"/>
      <c r="F17" s="2617"/>
      <c r="G17" s="209"/>
      <c r="H17" s="2617"/>
      <c r="I17" s="605"/>
      <c r="J17" s="2617"/>
      <c r="K17" s="210"/>
      <c r="L17" s="2698"/>
    </row>
    <row r="18" spans="1:13">
      <c r="A18" s="2618"/>
      <c r="B18" s="2699">
        <v>42188</v>
      </c>
      <c r="C18" s="53" t="s">
        <v>458</v>
      </c>
      <c r="D18" s="519" t="s">
        <v>489</v>
      </c>
      <c r="E18" s="2656" t="s">
        <v>142</v>
      </c>
      <c r="F18" s="2616"/>
      <c r="G18" s="604"/>
      <c r="H18" s="2616"/>
      <c r="I18" s="2626"/>
      <c r="J18" s="2616">
        <v>621000</v>
      </c>
      <c r="K18" s="214"/>
      <c r="L18" s="2686">
        <f>L16-J18</f>
        <v>910901</v>
      </c>
    </row>
    <row r="19" spans="1:13">
      <c r="A19" s="2619"/>
      <c r="B19" s="2700"/>
      <c r="C19" s="56" t="s">
        <v>488</v>
      </c>
      <c r="D19" s="520" t="s">
        <v>449</v>
      </c>
      <c r="E19" s="2657"/>
      <c r="F19" s="2617"/>
      <c r="G19" s="605"/>
      <c r="H19" s="2617"/>
      <c r="I19" s="2627"/>
      <c r="J19" s="2617"/>
      <c r="K19" s="210"/>
      <c r="L19" s="2617"/>
    </row>
    <row r="20" spans="1:13">
      <c r="A20" s="2618"/>
      <c r="B20" s="2699"/>
      <c r="C20" s="650" t="s">
        <v>575</v>
      </c>
      <c r="D20" s="644" t="s">
        <v>576</v>
      </c>
      <c r="E20" s="640" t="s">
        <v>139</v>
      </c>
      <c r="F20" s="2616"/>
      <c r="G20" s="207"/>
      <c r="H20" s="2616"/>
      <c r="I20" s="207"/>
      <c r="J20" s="208">
        <v>437707</v>
      </c>
      <c r="K20" s="208"/>
      <c r="L20" s="2686">
        <f>L18-J20</f>
        <v>473194</v>
      </c>
    </row>
    <row r="21" spans="1:13">
      <c r="A21" s="2619"/>
      <c r="B21" s="2700"/>
      <c r="C21" s="294" t="s">
        <v>577</v>
      </c>
      <c r="D21" s="645" t="s">
        <v>59</v>
      </c>
      <c r="E21" s="641"/>
      <c r="F21" s="2617"/>
      <c r="G21" s="207"/>
      <c r="H21" s="2617"/>
      <c r="I21" s="207"/>
      <c r="J21" s="208"/>
      <c r="K21" s="208"/>
      <c r="L21" s="2617"/>
    </row>
    <row r="22" spans="1:13">
      <c r="A22" s="2618"/>
      <c r="B22" s="2699"/>
      <c r="C22" s="292" t="s">
        <v>578</v>
      </c>
      <c r="D22" s="644" t="s">
        <v>124</v>
      </c>
      <c r="E22" s="443" t="s">
        <v>579</v>
      </c>
      <c r="F22" s="213"/>
      <c r="G22" s="213"/>
      <c r="H22" s="2616"/>
      <c r="I22" s="604">
        <v>300000</v>
      </c>
      <c r="J22" s="2616"/>
      <c r="K22" s="2616"/>
      <c r="L22" s="2616">
        <f>L20-I22</f>
        <v>173194</v>
      </c>
      <c r="M22" s="2703" t="s">
        <v>598</v>
      </c>
    </row>
    <row r="23" spans="1:13">
      <c r="A23" s="2619"/>
      <c r="B23" s="2700"/>
      <c r="C23" s="651" t="s">
        <v>580</v>
      </c>
      <c r="D23" s="645" t="s">
        <v>581</v>
      </c>
      <c r="E23" s="652"/>
      <c r="F23" s="209"/>
      <c r="G23" s="209"/>
      <c r="H23" s="2617"/>
      <c r="I23" s="605"/>
      <c r="J23" s="2617"/>
      <c r="K23" s="2617"/>
      <c r="L23" s="2617"/>
      <c r="M23" s="2703"/>
    </row>
    <row r="24" spans="1:13">
      <c r="A24" s="2618"/>
      <c r="B24" s="2699"/>
      <c r="C24" s="653" t="s">
        <v>518</v>
      </c>
      <c r="D24" s="631"/>
      <c r="E24" s="640"/>
      <c r="F24" s="213">
        <v>3500000</v>
      </c>
      <c r="G24" s="213"/>
      <c r="H24" s="214"/>
      <c r="I24" s="2616"/>
      <c r="J24" s="2616"/>
      <c r="K24" s="214"/>
      <c r="L24" s="2697">
        <f>L22+F24</f>
        <v>3673194</v>
      </c>
    </row>
    <row r="25" spans="1:13">
      <c r="A25" s="2619"/>
      <c r="B25" s="2700"/>
      <c r="C25" s="651"/>
      <c r="D25" s="632"/>
      <c r="E25" s="641"/>
      <c r="F25" s="209"/>
      <c r="G25" s="209"/>
      <c r="H25" s="210"/>
      <c r="I25" s="2617"/>
      <c r="J25" s="2617"/>
      <c r="K25" s="210"/>
      <c r="L25" s="2698"/>
    </row>
    <row r="26" spans="1:13">
      <c r="A26" s="2618"/>
      <c r="B26" s="2699"/>
      <c r="C26" s="653" t="s">
        <v>583</v>
      </c>
      <c r="D26" s="631" t="s">
        <v>533</v>
      </c>
      <c r="E26" s="640" t="s">
        <v>536</v>
      </c>
      <c r="F26" s="213"/>
      <c r="G26" s="213"/>
      <c r="H26" s="214">
        <v>300000</v>
      </c>
      <c r="I26" s="2626"/>
      <c r="J26" s="2616"/>
      <c r="K26" s="214"/>
      <c r="L26" s="2686">
        <f>L24-H26</f>
        <v>3373194</v>
      </c>
    </row>
    <row r="27" spans="1:13">
      <c r="A27" s="2619"/>
      <c r="B27" s="2700"/>
      <c r="C27" s="651" t="s">
        <v>582</v>
      </c>
      <c r="D27" s="632" t="s">
        <v>534</v>
      </c>
      <c r="E27" s="641"/>
      <c r="F27" s="209"/>
      <c r="G27" s="209"/>
      <c r="H27" s="210"/>
      <c r="I27" s="2627"/>
      <c r="J27" s="2617"/>
      <c r="K27" s="210"/>
      <c r="L27" s="2617"/>
    </row>
    <row r="28" spans="1:13">
      <c r="A28" s="2618"/>
      <c r="B28" s="2699">
        <v>42191</v>
      </c>
      <c r="C28" s="61" t="s">
        <v>458</v>
      </c>
      <c r="D28" s="644" t="s">
        <v>506</v>
      </c>
      <c r="E28" s="2656"/>
      <c r="F28" s="2616"/>
      <c r="G28" s="207"/>
      <c r="H28" s="2616">
        <v>605000</v>
      </c>
      <c r="I28" s="207"/>
      <c r="J28" s="208"/>
      <c r="K28" s="208"/>
      <c r="L28" s="2686">
        <f>L26-H28</f>
        <v>2768194</v>
      </c>
    </row>
    <row r="29" spans="1:13">
      <c r="A29" s="2619"/>
      <c r="B29" s="2700"/>
      <c r="C29" s="62" t="s">
        <v>507</v>
      </c>
      <c r="D29" s="645" t="s">
        <v>248</v>
      </c>
      <c r="E29" s="2657"/>
      <c r="F29" s="2617"/>
      <c r="G29" s="207"/>
      <c r="H29" s="2617"/>
      <c r="I29" s="207"/>
      <c r="J29" s="208"/>
      <c r="K29" s="208"/>
      <c r="L29" s="2617"/>
    </row>
    <row r="30" spans="1:13">
      <c r="A30" s="2618"/>
      <c r="B30" s="2699"/>
      <c r="C30" s="61" t="s">
        <v>458</v>
      </c>
      <c r="D30" s="644" t="s">
        <v>506</v>
      </c>
      <c r="E30" s="2656"/>
      <c r="F30" s="213"/>
      <c r="G30" s="213"/>
      <c r="H30" s="214">
        <v>401000</v>
      </c>
      <c r="I30" s="213"/>
      <c r="J30" s="2616"/>
      <c r="K30" s="214"/>
      <c r="L30" s="2697">
        <f>L28-H30</f>
        <v>2367194</v>
      </c>
    </row>
    <row r="31" spans="1:13">
      <c r="A31" s="2619"/>
      <c r="B31" s="2700"/>
      <c r="C31" s="62" t="s">
        <v>505</v>
      </c>
      <c r="D31" s="645" t="s">
        <v>248</v>
      </c>
      <c r="E31" s="2657"/>
      <c r="F31" s="209"/>
      <c r="G31" s="209"/>
      <c r="H31" s="210"/>
      <c r="I31" s="209"/>
      <c r="J31" s="2617"/>
      <c r="K31" s="210"/>
      <c r="L31" s="2698"/>
    </row>
    <row r="32" spans="1:13">
      <c r="A32" s="2618"/>
      <c r="B32" s="2699"/>
      <c r="C32" s="61" t="s">
        <v>458</v>
      </c>
      <c r="D32" s="644" t="s">
        <v>553</v>
      </c>
      <c r="E32" s="2656"/>
      <c r="F32" s="2616"/>
      <c r="G32" s="604"/>
      <c r="H32" s="2616">
        <v>547000</v>
      </c>
      <c r="I32" s="2626"/>
      <c r="J32" s="2616"/>
      <c r="K32" s="214"/>
      <c r="L32" s="2686">
        <f>L30-H32</f>
        <v>1820194</v>
      </c>
    </row>
    <row r="33" spans="1:12">
      <c r="A33" s="2619"/>
      <c r="B33" s="2700"/>
      <c r="C33" s="62" t="s">
        <v>543</v>
      </c>
      <c r="D33" s="645" t="s">
        <v>248</v>
      </c>
      <c r="E33" s="2657"/>
      <c r="F33" s="2617"/>
      <c r="G33" s="605"/>
      <c r="H33" s="2617"/>
      <c r="I33" s="2627"/>
      <c r="J33" s="2617"/>
      <c r="K33" s="210"/>
      <c r="L33" s="2617"/>
    </row>
    <row r="34" spans="1:12">
      <c r="A34" s="2618"/>
      <c r="B34" s="2699">
        <v>42193</v>
      </c>
      <c r="C34" s="53" t="s">
        <v>465</v>
      </c>
      <c r="D34" s="519"/>
      <c r="E34" s="2656"/>
      <c r="F34" s="2616"/>
      <c r="G34" s="207"/>
      <c r="H34" s="2616"/>
      <c r="I34" s="207"/>
      <c r="J34" s="208"/>
      <c r="K34" s="208">
        <v>20100</v>
      </c>
      <c r="L34" s="2686">
        <f>L32+K34</f>
        <v>1840294</v>
      </c>
    </row>
    <row r="35" spans="1:12">
      <c r="A35" s="2619"/>
      <c r="B35" s="2700"/>
      <c r="C35" s="56"/>
      <c r="D35" s="520"/>
      <c r="E35" s="2657"/>
      <c r="F35" s="2617"/>
      <c r="G35" s="207"/>
      <c r="H35" s="2617"/>
      <c r="I35" s="207"/>
      <c r="J35" s="208"/>
      <c r="K35" s="208"/>
      <c r="L35" s="2617"/>
    </row>
    <row r="36" spans="1:12">
      <c r="A36" s="2618"/>
      <c r="B36" s="2699">
        <v>42195</v>
      </c>
      <c r="C36" s="53" t="s">
        <v>458</v>
      </c>
      <c r="D36" s="644" t="s">
        <v>479</v>
      </c>
      <c r="E36" s="2656" t="s">
        <v>590</v>
      </c>
      <c r="F36" s="2616"/>
      <c r="G36" s="604"/>
      <c r="H36" s="2616">
        <v>336000</v>
      </c>
      <c r="I36" s="2626"/>
      <c r="J36" s="2616"/>
      <c r="K36" s="214"/>
      <c r="L36" s="2686">
        <f>L34-H36</f>
        <v>1504294</v>
      </c>
    </row>
    <row r="37" spans="1:12">
      <c r="A37" s="2619"/>
      <c r="B37" s="2700"/>
      <c r="C37" s="56" t="s">
        <v>527</v>
      </c>
      <c r="D37" s="645" t="s">
        <v>513</v>
      </c>
      <c r="E37" s="2657"/>
      <c r="F37" s="2617"/>
      <c r="G37" s="605"/>
      <c r="H37" s="2617"/>
      <c r="I37" s="2627"/>
      <c r="J37" s="2617"/>
      <c r="K37" s="210"/>
      <c r="L37" s="2617"/>
    </row>
    <row r="38" spans="1:12">
      <c r="A38" s="301"/>
      <c r="B38" s="2699">
        <v>42199</v>
      </c>
      <c r="C38" s="53" t="s">
        <v>458</v>
      </c>
      <c r="D38" s="310" t="s">
        <v>460</v>
      </c>
      <c r="E38" s="618" t="s">
        <v>461</v>
      </c>
      <c r="F38" s="617"/>
      <c r="G38" s="207"/>
      <c r="H38" s="208">
        <v>741000</v>
      </c>
      <c r="I38" s="207"/>
      <c r="J38" s="208"/>
      <c r="K38" s="2616"/>
      <c r="L38" s="617">
        <f>L36-H38</f>
        <v>763294</v>
      </c>
    </row>
    <row r="39" spans="1:12">
      <c r="A39" s="301"/>
      <c r="B39" s="2700"/>
      <c r="C39" s="56" t="s">
        <v>544</v>
      </c>
      <c r="D39" s="310" t="s">
        <v>584</v>
      </c>
      <c r="E39" s="618"/>
      <c r="F39" s="617"/>
      <c r="G39" s="605"/>
      <c r="H39" s="210"/>
      <c r="I39" s="209"/>
      <c r="J39" s="210"/>
      <c r="K39" s="2617"/>
      <c r="L39" s="603"/>
    </row>
    <row r="40" spans="1:12">
      <c r="A40" s="2618"/>
      <c r="B40" s="2699"/>
      <c r="C40" s="654" t="s">
        <v>518</v>
      </c>
      <c r="D40" s="615"/>
      <c r="E40" s="2656"/>
      <c r="F40" s="2616">
        <v>3500000</v>
      </c>
      <c r="G40" s="633"/>
      <c r="H40" s="214"/>
      <c r="I40" s="213"/>
      <c r="J40" s="214"/>
      <c r="K40" s="208"/>
      <c r="L40" s="2686">
        <f>L38+F40</f>
        <v>4263294</v>
      </c>
    </row>
    <row r="41" spans="1:12">
      <c r="A41" s="2619"/>
      <c r="B41" s="2700"/>
      <c r="C41" s="655"/>
      <c r="D41" s="616"/>
      <c r="E41" s="2657"/>
      <c r="F41" s="2617"/>
      <c r="G41" s="634"/>
      <c r="H41" s="210"/>
      <c r="I41" s="209"/>
      <c r="J41" s="210"/>
      <c r="K41" s="208"/>
      <c r="L41" s="2617"/>
    </row>
    <row r="42" spans="1:12">
      <c r="A42" s="2618"/>
      <c r="B42" s="2699"/>
      <c r="C42" s="654" t="s">
        <v>413</v>
      </c>
      <c r="D42" s="644"/>
      <c r="E42" s="2656"/>
      <c r="F42" s="2616"/>
      <c r="G42" s="207"/>
      <c r="H42" s="208"/>
      <c r="I42" s="207"/>
      <c r="J42" s="208">
        <v>3243140</v>
      </c>
      <c r="K42" s="214"/>
      <c r="L42" s="2686">
        <f>L40-J42</f>
        <v>1020154</v>
      </c>
    </row>
    <row r="43" spans="1:12">
      <c r="A43" s="2619"/>
      <c r="B43" s="2700"/>
      <c r="C43" s="655" t="s">
        <v>585</v>
      </c>
      <c r="D43" s="645"/>
      <c r="E43" s="2657"/>
      <c r="F43" s="2617"/>
      <c r="G43" s="207"/>
      <c r="H43" s="208"/>
      <c r="I43" s="207"/>
      <c r="J43" s="208"/>
      <c r="K43" s="210"/>
      <c r="L43" s="2617"/>
    </row>
    <row r="44" spans="1:12">
      <c r="A44" s="2618"/>
      <c r="B44" s="2699">
        <v>42207</v>
      </c>
      <c r="C44" s="53" t="s">
        <v>559</v>
      </c>
      <c r="D44" s="519" t="s">
        <v>561</v>
      </c>
      <c r="E44" s="640" t="s">
        <v>588</v>
      </c>
      <c r="F44" s="213"/>
      <c r="G44" s="213"/>
      <c r="H44" s="214">
        <v>300000</v>
      </c>
      <c r="I44" s="213"/>
      <c r="J44" s="2616"/>
      <c r="K44" s="214"/>
      <c r="L44" s="2697">
        <f>L42-H44</f>
        <v>720154</v>
      </c>
    </row>
    <row r="45" spans="1:12">
      <c r="A45" s="2619"/>
      <c r="B45" s="2700"/>
      <c r="C45" s="56" t="s">
        <v>560</v>
      </c>
      <c r="D45" s="520" t="s">
        <v>562</v>
      </c>
      <c r="E45" s="641"/>
      <c r="F45" s="209"/>
      <c r="G45" s="209"/>
      <c r="H45" s="210"/>
      <c r="I45" s="209"/>
      <c r="J45" s="2617"/>
      <c r="K45" s="210"/>
      <c r="L45" s="2698"/>
    </row>
    <row r="46" spans="1:12">
      <c r="A46" s="2618"/>
      <c r="B46" s="2699">
        <v>42208</v>
      </c>
      <c r="C46" s="653" t="s">
        <v>586</v>
      </c>
      <c r="D46" s="656" t="s">
        <v>448</v>
      </c>
      <c r="E46" s="657" t="s">
        <v>133</v>
      </c>
      <c r="F46" s="2616"/>
      <c r="G46" s="633"/>
      <c r="H46" s="2616">
        <v>50000</v>
      </c>
      <c r="I46" s="2626"/>
      <c r="J46" s="2616"/>
      <c r="K46" s="214"/>
      <c r="L46" s="2686">
        <f>L44-H46</f>
        <v>670154</v>
      </c>
    </row>
    <row r="47" spans="1:12">
      <c r="A47" s="2619"/>
      <c r="B47" s="2700"/>
      <c r="C47" s="651" t="s">
        <v>587</v>
      </c>
      <c r="D47" s="658" t="s">
        <v>449</v>
      </c>
      <c r="E47" s="659"/>
      <c r="F47" s="2617"/>
      <c r="G47" s="634"/>
      <c r="H47" s="2617"/>
      <c r="I47" s="2627"/>
      <c r="J47" s="2617"/>
      <c r="K47" s="210"/>
      <c r="L47" s="2617"/>
    </row>
    <row r="48" spans="1:12">
      <c r="A48" s="2618"/>
      <c r="B48" s="2699"/>
      <c r="C48" s="653" t="s">
        <v>413</v>
      </c>
      <c r="D48" s="644" t="s">
        <v>592</v>
      </c>
      <c r="E48" s="640" t="s">
        <v>331</v>
      </c>
      <c r="F48" s="2616"/>
      <c r="G48" s="207"/>
      <c r="H48" s="2616"/>
      <c r="I48" s="207"/>
      <c r="J48" s="208">
        <v>88640</v>
      </c>
      <c r="K48" s="208"/>
      <c r="L48" s="2686">
        <f>L46-J48</f>
        <v>581514</v>
      </c>
    </row>
    <row r="49" spans="1:12">
      <c r="A49" s="2619"/>
      <c r="B49" s="2700"/>
      <c r="C49" s="651" t="s">
        <v>593</v>
      </c>
      <c r="D49" s="645" t="s">
        <v>248</v>
      </c>
      <c r="E49" s="641"/>
      <c r="F49" s="2617"/>
      <c r="G49" s="207"/>
      <c r="H49" s="2617"/>
      <c r="I49" s="207"/>
      <c r="J49" s="208"/>
      <c r="K49" s="208"/>
      <c r="L49" s="2617"/>
    </row>
    <row r="50" spans="1:12">
      <c r="A50" s="2618"/>
      <c r="B50" s="2699"/>
      <c r="C50" s="292" t="s">
        <v>413</v>
      </c>
      <c r="D50" s="644" t="s">
        <v>592</v>
      </c>
      <c r="E50" s="2656" t="s">
        <v>331</v>
      </c>
      <c r="F50" s="2616"/>
      <c r="G50" s="633"/>
      <c r="H50" s="2616"/>
      <c r="I50" s="2626"/>
      <c r="J50" s="2616">
        <v>314140</v>
      </c>
      <c r="K50" s="214"/>
      <c r="L50" s="2686">
        <f>L48-J50</f>
        <v>267374</v>
      </c>
    </row>
    <row r="51" spans="1:12">
      <c r="A51" s="2619"/>
      <c r="B51" s="2700"/>
      <c r="C51" s="294" t="s">
        <v>594</v>
      </c>
      <c r="D51" s="645" t="s">
        <v>248</v>
      </c>
      <c r="E51" s="2657"/>
      <c r="F51" s="2617"/>
      <c r="G51" s="634"/>
      <c r="H51" s="2617"/>
      <c r="I51" s="2627"/>
      <c r="J51" s="2617"/>
      <c r="K51" s="210"/>
      <c r="L51" s="2617"/>
    </row>
    <row r="52" spans="1:12">
      <c r="A52" s="301"/>
      <c r="B52" s="2699"/>
      <c r="C52" s="662" t="s">
        <v>413</v>
      </c>
      <c r="D52" s="656" t="s">
        <v>592</v>
      </c>
      <c r="E52" s="657" t="s">
        <v>331</v>
      </c>
      <c r="F52" s="646"/>
      <c r="G52" s="207"/>
      <c r="H52" s="208"/>
      <c r="I52" s="207"/>
      <c r="J52" s="208">
        <v>244640</v>
      </c>
      <c r="K52" s="2616"/>
      <c r="L52" s="646">
        <f>L50-J52</f>
        <v>22734</v>
      </c>
    </row>
    <row r="53" spans="1:12">
      <c r="A53" s="301"/>
      <c r="B53" s="2700"/>
      <c r="C53" s="663" t="s">
        <v>530</v>
      </c>
      <c r="D53" s="658" t="s">
        <v>248</v>
      </c>
      <c r="E53" s="659"/>
      <c r="F53" s="646"/>
      <c r="G53" s="634"/>
      <c r="H53" s="210"/>
      <c r="I53" s="209"/>
      <c r="J53" s="210"/>
      <c r="K53" s="2617"/>
      <c r="L53" s="630"/>
    </row>
    <row r="54" spans="1:12">
      <c r="A54" s="2618"/>
      <c r="B54" s="2699">
        <v>42213</v>
      </c>
      <c r="C54" s="61" t="s">
        <v>518</v>
      </c>
      <c r="D54" s="644"/>
      <c r="E54" s="2656"/>
      <c r="F54" s="2616">
        <v>3500000</v>
      </c>
      <c r="G54" s="207"/>
      <c r="H54" s="208"/>
      <c r="I54" s="207"/>
      <c r="J54" s="208"/>
      <c r="K54" s="208"/>
      <c r="L54" s="2686">
        <f>L52+F54</f>
        <v>3522734</v>
      </c>
    </row>
    <row r="55" spans="1:12">
      <c r="A55" s="2619"/>
      <c r="B55" s="2700"/>
      <c r="C55" s="62"/>
      <c r="D55" s="645"/>
      <c r="E55" s="2657"/>
      <c r="F55" s="2617"/>
      <c r="G55" s="207"/>
      <c r="H55" s="208"/>
      <c r="I55" s="207"/>
      <c r="J55" s="208"/>
      <c r="K55" s="208"/>
      <c r="L55" s="2617"/>
    </row>
    <row r="56" spans="1:12">
      <c r="A56" s="2618"/>
      <c r="B56" s="2699">
        <v>42214</v>
      </c>
      <c r="C56" s="61" t="s">
        <v>511</v>
      </c>
      <c r="D56" s="644" t="s">
        <v>479</v>
      </c>
      <c r="E56" s="2656" t="s">
        <v>590</v>
      </c>
      <c r="F56" s="2616"/>
      <c r="G56" s="633"/>
      <c r="H56" s="214">
        <v>715000</v>
      </c>
      <c r="I56" s="213"/>
      <c r="J56" s="214"/>
      <c r="K56" s="214"/>
      <c r="L56" s="2686">
        <f>L54-H56</f>
        <v>2807734</v>
      </c>
    </row>
    <row r="57" spans="1:12">
      <c r="A57" s="2619"/>
      <c r="B57" s="2700"/>
      <c r="C57" s="62" t="s">
        <v>546</v>
      </c>
      <c r="D57" s="645" t="s">
        <v>513</v>
      </c>
      <c r="E57" s="2657"/>
      <c r="F57" s="2617"/>
      <c r="G57" s="634"/>
      <c r="H57" s="210"/>
      <c r="I57" s="209"/>
      <c r="J57" s="210"/>
      <c r="K57" s="210"/>
      <c r="L57" s="2617"/>
    </row>
    <row r="58" spans="1:12">
      <c r="A58" s="2618"/>
      <c r="B58" s="2699">
        <v>42215</v>
      </c>
      <c r="C58" s="600" t="s">
        <v>563</v>
      </c>
      <c r="D58" s="310" t="s">
        <v>509</v>
      </c>
      <c r="E58" s="661" t="s">
        <v>591</v>
      </c>
      <c r="F58" s="2616"/>
      <c r="G58" s="633"/>
      <c r="H58" s="2616">
        <v>560000</v>
      </c>
      <c r="I58" s="2626"/>
      <c r="J58" s="2616"/>
      <c r="K58" s="214"/>
      <c r="L58" s="2686">
        <f>L56-H58</f>
        <v>2247734</v>
      </c>
    </row>
    <row r="59" spans="1:12">
      <c r="A59" s="2619"/>
      <c r="B59" s="2700"/>
      <c r="C59" s="600" t="s">
        <v>564</v>
      </c>
      <c r="D59" s="310" t="s">
        <v>248</v>
      </c>
      <c r="E59" s="641"/>
      <c r="F59" s="2617"/>
      <c r="G59" s="634"/>
      <c r="H59" s="2617"/>
      <c r="I59" s="2627"/>
      <c r="J59" s="2617"/>
      <c r="K59" s="210"/>
      <c r="L59" s="2617"/>
    </row>
    <row r="60" spans="1:12">
      <c r="A60" s="2618"/>
      <c r="B60" s="2699"/>
      <c r="C60" s="53" t="s">
        <v>458</v>
      </c>
      <c r="D60" s="519" t="s">
        <v>555</v>
      </c>
      <c r="E60" s="661" t="s">
        <v>591</v>
      </c>
      <c r="F60" s="2616"/>
      <c r="G60" s="207"/>
      <c r="H60" s="2616">
        <v>624000</v>
      </c>
      <c r="I60" s="207"/>
      <c r="J60" s="208"/>
      <c r="K60" s="208"/>
      <c r="L60" s="2686">
        <f>L58-H60</f>
        <v>1623734</v>
      </c>
    </row>
    <row r="61" spans="1:12">
      <c r="A61" s="2619"/>
      <c r="B61" s="2700"/>
      <c r="C61" s="56" t="s">
        <v>554</v>
      </c>
      <c r="D61" s="520" t="s">
        <v>248</v>
      </c>
      <c r="E61" s="518"/>
      <c r="F61" s="2617"/>
      <c r="G61" s="207"/>
      <c r="H61" s="2617"/>
      <c r="I61" s="207"/>
      <c r="J61" s="208"/>
      <c r="K61" s="208"/>
      <c r="L61" s="2617"/>
    </row>
    <row r="62" spans="1:12">
      <c r="A62" s="2693" t="s">
        <v>629</v>
      </c>
      <c r="B62" s="2694"/>
      <c r="C62" s="2695"/>
      <c r="D62" s="610"/>
      <c r="E62" s="138"/>
      <c r="F62" s="66">
        <f>SUM(F6:F61)</f>
        <v>10500000</v>
      </c>
      <c r="G62" s="66">
        <f>SUM(G6:G11)</f>
        <v>0</v>
      </c>
      <c r="H62" s="66">
        <f>SUM(H5:H61)</f>
        <v>7370280</v>
      </c>
      <c r="I62" s="66">
        <f>I22</f>
        <v>300000</v>
      </c>
      <c r="J62" s="66">
        <f>SUM(J5:J61)</f>
        <v>4949267</v>
      </c>
      <c r="K62" s="66">
        <f>K34</f>
        <v>20100</v>
      </c>
      <c r="L62" s="66">
        <f>L5+F62-H62-I62-J62+K62</f>
        <v>1623734</v>
      </c>
    </row>
    <row r="63" spans="1:12">
      <c r="A63" s="2690" t="s">
        <v>7</v>
      </c>
      <c r="B63" s="2691"/>
      <c r="C63" s="2692"/>
      <c r="D63" s="608"/>
      <c r="E63" s="139"/>
      <c r="F63" s="68">
        <f>'Jun''15'!F46</f>
        <v>21000000</v>
      </c>
      <c r="G63" s="68">
        <f>'Mar''15'!G40</f>
        <v>0</v>
      </c>
      <c r="H63" s="68">
        <f>'Jun''15'!H46</f>
        <v>15611088</v>
      </c>
      <c r="I63" s="68">
        <f>'Jun''15'!I46</f>
        <v>744700</v>
      </c>
      <c r="J63" s="69">
        <f>'Jun''15'!J46</f>
        <v>2226320</v>
      </c>
      <c r="K63" s="69">
        <f>'Jun''15'!K46</f>
        <v>32350</v>
      </c>
      <c r="L63" s="69">
        <f>'Jun''15'!L46</f>
        <v>2450242</v>
      </c>
    </row>
    <row r="64" spans="1:12">
      <c r="A64" s="2687" t="s">
        <v>12</v>
      </c>
      <c r="B64" s="2688"/>
      <c r="C64" s="2689"/>
      <c r="D64" s="609"/>
      <c r="E64" s="140"/>
      <c r="F64" s="71">
        <f t="shared" ref="F64:K64" si="0">F63+F62</f>
        <v>31500000</v>
      </c>
      <c r="G64" s="71">
        <f t="shared" si="0"/>
        <v>0</v>
      </c>
      <c r="H64" s="71">
        <f t="shared" si="0"/>
        <v>22981368</v>
      </c>
      <c r="I64" s="71">
        <f t="shared" si="0"/>
        <v>1044700</v>
      </c>
      <c r="J64" s="71">
        <f t="shared" si="0"/>
        <v>7175587</v>
      </c>
      <c r="K64" s="71">
        <f t="shared" si="0"/>
        <v>52450</v>
      </c>
      <c r="L64" s="71">
        <f>F64-G64-H64-I64-J64+K64</f>
        <v>350795</v>
      </c>
    </row>
  </sheetData>
  <mergeCells count="176">
    <mergeCell ref="M22:M23"/>
    <mergeCell ref="H3:J3"/>
    <mergeCell ref="K3:K4"/>
    <mergeCell ref="L3:L4"/>
    <mergeCell ref="A5:C5"/>
    <mergeCell ref="A6:A7"/>
    <mergeCell ref="B6:B7"/>
    <mergeCell ref="H6:H7"/>
    <mergeCell ref="J6:J7"/>
    <mergeCell ref="K6:K7"/>
    <mergeCell ref="L6:L7"/>
    <mergeCell ref="A3:A4"/>
    <mergeCell ref="B3:B4"/>
    <mergeCell ref="C3:C4"/>
    <mergeCell ref="D3:E3"/>
    <mergeCell ref="F3:F4"/>
    <mergeCell ref="G3:G4"/>
    <mergeCell ref="K8:K9"/>
    <mergeCell ref="L8:L9"/>
    <mergeCell ref="A10:A11"/>
    <mergeCell ref="B10:B11"/>
    <mergeCell ref="J10:J11"/>
    <mergeCell ref="K10:K11"/>
    <mergeCell ref="L10:L11"/>
    <mergeCell ref="A8:A9"/>
    <mergeCell ref="B8:B9"/>
    <mergeCell ref="E8:E9"/>
    <mergeCell ref="F8:F9"/>
    <mergeCell ref="H8:H9"/>
    <mergeCell ref="J8:J9"/>
    <mergeCell ref="L12:L13"/>
    <mergeCell ref="A14:A15"/>
    <mergeCell ref="B14:B15"/>
    <mergeCell ref="E14:E15"/>
    <mergeCell ref="F14:F15"/>
    <mergeCell ref="H14:H15"/>
    <mergeCell ref="J14:J15"/>
    <mergeCell ref="K14:K15"/>
    <mergeCell ref="L14:L15"/>
    <mergeCell ref="H10:H11"/>
    <mergeCell ref="E10:E11"/>
    <mergeCell ref="H12:H13"/>
    <mergeCell ref="B12:B13"/>
    <mergeCell ref="L20:L21"/>
    <mergeCell ref="L16:L17"/>
    <mergeCell ref="A18:A19"/>
    <mergeCell ref="B18:B19"/>
    <mergeCell ref="E18:E19"/>
    <mergeCell ref="F18:F19"/>
    <mergeCell ref="H18:H19"/>
    <mergeCell ref="I18:I19"/>
    <mergeCell ref="J18:J19"/>
    <mergeCell ref="L18:L19"/>
    <mergeCell ref="A16:A17"/>
    <mergeCell ref="B16:B17"/>
    <mergeCell ref="E16:E17"/>
    <mergeCell ref="F16:F17"/>
    <mergeCell ref="H16:H17"/>
    <mergeCell ref="J16:J17"/>
    <mergeCell ref="A20:A21"/>
    <mergeCell ref="B20:B21"/>
    <mergeCell ref="F20:F21"/>
    <mergeCell ref="H20:H21"/>
    <mergeCell ref="L22:L23"/>
    <mergeCell ref="A24:A25"/>
    <mergeCell ref="B24:B25"/>
    <mergeCell ref="I24:I25"/>
    <mergeCell ref="J24:J25"/>
    <mergeCell ref="L24:L25"/>
    <mergeCell ref="A22:A23"/>
    <mergeCell ref="B22:B23"/>
    <mergeCell ref="H22:H23"/>
    <mergeCell ref="J22:J23"/>
    <mergeCell ref="K22:K23"/>
    <mergeCell ref="J26:J27"/>
    <mergeCell ref="L26:L27"/>
    <mergeCell ref="A28:A29"/>
    <mergeCell ref="B28:B29"/>
    <mergeCell ref="E28:E29"/>
    <mergeCell ref="F28:F29"/>
    <mergeCell ref="H28:H29"/>
    <mergeCell ref="L28:L29"/>
    <mergeCell ref="A26:A27"/>
    <mergeCell ref="B26:B27"/>
    <mergeCell ref="I26:I27"/>
    <mergeCell ref="A63:C63"/>
    <mergeCell ref="A64:C64"/>
    <mergeCell ref="A42:A43"/>
    <mergeCell ref="B42:B43"/>
    <mergeCell ref="E42:E43"/>
    <mergeCell ref="F42:F43"/>
    <mergeCell ref="L42:L43"/>
    <mergeCell ref="A62:C62"/>
    <mergeCell ref="J36:J37"/>
    <mergeCell ref="L36:L37"/>
    <mergeCell ref="B38:B39"/>
    <mergeCell ref="K38:K39"/>
    <mergeCell ref="A40:A41"/>
    <mergeCell ref="B40:B41"/>
    <mergeCell ref="E40:E41"/>
    <mergeCell ref="F40:F41"/>
    <mergeCell ref="L40:L41"/>
    <mergeCell ref="A36:A37"/>
    <mergeCell ref="B36:B37"/>
    <mergeCell ref="E36:E37"/>
    <mergeCell ref="F36:F37"/>
    <mergeCell ref="H36:H37"/>
    <mergeCell ref="I36:I37"/>
    <mergeCell ref="J44:J45"/>
    <mergeCell ref="A34:A35"/>
    <mergeCell ref="B34:B35"/>
    <mergeCell ref="E34:E35"/>
    <mergeCell ref="F34:F35"/>
    <mergeCell ref="H34:H35"/>
    <mergeCell ref="A30:A31"/>
    <mergeCell ref="B30:B31"/>
    <mergeCell ref="E30:E31"/>
    <mergeCell ref="L34:L35"/>
    <mergeCell ref="J30:J31"/>
    <mergeCell ref="L30:L31"/>
    <mergeCell ref="A32:A33"/>
    <mergeCell ref="B32:B33"/>
    <mergeCell ref="E32:E33"/>
    <mergeCell ref="F32:F33"/>
    <mergeCell ref="H32:H33"/>
    <mergeCell ref="I32:I33"/>
    <mergeCell ref="J32:J33"/>
    <mergeCell ref="L32:L33"/>
    <mergeCell ref="L44:L45"/>
    <mergeCell ref="A46:A47"/>
    <mergeCell ref="B46:B47"/>
    <mergeCell ref="F46:F47"/>
    <mergeCell ref="H46:H47"/>
    <mergeCell ref="I46:I47"/>
    <mergeCell ref="J46:J47"/>
    <mergeCell ref="L46:L47"/>
    <mergeCell ref="A44:A45"/>
    <mergeCell ref="B44:B45"/>
    <mergeCell ref="L56:L57"/>
    <mergeCell ref="A48:A49"/>
    <mergeCell ref="B48:B49"/>
    <mergeCell ref="F48:F49"/>
    <mergeCell ref="H48:H49"/>
    <mergeCell ref="L48:L49"/>
    <mergeCell ref="A50:A51"/>
    <mergeCell ref="B50:B51"/>
    <mergeCell ref="E50:E51"/>
    <mergeCell ref="F50:F51"/>
    <mergeCell ref="H50:H51"/>
    <mergeCell ref="I50:I51"/>
    <mergeCell ref="J50:J51"/>
    <mergeCell ref="L50:L51"/>
    <mergeCell ref="C1:H1"/>
    <mergeCell ref="A58:A59"/>
    <mergeCell ref="B58:B59"/>
    <mergeCell ref="F58:F59"/>
    <mergeCell ref="H58:H59"/>
    <mergeCell ref="I58:I59"/>
    <mergeCell ref="J58:J59"/>
    <mergeCell ref="L58:L59"/>
    <mergeCell ref="A60:A61"/>
    <mergeCell ref="B60:B61"/>
    <mergeCell ref="F60:F61"/>
    <mergeCell ref="H60:H61"/>
    <mergeCell ref="L60:L61"/>
    <mergeCell ref="B52:B53"/>
    <mergeCell ref="K52:K53"/>
    <mergeCell ref="A54:A55"/>
    <mergeCell ref="B54:B55"/>
    <mergeCell ref="E54:E55"/>
    <mergeCell ref="F54:F55"/>
    <mergeCell ref="L54:L55"/>
    <mergeCell ref="A56:A57"/>
    <mergeCell ref="B56:B57"/>
    <mergeCell ref="E56:E57"/>
    <mergeCell ref="F56:F57"/>
  </mergeCells>
  <pageMargins left="0.7" right="0.7" top="0.75" bottom="0.75" header="0.3" footer="0.3"/>
  <pageSetup orientation="portrait" horizontalDpi="4294967293" verticalDpi="72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L30"/>
  <sheetViews>
    <sheetView topLeftCell="A13" workbookViewId="0">
      <selection activeCell="A28" sqref="A28:C28"/>
    </sheetView>
  </sheetViews>
  <sheetFormatPr defaultRowHeight="15"/>
  <cols>
    <col min="1" max="1" width="4.85546875" customWidth="1"/>
    <col min="2" max="2" width="11.42578125" bestFit="1" customWidth="1"/>
    <col min="3" max="3" width="29.140625" customWidth="1"/>
    <col min="4" max="4" width="13.140625" customWidth="1"/>
    <col min="6" max="6" width="16" customWidth="1"/>
    <col min="7" max="7" width="11" customWidth="1"/>
    <col min="8" max="8" width="18" customWidth="1"/>
    <col min="9" max="9" width="14" customWidth="1"/>
    <col min="10" max="10" width="16.85546875" customWidth="1"/>
    <col min="11" max="11" width="11.5703125" customWidth="1"/>
    <col min="12" max="12" width="19.28515625" customWidth="1"/>
  </cols>
  <sheetData>
    <row r="1" spans="1:12" ht="27">
      <c r="A1" s="2705" t="s">
        <v>596</v>
      </c>
      <c r="B1" s="2705"/>
      <c r="C1" s="2705"/>
      <c r="D1" s="2705"/>
      <c r="E1" s="2705"/>
      <c r="F1" s="2705"/>
    </row>
    <row r="3" spans="1:12">
      <c r="A3" s="2632" t="s">
        <v>1</v>
      </c>
      <c r="B3" s="2664" t="s">
        <v>96</v>
      </c>
      <c r="C3" s="2632" t="s">
        <v>3</v>
      </c>
      <c r="D3" s="2636" t="s">
        <v>90</v>
      </c>
      <c r="E3" s="2637"/>
      <c r="F3" s="2630" t="s">
        <v>4</v>
      </c>
      <c r="G3" s="2630" t="s">
        <v>130</v>
      </c>
      <c r="H3" s="2638" t="s">
        <v>5</v>
      </c>
      <c r="I3" s="2639"/>
      <c r="J3" s="2640"/>
      <c r="K3" s="2630" t="s">
        <v>55</v>
      </c>
      <c r="L3" s="2630" t="s">
        <v>6</v>
      </c>
    </row>
    <row r="4" spans="1:12">
      <c r="A4" s="2633"/>
      <c r="B4" s="2665"/>
      <c r="C4" s="2633"/>
      <c r="D4" s="636" t="s">
        <v>54</v>
      </c>
      <c r="E4" s="642" t="s">
        <v>93</v>
      </c>
      <c r="F4" s="2631"/>
      <c r="G4" s="2631"/>
      <c r="H4" s="635" t="s">
        <v>94</v>
      </c>
      <c r="I4" s="635" t="s">
        <v>129</v>
      </c>
      <c r="J4" s="635" t="s">
        <v>60</v>
      </c>
      <c r="K4" s="2631"/>
      <c r="L4" s="2631"/>
    </row>
    <row r="5" spans="1:12">
      <c r="A5" s="2671" t="s">
        <v>7</v>
      </c>
      <c r="B5" s="2672"/>
      <c r="C5" s="2673"/>
      <c r="D5" s="643"/>
      <c r="E5" s="134"/>
      <c r="F5" s="49"/>
      <c r="G5" s="49"/>
      <c r="H5" s="49"/>
      <c r="I5" s="49"/>
      <c r="J5" s="49"/>
      <c r="K5" s="49"/>
      <c r="L5" s="52">
        <f>'Jul''15'!L62</f>
        <v>1623734</v>
      </c>
    </row>
    <row r="6" spans="1:12">
      <c r="A6" s="2618"/>
      <c r="B6" s="2699">
        <v>42219</v>
      </c>
      <c r="C6" s="53" t="s">
        <v>458</v>
      </c>
      <c r="D6" s="519" t="s">
        <v>489</v>
      </c>
      <c r="E6" s="2656" t="s">
        <v>142</v>
      </c>
      <c r="F6" s="213"/>
      <c r="G6" s="213"/>
      <c r="H6" s="2616"/>
      <c r="I6" s="633"/>
      <c r="J6" s="2616">
        <v>621000</v>
      </c>
      <c r="K6" s="2616"/>
      <c r="L6" s="2616">
        <f>L5-J6</f>
        <v>1002734</v>
      </c>
    </row>
    <row r="7" spans="1:12">
      <c r="A7" s="2619"/>
      <c r="B7" s="2700"/>
      <c r="C7" s="56" t="s">
        <v>488</v>
      </c>
      <c r="D7" s="520" t="s">
        <v>449</v>
      </c>
      <c r="E7" s="2657"/>
      <c r="F7" s="209"/>
      <c r="G7" s="209"/>
      <c r="H7" s="2617"/>
      <c r="I7" s="634"/>
      <c r="J7" s="2617"/>
      <c r="K7" s="2617"/>
      <c r="L7" s="2617"/>
    </row>
    <row r="8" spans="1:12">
      <c r="A8" s="2618"/>
      <c r="B8" s="2699">
        <v>42222</v>
      </c>
      <c r="C8" s="53" t="s">
        <v>477</v>
      </c>
      <c r="D8" s="644" t="s">
        <v>540</v>
      </c>
      <c r="E8" s="2656" t="s">
        <v>249</v>
      </c>
      <c r="F8" s="2616"/>
      <c r="G8" s="213"/>
      <c r="H8" s="2616">
        <v>654000</v>
      </c>
      <c r="I8" s="633"/>
      <c r="J8" s="2701"/>
      <c r="K8" s="2616"/>
      <c r="L8" s="2616">
        <f>L6-H8</f>
        <v>348734</v>
      </c>
    </row>
    <row r="9" spans="1:12">
      <c r="A9" s="2619"/>
      <c r="B9" s="2700"/>
      <c r="C9" s="56" t="s">
        <v>539</v>
      </c>
      <c r="D9" s="645" t="s">
        <v>541</v>
      </c>
      <c r="E9" s="2657"/>
      <c r="F9" s="2617"/>
      <c r="G9" s="209"/>
      <c r="H9" s="2617"/>
      <c r="I9" s="634"/>
      <c r="J9" s="2702"/>
      <c r="K9" s="2617"/>
      <c r="L9" s="2617"/>
    </row>
    <row r="10" spans="1:12">
      <c r="A10" s="2618"/>
      <c r="B10" s="2699">
        <v>42225</v>
      </c>
      <c r="C10" s="648" t="s">
        <v>494</v>
      </c>
      <c r="D10" s="644"/>
      <c r="E10" s="2656"/>
      <c r="F10" s="629"/>
      <c r="G10" s="213"/>
      <c r="H10" s="2616"/>
      <c r="I10" s="633"/>
      <c r="J10" s="2701"/>
      <c r="K10" s="2616">
        <v>30150</v>
      </c>
      <c r="L10" s="2616">
        <f>L8+K10</f>
        <v>378884</v>
      </c>
    </row>
    <row r="11" spans="1:12">
      <c r="A11" s="2619"/>
      <c r="B11" s="2700"/>
      <c r="C11" s="649"/>
      <c r="D11" s="645"/>
      <c r="E11" s="2657"/>
      <c r="F11" s="630"/>
      <c r="G11" s="209"/>
      <c r="H11" s="2617"/>
      <c r="I11" s="634"/>
      <c r="J11" s="2702"/>
      <c r="K11" s="2617"/>
      <c r="L11" s="2617"/>
    </row>
    <row r="12" spans="1:12">
      <c r="A12" s="301"/>
      <c r="B12" s="2699">
        <v>42226</v>
      </c>
      <c r="C12" s="53" t="s">
        <v>518</v>
      </c>
      <c r="D12" s="519"/>
      <c r="E12" s="661"/>
      <c r="F12" s="646">
        <v>3500000</v>
      </c>
      <c r="G12" s="207"/>
      <c r="H12" s="2616"/>
      <c r="I12" s="106"/>
      <c r="J12" s="599"/>
      <c r="K12" s="646"/>
      <c r="L12" s="2616">
        <f>L10+F12</f>
        <v>3878884</v>
      </c>
    </row>
    <row r="13" spans="1:12">
      <c r="A13" s="301"/>
      <c r="B13" s="2700"/>
      <c r="C13" s="56"/>
      <c r="D13" s="520"/>
      <c r="E13" s="647"/>
      <c r="F13" s="646"/>
      <c r="G13" s="207"/>
      <c r="H13" s="2617"/>
      <c r="I13" s="106"/>
      <c r="J13" s="599"/>
      <c r="K13" s="646"/>
      <c r="L13" s="2617"/>
    </row>
    <row r="14" spans="1:12">
      <c r="A14" s="2618"/>
      <c r="B14" s="2699"/>
      <c r="C14" s="53" t="s">
        <v>458</v>
      </c>
      <c r="D14" s="644" t="s">
        <v>479</v>
      </c>
      <c r="E14" s="2656" t="s">
        <v>590</v>
      </c>
      <c r="F14" s="2616"/>
      <c r="G14" s="633"/>
      <c r="H14" s="2616">
        <v>336000</v>
      </c>
      <c r="I14" s="633"/>
      <c r="J14" s="2616"/>
      <c r="K14" s="2616"/>
      <c r="L14" s="2616">
        <f>L12-H14</f>
        <v>3542884</v>
      </c>
    </row>
    <row r="15" spans="1:12">
      <c r="A15" s="2619"/>
      <c r="B15" s="2700"/>
      <c r="C15" s="56" t="s">
        <v>527</v>
      </c>
      <c r="D15" s="645" t="s">
        <v>513</v>
      </c>
      <c r="E15" s="2657"/>
      <c r="F15" s="2617"/>
      <c r="G15" s="634"/>
      <c r="H15" s="2617"/>
      <c r="I15" s="634"/>
      <c r="J15" s="2617"/>
      <c r="K15" s="2617"/>
      <c r="L15" s="2617"/>
    </row>
    <row r="16" spans="1:12">
      <c r="A16" s="2618"/>
      <c r="B16" s="2699">
        <v>42230</v>
      </c>
      <c r="C16" s="654" t="s">
        <v>413</v>
      </c>
      <c r="D16" s="644"/>
      <c r="E16" s="2656"/>
      <c r="F16" s="2616"/>
      <c r="G16" s="213"/>
      <c r="H16" s="2616"/>
      <c r="I16" s="633"/>
      <c r="J16" s="2616">
        <v>2948640</v>
      </c>
      <c r="K16" s="214"/>
      <c r="L16" s="2697">
        <f>L14-J16</f>
        <v>594244</v>
      </c>
    </row>
    <row r="17" spans="1:12">
      <c r="A17" s="2619"/>
      <c r="B17" s="2700"/>
      <c r="C17" s="655" t="s">
        <v>585</v>
      </c>
      <c r="D17" s="645"/>
      <c r="E17" s="2657"/>
      <c r="F17" s="2617"/>
      <c r="G17" s="209"/>
      <c r="H17" s="2617"/>
      <c r="I17" s="634"/>
      <c r="J17" s="2617"/>
      <c r="K17" s="210"/>
      <c r="L17" s="2698"/>
    </row>
    <row r="18" spans="1:12">
      <c r="A18" s="2618"/>
      <c r="B18" s="2699">
        <v>42234</v>
      </c>
      <c r="C18" s="53" t="s">
        <v>518</v>
      </c>
      <c r="D18" s="519"/>
      <c r="E18" s="2656"/>
      <c r="F18" s="2616">
        <v>3500000</v>
      </c>
      <c r="G18" s="633"/>
      <c r="H18" s="2616"/>
      <c r="I18" s="2626"/>
      <c r="J18" s="2616"/>
      <c r="K18" s="214"/>
      <c r="L18" s="2686">
        <f>L16+F18</f>
        <v>4094244</v>
      </c>
    </row>
    <row r="19" spans="1:12">
      <c r="A19" s="2619"/>
      <c r="B19" s="2700"/>
      <c r="C19" s="56"/>
      <c r="D19" s="520"/>
      <c r="E19" s="2657"/>
      <c r="F19" s="2617"/>
      <c r="G19" s="634"/>
      <c r="H19" s="2617"/>
      <c r="I19" s="2627"/>
      <c r="J19" s="2617"/>
      <c r="K19" s="210"/>
      <c r="L19" s="2617"/>
    </row>
    <row r="20" spans="1:12">
      <c r="A20" s="2618"/>
      <c r="B20" s="2699">
        <v>42235</v>
      </c>
      <c r="C20" s="53" t="s">
        <v>458</v>
      </c>
      <c r="D20" s="310" t="s">
        <v>460</v>
      </c>
      <c r="E20" s="640" t="s">
        <v>461</v>
      </c>
      <c r="F20" s="646"/>
      <c r="G20" s="207"/>
      <c r="H20" s="2616">
        <v>741000</v>
      </c>
      <c r="I20" s="207"/>
      <c r="J20" s="208"/>
      <c r="K20" s="208"/>
      <c r="L20" s="2686">
        <f>L18-H20</f>
        <v>3353244</v>
      </c>
    </row>
    <row r="21" spans="1:12">
      <c r="A21" s="2619"/>
      <c r="B21" s="2700"/>
      <c r="C21" s="56" t="s">
        <v>544</v>
      </c>
      <c r="D21" s="310" t="s">
        <v>584</v>
      </c>
      <c r="E21" s="641"/>
      <c r="F21" s="646"/>
      <c r="G21" s="634"/>
      <c r="H21" s="2617"/>
      <c r="I21" s="207"/>
      <c r="J21" s="208"/>
      <c r="K21" s="208"/>
      <c r="L21" s="2617"/>
    </row>
    <row r="22" spans="1:12">
      <c r="A22" s="2618"/>
      <c r="B22" s="2699" t="s">
        <v>597</v>
      </c>
      <c r="C22" s="61" t="s">
        <v>511</v>
      </c>
      <c r="D22" s="644" t="s">
        <v>479</v>
      </c>
      <c r="E22" s="2656" t="s">
        <v>590</v>
      </c>
      <c r="F22" s="2616"/>
      <c r="G22" s="633"/>
      <c r="H22" s="2616">
        <v>715000</v>
      </c>
      <c r="I22" s="633"/>
      <c r="J22" s="2616"/>
      <c r="K22" s="2616"/>
      <c r="L22" s="2616">
        <f>L20-H22</f>
        <v>2638244</v>
      </c>
    </row>
    <row r="23" spans="1:12">
      <c r="A23" s="2619"/>
      <c r="B23" s="2700"/>
      <c r="C23" s="62" t="s">
        <v>546</v>
      </c>
      <c r="D23" s="645" t="s">
        <v>513</v>
      </c>
      <c r="E23" s="2657"/>
      <c r="F23" s="2617"/>
      <c r="G23" s="634"/>
      <c r="H23" s="2617"/>
      <c r="I23" s="634"/>
      <c r="J23" s="2617"/>
      <c r="K23" s="2617"/>
      <c r="L23" s="2617"/>
    </row>
    <row r="24" spans="1:12">
      <c r="A24" s="2618"/>
      <c r="B24" s="2699"/>
      <c r="C24" s="600" t="s">
        <v>563</v>
      </c>
      <c r="D24" s="310" t="s">
        <v>509</v>
      </c>
      <c r="E24" s="661" t="s">
        <v>591</v>
      </c>
      <c r="F24" s="2616"/>
      <c r="G24" s="633"/>
      <c r="H24" s="2616">
        <v>560000</v>
      </c>
      <c r="I24" s="2616"/>
      <c r="J24" s="2616"/>
      <c r="K24" s="214"/>
      <c r="L24" s="2697">
        <f>L22-H24</f>
        <v>2078244</v>
      </c>
    </row>
    <row r="25" spans="1:12">
      <c r="A25" s="2619"/>
      <c r="B25" s="2700"/>
      <c r="C25" s="600" t="s">
        <v>564</v>
      </c>
      <c r="D25" s="310" t="s">
        <v>248</v>
      </c>
      <c r="E25" s="641"/>
      <c r="F25" s="2617"/>
      <c r="G25" s="634"/>
      <c r="H25" s="2617"/>
      <c r="I25" s="2617"/>
      <c r="J25" s="2617"/>
      <c r="K25" s="210"/>
      <c r="L25" s="2698"/>
    </row>
    <row r="26" spans="1:12">
      <c r="A26" s="2618"/>
      <c r="B26" s="2699"/>
      <c r="C26" s="53" t="s">
        <v>458</v>
      </c>
      <c r="D26" s="519" t="s">
        <v>555</v>
      </c>
      <c r="E26" s="661" t="s">
        <v>591</v>
      </c>
      <c r="F26" s="2616"/>
      <c r="G26" s="633"/>
      <c r="H26" s="2616">
        <v>624000</v>
      </c>
      <c r="I26" s="2626"/>
      <c r="J26" s="2616"/>
      <c r="K26" s="214"/>
      <c r="L26" s="2686">
        <f>L24-H26</f>
        <v>1454244</v>
      </c>
    </row>
    <row r="27" spans="1:12">
      <c r="A27" s="2619"/>
      <c r="B27" s="2700"/>
      <c r="C27" s="56" t="s">
        <v>554</v>
      </c>
      <c r="D27" s="520" t="s">
        <v>248</v>
      </c>
      <c r="E27" s="518"/>
      <c r="F27" s="2617"/>
      <c r="G27" s="634"/>
      <c r="H27" s="2617"/>
      <c r="I27" s="2627"/>
      <c r="J27" s="2617"/>
      <c r="K27" s="210"/>
      <c r="L27" s="2617"/>
    </row>
    <row r="28" spans="1:12">
      <c r="A28" s="2693" t="s">
        <v>628</v>
      </c>
      <c r="B28" s="2694"/>
      <c r="C28" s="2695"/>
      <c r="D28" s="639"/>
      <c r="E28" s="138"/>
      <c r="F28" s="66">
        <f>SUM(F6:F27)</f>
        <v>7000000</v>
      </c>
      <c r="G28" s="66">
        <f>SUM(G6:G11)</f>
        <v>0</v>
      </c>
      <c r="H28" s="66">
        <f>SUM(H5:H27)</f>
        <v>3630000</v>
      </c>
      <c r="I28" s="66">
        <f>I22</f>
        <v>0</v>
      </c>
      <c r="J28" s="66">
        <f>SUM(J5:J27)</f>
        <v>3569640</v>
      </c>
      <c r="K28" s="66">
        <f>K10</f>
        <v>30150</v>
      </c>
      <c r="L28" s="66">
        <f>L5+F28-H28-I28-J28+K28</f>
        <v>1454244</v>
      </c>
    </row>
    <row r="29" spans="1:12">
      <c r="A29" s="2690" t="s">
        <v>7</v>
      </c>
      <c r="B29" s="2691"/>
      <c r="C29" s="2692"/>
      <c r="D29" s="637"/>
      <c r="E29" s="139"/>
      <c r="F29" s="68">
        <f>'Jul''15'!F64</f>
        <v>31500000</v>
      </c>
      <c r="G29" s="68">
        <f>'Mar''15'!G40</f>
        <v>0</v>
      </c>
      <c r="H29" s="68">
        <f>'Jul''15'!H64</f>
        <v>22981368</v>
      </c>
      <c r="I29" s="68">
        <f>'Jul''15'!I64</f>
        <v>1044700</v>
      </c>
      <c r="J29" s="69">
        <f>'Jul''15'!J64</f>
        <v>7175587</v>
      </c>
      <c r="K29" s="69">
        <f>'Jul''15'!K64</f>
        <v>52450</v>
      </c>
      <c r="L29" s="69">
        <f>'Jul''15'!L64</f>
        <v>350795</v>
      </c>
    </row>
    <row r="30" spans="1:12">
      <c r="A30" s="2687" t="s">
        <v>12</v>
      </c>
      <c r="B30" s="2688"/>
      <c r="C30" s="2689"/>
      <c r="D30" s="638"/>
      <c r="E30" s="140"/>
      <c r="F30" s="71">
        <f t="shared" ref="F30:K30" si="0">F29+F28</f>
        <v>38500000</v>
      </c>
      <c r="G30" s="71">
        <f t="shared" si="0"/>
        <v>0</v>
      </c>
      <c r="H30" s="71">
        <f t="shared" si="0"/>
        <v>26611368</v>
      </c>
      <c r="I30" s="71">
        <f t="shared" si="0"/>
        <v>1044700</v>
      </c>
      <c r="J30" s="71">
        <f>J29+J28</f>
        <v>10745227</v>
      </c>
      <c r="K30" s="71">
        <f t="shared" si="0"/>
        <v>82600</v>
      </c>
      <c r="L30" s="71">
        <f>F30-G30-H30-I30-J30+K30</f>
        <v>181305</v>
      </c>
    </row>
  </sheetData>
  <mergeCells count="88">
    <mergeCell ref="H3:J3"/>
    <mergeCell ref="K3:K4"/>
    <mergeCell ref="L3:L4"/>
    <mergeCell ref="A5:C5"/>
    <mergeCell ref="A6:A7"/>
    <mergeCell ref="B6:B7"/>
    <mergeCell ref="H6:H7"/>
    <mergeCell ref="J6:J7"/>
    <mergeCell ref="K6:K7"/>
    <mergeCell ref="L6:L7"/>
    <mergeCell ref="A3:A4"/>
    <mergeCell ref="B3:B4"/>
    <mergeCell ref="C3:C4"/>
    <mergeCell ref="D3:E3"/>
    <mergeCell ref="F3:F4"/>
    <mergeCell ref="G3:G4"/>
    <mergeCell ref="K8:K9"/>
    <mergeCell ref="L8:L9"/>
    <mergeCell ref="A10:A11"/>
    <mergeCell ref="B10:B11"/>
    <mergeCell ref="E10:E11"/>
    <mergeCell ref="H10:H11"/>
    <mergeCell ref="J10:J11"/>
    <mergeCell ref="K10:K11"/>
    <mergeCell ref="L10:L11"/>
    <mergeCell ref="A8:A9"/>
    <mergeCell ref="B8:B9"/>
    <mergeCell ref="E8:E9"/>
    <mergeCell ref="F8:F9"/>
    <mergeCell ref="H8:H9"/>
    <mergeCell ref="J8:J9"/>
    <mergeCell ref="L12:L13"/>
    <mergeCell ref="A14:A15"/>
    <mergeCell ref="B14:B15"/>
    <mergeCell ref="E14:E15"/>
    <mergeCell ref="F14:F15"/>
    <mergeCell ref="H14:H15"/>
    <mergeCell ref="J14:J15"/>
    <mergeCell ref="K14:K15"/>
    <mergeCell ref="L14:L15"/>
    <mergeCell ref="B16:B17"/>
    <mergeCell ref="E16:E17"/>
    <mergeCell ref="F16:F17"/>
    <mergeCell ref="H16:H17"/>
    <mergeCell ref="B12:B13"/>
    <mergeCell ref="H12:H13"/>
    <mergeCell ref="J16:J17"/>
    <mergeCell ref="L16:L17"/>
    <mergeCell ref="A26:A27"/>
    <mergeCell ref="B26:B27"/>
    <mergeCell ref="I26:I27"/>
    <mergeCell ref="J26:J27"/>
    <mergeCell ref="L26:L27"/>
    <mergeCell ref="F26:F27"/>
    <mergeCell ref="H26:H27"/>
    <mergeCell ref="E18:E19"/>
    <mergeCell ref="F18:F19"/>
    <mergeCell ref="I24:I25"/>
    <mergeCell ref="J24:J25"/>
    <mergeCell ref="L24:L25"/>
    <mergeCell ref="H24:H25"/>
    <mergeCell ref="J22:J23"/>
    <mergeCell ref="K22:K23"/>
    <mergeCell ref="L22:L23"/>
    <mergeCell ref="J18:J19"/>
    <mergeCell ref="L18:L19"/>
    <mergeCell ref="L20:L21"/>
    <mergeCell ref="H18:H19"/>
    <mergeCell ref="I18:I19"/>
    <mergeCell ref="H20:H21"/>
    <mergeCell ref="H22:H23"/>
    <mergeCell ref="A28:C28"/>
    <mergeCell ref="A29:C29"/>
    <mergeCell ref="A30:C30"/>
    <mergeCell ref="A1:F1"/>
    <mergeCell ref="E6:E7"/>
    <mergeCell ref="E22:E23"/>
    <mergeCell ref="F22:F23"/>
    <mergeCell ref="F24:F25"/>
    <mergeCell ref="A24:A25"/>
    <mergeCell ref="B24:B25"/>
    <mergeCell ref="A22:A23"/>
    <mergeCell ref="B22:B23"/>
    <mergeCell ref="A20:A21"/>
    <mergeCell ref="B20:B21"/>
    <mergeCell ref="A18:A19"/>
    <mergeCell ref="B18:B19"/>
    <mergeCell ref="A16:A17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L36"/>
  <sheetViews>
    <sheetView topLeftCell="A22" workbookViewId="0">
      <selection activeCell="G40" sqref="G40"/>
    </sheetView>
  </sheetViews>
  <sheetFormatPr defaultRowHeight="15"/>
  <cols>
    <col min="1" max="1" width="4.140625" customWidth="1"/>
    <col min="2" max="2" width="11.28515625" customWidth="1"/>
    <col min="3" max="3" width="38" customWidth="1"/>
    <col min="4" max="4" width="12.5703125" customWidth="1"/>
    <col min="6" max="6" width="15.42578125" customWidth="1"/>
    <col min="7" max="7" width="12.85546875" customWidth="1"/>
    <col min="8" max="8" width="15.7109375" customWidth="1"/>
    <col min="9" max="9" width="15" customWidth="1"/>
    <col min="10" max="10" width="15.28515625" customWidth="1"/>
    <col min="11" max="11" width="11.7109375" customWidth="1"/>
    <col min="12" max="12" width="16.28515625" customWidth="1"/>
  </cols>
  <sheetData>
    <row r="1" spans="1:12" ht="27">
      <c r="A1" s="2705" t="s">
        <v>600</v>
      </c>
      <c r="B1" s="2705"/>
      <c r="C1" s="2705"/>
      <c r="D1" s="2705"/>
      <c r="E1" s="2705"/>
      <c r="F1" s="2705"/>
    </row>
    <row r="3" spans="1:12">
      <c r="A3" s="2632" t="s">
        <v>1</v>
      </c>
      <c r="B3" s="2664" t="s">
        <v>96</v>
      </c>
      <c r="C3" s="2632" t="s">
        <v>3</v>
      </c>
      <c r="D3" s="2636" t="s">
        <v>90</v>
      </c>
      <c r="E3" s="2637"/>
      <c r="F3" s="2630" t="s">
        <v>4</v>
      </c>
      <c r="G3" s="2630" t="s">
        <v>130</v>
      </c>
      <c r="H3" s="2638" t="s">
        <v>5</v>
      </c>
      <c r="I3" s="2639"/>
      <c r="J3" s="2640"/>
      <c r="K3" s="2630" t="s">
        <v>55</v>
      </c>
      <c r="L3" s="2630" t="s">
        <v>6</v>
      </c>
    </row>
    <row r="4" spans="1:12">
      <c r="A4" s="2633"/>
      <c r="B4" s="2665"/>
      <c r="C4" s="2633"/>
      <c r="D4" s="669" t="s">
        <v>54</v>
      </c>
      <c r="E4" s="675" t="s">
        <v>93</v>
      </c>
      <c r="F4" s="2631"/>
      <c r="G4" s="2631"/>
      <c r="H4" s="668" t="s">
        <v>94</v>
      </c>
      <c r="I4" s="668" t="s">
        <v>129</v>
      </c>
      <c r="J4" s="668" t="s">
        <v>60</v>
      </c>
      <c r="K4" s="2631"/>
      <c r="L4" s="2631"/>
    </row>
    <row r="5" spans="1:12">
      <c r="A5" s="2671" t="s">
        <v>7</v>
      </c>
      <c r="B5" s="2672"/>
      <c r="C5" s="2673"/>
      <c r="D5" s="676"/>
      <c r="E5" s="134"/>
      <c r="F5" s="49"/>
      <c r="G5" s="49"/>
      <c r="H5" s="49"/>
      <c r="I5" s="49"/>
      <c r="J5" s="49"/>
      <c r="K5" s="49"/>
      <c r="L5" s="52">
        <f>'Ags''15'!L28</f>
        <v>1454244</v>
      </c>
    </row>
    <row r="6" spans="1:12">
      <c r="A6" s="2618"/>
      <c r="B6" s="2699">
        <v>42248</v>
      </c>
      <c r="C6" s="53" t="s">
        <v>458</v>
      </c>
      <c r="D6" s="519" t="s">
        <v>489</v>
      </c>
      <c r="E6" s="2656" t="s">
        <v>142</v>
      </c>
      <c r="F6" s="213"/>
      <c r="G6" s="213"/>
      <c r="H6" s="2616"/>
      <c r="I6" s="666"/>
      <c r="J6" s="2616">
        <v>621000</v>
      </c>
      <c r="K6" s="2616"/>
      <c r="L6" s="2616">
        <f>L5-J6</f>
        <v>833244</v>
      </c>
    </row>
    <row r="7" spans="1:12">
      <c r="A7" s="2619"/>
      <c r="B7" s="2700"/>
      <c r="C7" s="56" t="s">
        <v>488</v>
      </c>
      <c r="D7" s="520" t="s">
        <v>449</v>
      </c>
      <c r="E7" s="2657"/>
      <c r="F7" s="209"/>
      <c r="G7" s="209"/>
      <c r="H7" s="2617"/>
      <c r="I7" s="667"/>
      <c r="J7" s="2617"/>
      <c r="K7" s="2617"/>
      <c r="L7" s="2617"/>
    </row>
    <row r="8" spans="1:12">
      <c r="A8" s="2618"/>
      <c r="B8" s="2699">
        <v>42250</v>
      </c>
      <c r="C8" s="53" t="s">
        <v>518</v>
      </c>
      <c r="D8" s="519"/>
      <c r="E8" s="2656"/>
      <c r="F8" s="213">
        <v>3500000</v>
      </c>
      <c r="G8" s="213"/>
      <c r="H8" s="2616"/>
      <c r="I8" s="666"/>
      <c r="J8" s="2616"/>
      <c r="K8" s="2616"/>
      <c r="L8" s="2616">
        <f>L6+F8</f>
        <v>4333244</v>
      </c>
    </row>
    <row r="9" spans="1:12">
      <c r="A9" s="2619"/>
      <c r="B9" s="2700"/>
      <c r="C9" s="56"/>
      <c r="D9" s="520"/>
      <c r="E9" s="2657"/>
      <c r="F9" s="209"/>
      <c r="G9" s="209"/>
      <c r="H9" s="2617"/>
      <c r="I9" s="667"/>
      <c r="J9" s="2617"/>
      <c r="K9" s="2617"/>
      <c r="L9" s="2617"/>
    </row>
    <row r="10" spans="1:12">
      <c r="A10" s="2618"/>
      <c r="B10" s="2699">
        <v>42251</v>
      </c>
      <c r="C10" s="53" t="s">
        <v>477</v>
      </c>
      <c r="D10" s="677" t="s">
        <v>540</v>
      </c>
      <c r="E10" s="2656" t="s">
        <v>249</v>
      </c>
      <c r="F10" s="2616"/>
      <c r="G10" s="213"/>
      <c r="H10" s="2616">
        <v>654000</v>
      </c>
      <c r="I10" s="666"/>
      <c r="J10" s="2701"/>
      <c r="K10" s="2616"/>
      <c r="L10" s="2616">
        <f>L8-H10</f>
        <v>3679244</v>
      </c>
    </row>
    <row r="11" spans="1:12">
      <c r="A11" s="2619"/>
      <c r="B11" s="2700"/>
      <c r="C11" s="56" t="s">
        <v>539</v>
      </c>
      <c r="D11" s="678" t="s">
        <v>541</v>
      </c>
      <c r="E11" s="2657"/>
      <c r="F11" s="2617"/>
      <c r="G11" s="209"/>
      <c r="H11" s="2617"/>
      <c r="I11" s="667"/>
      <c r="J11" s="2702"/>
      <c r="K11" s="2617"/>
      <c r="L11" s="2617"/>
    </row>
    <row r="12" spans="1:12">
      <c r="A12" s="301"/>
      <c r="B12" s="682">
        <v>42255</v>
      </c>
      <c r="C12" s="53"/>
      <c r="D12" s="677"/>
      <c r="E12" s="2656"/>
      <c r="F12" s="2616"/>
      <c r="G12" s="666"/>
      <c r="H12" s="2616"/>
      <c r="I12" s="666"/>
      <c r="J12" s="684"/>
      <c r="K12" s="664">
        <v>11450</v>
      </c>
      <c r="L12" s="2616">
        <f>L10+K12</f>
        <v>3690694</v>
      </c>
    </row>
    <row r="13" spans="1:12">
      <c r="A13" s="301"/>
      <c r="B13" s="683"/>
      <c r="C13" s="56"/>
      <c r="D13" s="678"/>
      <c r="E13" s="2657"/>
      <c r="F13" s="2617"/>
      <c r="G13" s="667"/>
      <c r="H13" s="2617"/>
      <c r="I13" s="667"/>
      <c r="J13" s="685"/>
      <c r="K13" s="665"/>
      <c r="L13" s="2617"/>
    </row>
    <row r="14" spans="1:12">
      <c r="A14" s="2618"/>
      <c r="B14" s="2699">
        <v>42256</v>
      </c>
      <c r="C14" s="53" t="s">
        <v>458</v>
      </c>
      <c r="D14" s="677" t="s">
        <v>479</v>
      </c>
      <c r="E14" s="2656" t="s">
        <v>590</v>
      </c>
      <c r="F14" s="2616"/>
      <c r="G14" s="666"/>
      <c r="H14" s="2616">
        <v>336000</v>
      </c>
      <c r="I14" s="666"/>
      <c r="J14" s="2616"/>
      <c r="K14" s="2616"/>
      <c r="L14" s="2616">
        <f>L12-H14</f>
        <v>3354694</v>
      </c>
    </row>
    <row r="15" spans="1:12">
      <c r="A15" s="2619"/>
      <c r="B15" s="2700"/>
      <c r="C15" s="56" t="s">
        <v>527</v>
      </c>
      <c r="D15" s="678" t="s">
        <v>513</v>
      </c>
      <c r="E15" s="2657"/>
      <c r="F15" s="2617"/>
      <c r="G15" s="667"/>
      <c r="H15" s="2617"/>
      <c r="I15" s="667"/>
      <c r="J15" s="2617"/>
      <c r="K15" s="2617"/>
      <c r="L15" s="2617"/>
    </row>
    <row r="16" spans="1:12">
      <c r="A16" s="2618"/>
      <c r="B16" s="2699"/>
      <c r="C16" s="61" t="s">
        <v>477</v>
      </c>
      <c r="D16" s="677" t="s">
        <v>509</v>
      </c>
      <c r="E16" s="673" t="s">
        <v>591</v>
      </c>
      <c r="F16" s="664"/>
      <c r="G16" s="213"/>
      <c r="H16" s="664">
        <v>485000</v>
      </c>
      <c r="I16" s="666"/>
      <c r="J16" s="2616"/>
      <c r="K16" s="214"/>
      <c r="L16" s="2697">
        <f>L14-H16</f>
        <v>2869694</v>
      </c>
    </row>
    <row r="17" spans="1:12">
      <c r="A17" s="2619"/>
      <c r="B17" s="2700"/>
      <c r="C17" s="62" t="s">
        <v>545</v>
      </c>
      <c r="D17" s="678" t="s">
        <v>248</v>
      </c>
      <c r="E17" s="674"/>
      <c r="F17" s="665"/>
      <c r="G17" s="209"/>
      <c r="H17" s="665"/>
      <c r="I17" s="667"/>
      <c r="J17" s="2617"/>
      <c r="K17" s="210"/>
      <c r="L17" s="2698"/>
    </row>
    <row r="18" spans="1:12">
      <c r="A18" s="2618"/>
      <c r="B18" s="2699"/>
      <c r="C18" s="61" t="s">
        <v>477</v>
      </c>
      <c r="D18" s="677" t="s">
        <v>509</v>
      </c>
      <c r="E18" s="673" t="s">
        <v>591</v>
      </c>
      <c r="F18" s="664"/>
      <c r="G18" s="213"/>
      <c r="H18" s="664">
        <v>485000</v>
      </c>
      <c r="I18" s="2626"/>
      <c r="J18" s="2616"/>
      <c r="K18" s="214"/>
      <c r="L18" s="2686">
        <f>L16-H18</f>
        <v>2384694</v>
      </c>
    </row>
    <row r="19" spans="1:12">
      <c r="A19" s="2619"/>
      <c r="B19" s="2700"/>
      <c r="C19" s="62" t="s">
        <v>545</v>
      </c>
      <c r="D19" s="678" t="s">
        <v>248</v>
      </c>
      <c r="E19" s="674"/>
      <c r="F19" s="665"/>
      <c r="G19" s="209"/>
      <c r="H19" s="665"/>
      <c r="I19" s="2627"/>
      <c r="J19" s="2617"/>
      <c r="K19" s="210"/>
      <c r="L19" s="2617"/>
    </row>
    <row r="20" spans="1:12">
      <c r="A20" s="2618"/>
      <c r="B20" s="2699">
        <v>42264</v>
      </c>
      <c r="C20" s="53" t="s">
        <v>458</v>
      </c>
      <c r="D20" s="310" t="s">
        <v>460</v>
      </c>
      <c r="E20" s="673" t="s">
        <v>461</v>
      </c>
      <c r="F20" s="679"/>
      <c r="G20" s="207"/>
      <c r="H20" s="208">
        <v>741000</v>
      </c>
      <c r="I20" s="2626"/>
      <c r="J20" s="2616"/>
      <c r="K20" s="214"/>
      <c r="L20" s="2686">
        <f>L18-H20</f>
        <v>1643694</v>
      </c>
    </row>
    <row r="21" spans="1:12">
      <c r="A21" s="2619"/>
      <c r="B21" s="2700"/>
      <c r="C21" s="56" t="s">
        <v>544</v>
      </c>
      <c r="D21" s="678" t="s">
        <v>584</v>
      </c>
      <c r="E21" s="674"/>
      <c r="F21" s="665"/>
      <c r="G21" s="667"/>
      <c r="H21" s="210"/>
      <c r="I21" s="2627"/>
      <c r="J21" s="2617"/>
      <c r="K21" s="210"/>
      <c r="L21" s="2617"/>
    </row>
    <row r="22" spans="1:12">
      <c r="A22" s="2618"/>
      <c r="B22" s="682"/>
      <c r="C22" s="600" t="s">
        <v>563</v>
      </c>
      <c r="D22" s="310" t="s">
        <v>509</v>
      </c>
      <c r="E22" s="661" t="s">
        <v>591</v>
      </c>
      <c r="F22" s="664"/>
      <c r="G22" s="666"/>
      <c r="H22" s="664">
        <v>560000</v>
      </c>
      <c r="I22" s="207"/>
      <c r="J22" s="208"/>
      <c r="K22" s="208"/>
      <c r="L22" s="679">
        <f>L20-H22</f>
        <v>1083694</v>
      </c>
    </row>
    <row r="23" spans="1:12">
      <c r="A23" s="2619"/>
      <c r="B23" s="683"/>
      <c r="C23" s="600" t="s">
        <v>564</v>
      </c>
      <c r="D23" s="310" t="s">
        <v>248</v>
      </c>
      <c r="E23" s="674"/>
      <c r="F23" s="665"/>
      <c r="G23" s="667"/>
      <c r="H23" s="665"/>
      <c r="I23" s="207"/>
      <c r="J23" s="208"/>
      <c r="K23" s="208"/>
      <c r="L23" s="665"/>
    </row>
    <row r="24" spans="1:12">
      <c r="A24" s="2618"/>
      <c r="B24" s="682"/>
      <c r="C24" s="53" t="s">
        <v>458</v>
      </c>
      <c r="D24" s="519" t="s">
        <v>555</v>
      </c>
      <c r="E24" s="661" t="s">
        <v>591</v>
      </c>
      <c r="F24" s="664"/>
      <c r="G24" s="666"/>
      <c r="H24" s="664">
        <v>624000</v>
      </c>
      <c r="I24" s="666"/>
      <c r="J24" s="664"/>
      <c r="K24" s="664"/>
      <c r="L24" s="664">
        <f>L22-H24</f>
        <v>459694</v>
      </c>
    </row>
    <row r="25" spans="1:12">
      <c r="A25" s="2619"/>
      <c r="B25" s="683"/>
      <c r="C25" s="56" t="s">
        <v>554</v>
      </c>
      <c r="D25" s="520" t="s">
        <v>248</v>
      </c>
      <c r="E25" s="518"/>
      <c r="F25" s="665"/>
      <c r="G25" s="667"/>
      <c r="H25" s="665"/>
      <c r="I25" s="667"/>
      <c r="J25" s="665"/>
      <c r="K25" s="665"/>
      <c r="L25" s="665"/>
    </row>
    <row r="26" spans="1:12">
      <c r="A26" s="2618"/>
      <c r="B26" s="682">
        <v>42269</v>
      </c>
      <c r="C26" s="600" t="s">
        <v>518</v>
      </c>
      <c r="D26" s="310"/>
      <c r="E26" s="661"/>
      <c r="F26" s="664">
        <v>3500000</v>
      </c>
      <c r="G26" s="666"/>
      <c r="H26" s="664"/>
      <c r="I26" s="664"/>
      <c r="J26" s="664"/>
      <c r="K26" s="214"/>
      <c r="L26" s="680">
        <f>L24+F26</f>
        <v>3959694</v>
      </c>
    </row>
    <row r="27" spans="1:12">
      <c r="A27" s="2619"/>
      <c r="B27" s="683"/>
      <c r="C27" s="600"/>
      <c r="D27" s="310"/>
      <c r="E27" s="674"/>
      <c r="F27" s="665"/>
      <c r="G27" s="667"/>
      <c r="H27" s="665"/>
      <c r="I27" s="665"/>
      <c r="J27" s="665"/>
      <c r="K27" s="210"/>
      <c r="L27" s="681"/>
    </row>
    <row r="28" spans="1:12">
      <c r="A28" s="2618"/>
      <c r="B28" s="682">
        <v>42275</v>
      </c>
      <c r="C28" s="61" t="s">
        <v>511</v>
      </c>
      <c r="D28" s="677" t="s">
        <v>479</v>
      </c>
      <c r="E28" s="673" t="s">
        <v>590</v>
      </c>
      <c r="F28" s="664"/>
      <c r="G28" s="666"/>
      <c r="H28" s="214">
        <v>715000</v>
      </c>
      <c r="I28" s="666"/>
      <c r="J28" s="664"/>
      <c r="K28" s="214"/>
      <c r="L28" s="679">
        <f>L26-H28</f>
        <v>3244694</v>
      </c>
    </row>
    <row r="29" spans="1:12">
      <c r="A29" s="2619"/>
      <c r="B29" s="683"/>
      <c r="C29" s="62" t="s">
        <v>546</v>
      </c>
      <c r="D29" s="678" t="s">
        <v>513</v>
      </c>
      <c r="E29" s="674"/>
      <c r="F29" s="665"/>
      <c r="G29" s="667"/>
      <c r="H29" s="210"/>
      <c r="I29" s="667"/>
      <c r="J29" s="665"/>
      <c r="K29" s="210"/>
      <c r="L29" s="665"/>
    </row>
    <row r="30" spans="1:12">
      <c r="A30" s="2618"/>
      <c r="B30" s="2699"/>
      <c r="C30" s="53"/>
      <c r="D30" s="519"/>
      <c r="E30" s="661"/>
      <c r="F30" s="2616"/>
      <c r="G30" s="666"/>
      <c r="H30" s="2616"/>
      <c r="I30" s="2626"/>
      <c r="J30" s="2616"/>
      <c r="K30" s="214"/>
      <c r="L30" s="2686"/>
    </row>
    <row r="31" spans="1:12">
      <c r="A31" s="2619"/>
      <c r="B31" s="2700"/>
      <c r="C31" s="56"/>
      <c r="D31" s="520"/>
      <c r="E31" s="518"/>
      <c r="F31" s="2617"/>
      <c r="G31" s="667"/>
      <c r="H31" s="2617"/>
      <c r="I31" s="2627"/>
      <c r="J31" s="2617"/>
      <c r="K31" s="210"/>
      <c r="L31" s="2617"/>
    </row>
    <row r="32" spans="1:12">
      <c r="A32" s="2618"/>
      <c r="B32" s="2699"/>
      <c r="C32" s="53"/>
      <c r="D32" s="519"/>
      <c r="E32" s="661"/>
      <c r="F32" s="2616"/>
      <c r="G32" s="666"/>
      <c r="H32" s="2616"/>
      <c r="I32" s="2626"/>
      <c r="J32" s="2616"/>
      <c r="K32" s="214"/>
      <c r="L32" s="2686"/>
    </row>
    <row r="33" spans="1:12">
      <c r="A33" s="2619"/>
      <c r="B33" s="2700"/>
      <c r="C33" s="56"/>
      <c r="D33" s="520"/>
      <c r="E33" s="518"/>
      <c r="F33" s="2617"/>
      <c r="G33" s="667"/>
      <c r="H33" s="2617"/>
      <c r="I33" s="2627"/>
      <c r="J33" s="2617"/>
      <c r="K33" s="210"/>
      <c r="L33" s="2617"/>
    </row>
    <row r="34" spans="1:12">
      <c r="A34" s="2693" t="s">
        <v>601</v>
      </c>
      <c r="B34" s="2694"/>
      <c r="C34" s="2695"/>
      <c r="D34" s="672"/>
      <c r="E34" s="138"/>
      <c r="F34" s="66">
        <f>SUM(F6:F27)</f>
        <v>7000000</v>
      </c>
      <c r="G34" s="66">
        <f>SUM(G6:G11)</f>
        <v>0</v>
      </c>
      <c r="H34" s="66">
        <f>SUM(H5:H33)</f>
        <v>4600000</v>
      </c>
      <c r="I34" s="66">
        <f>I22</f>
        <v>0</v>
      </c>
      <c r="J34" s="66">
        <f>SUM(J5:J27)</f>
        <v>621000</v>
      </c>
      <c r="K34" s="66">
        <f>K12</f>
        <v>11450</v>
      </c>
      <c r="L34" s="66">
        <f>L5+F34-H34-I34-J34+K34</f>
        <v>3244694</v>
      </c>
    </row>
    <row r="35" spans="1:12">
      <c r="A35" s="2690" t="s">
        <v>7</v>
      </c>
      <c r="B35" s="2691"/>
      <c r="C35" s="2692"/>
      <c r="D35" s="670"/>
      <c r="E35" s="139"/>
      <c r="F35" s="68">
        <f>'Ags''15'!F30</f>
        <v>38500000</v>
      </c>
      <c r="G35" s="68">
        <f>'Mar''15'!G40</f>
        <v>0</v>
      </c>
      <c r="H35" s="68">
        <f>'Ags''15'!H30</f>
        <v>26611368</v>
      </c>
      <c r="I35" s="68">
        <f>'Ags''15'!I30</f>
        <v>1044700</v>
      </c>
      <c r="J35" s="69">
        <f>'Ags''15'!J30</f>
        <v>10745227</v>
      </c>
      <c r="K35" s="69">
        <f>'Ags''15'!K30</f>
        <v>82600</v>
      </c>
      <c r="L35" s="69">
        <f>'Ags''15'!L30</f>
        <v>181305</v>
      </c>
    </row>
    <row r="36" spans="1:12">
      <c r="A36" s="2687" t="s">
        <v>12</v>
      </c>
      <c r="B36" s="2688"/>
      <c r="C36" s="2689"/>
      <c r="D36" s="671"/>
      <c r="E36" s="140"/>
      <c r="F36" s="71">
        <f t="shared" ref="F36:K36" si="0">F35+F34</f>
        <v>45500000</v>
      </c>
      <c r="G36" s="71">
        <f t="shared" si="0"/>
        <v>0</v>
      </c>
      <c r="H36" s="71">
        <f t="shared" si="0"/>
        <v>31211368</v>
      </c>
      <c r="I36" s="71">
        <f t="shared" si="0"/>
        <v>1044700</v>
      </c>
      <c r="J36" s="71">
        <f t="shared" si="0"/>
        <v>11366227</v>
      </c>
      <c r="K36" s="71">
        <f t="shared" si="0"/>
        <v>94050</v>
      </c>
      <c r="L36" s="71">
        <f>F36-G36-H36-I36-J36+K36</f>
        <v>1971755</v>
      </c>
    </row>
  </sheetData>
  <mergeCells count="80">
    <mergeCell ref="A1:F1"/>
    <mergeCell ref="A3:A4"/>
    <mergeCell ref="B3:B4"/>
    <mergeCell ref="C3:C4"/>
    <mergeCell ref="D3:E3"/>
    <mergeCell ref="F3:F4"/>
    <mergeCell ref="G3:G4"/>
    <mergeCell ref="H3:J3"/>
    <mergeCell ref="K3:K4"/>
    <mergeCell ref="L3:L4"/>
    <mergeCell ref="A5:C5"/>
    <mergeCell ref="K6:K7"/>
    <mergeCell ref="L6:L7"/>
    <mergeCell ref="A8:A9"/>
    <mergeCell ref="B8:B9"/>
    <mergeCell ref="E8:E9"/>
    <mergeCell ref="H8:H9"/>
    <mergeCell ref="J8:J9"/>
    <mergeCell ref="K8:K9"/>
    <mergeCell ref="L8:L9"/>
    <mergeCell ref="A6:A7"/>
    <mergeCell ref="B6:B7"/>
    <mergeCell ref="E6:E7"/>
    <mergeCell ref="H6:H7"/>
    <mergeCell ref="J6:J7"/>
    <mergeCell ref="L10:L11"/>
    <mergeCell ref="H12:H13"/>
    <mergeCell ref="L12:L13"/>
    <mergeCell ref="A14:A15"/>
    <mergeCell ref="B14:B15"/>
    <mergeCell ref="E14:E15"/>
    <mergeCell ref="F14:F15"/>
    <mergeCell ref="H14:H15"/>
    <mergeCell ref="J14:J15"/>
    <mergeCell ref="A10:A11"/>
    <mergeCell ref="B10:B11"/>
    <mergeCell ref="E10:E11"/>
    <mergeCell ref="H10:H11"/>
    <mergeCell ref="J10:J11"/>
    <mergeCell ref="K10:K11"/>
    <mergeCell ref="K14:K15"/>
    <mergeCell ref="L14:L15"/>
    <mergeCell ref="A16:A17"/>
    <mergeCell ref="B16:B17"/>
    <mergeCell ref="J16:J17"/>
    <mergeCell ref="L16:L17"/>
    <mergeCell ref="J18:J19"/>
    <mergeCell ref="L18:L19"/>
    <mergeCell ref="A20:A21"/>
    <mergeCell ref="B20:B21"/>
    <mergeCell ref="L20:L21"/>
    <mergeCell ref="A18:A19"/>
    <mergeCell ref="B18:B19"/>
    <mergeCell ref="I18:I19"/>
    <mergeCell ref="A28:A29"/>
    <mergeCell ref="A34:C34"/>
    <mergeCell ref="A35:C35"/>
    <mergeCell ref="A36:C36"/>
    <mergeCell ref="F10:F11"/>
    <mergeCell ref="E12:E13"/>
    <mergeCell ref="F12:F13"/>
    <mergeCell ref="A26:A27"/>
    <mergeCell ref="A24:A25"/>
    <mergeCell ref="A22:A23"/>
    <mergeCell ref="L32:L33"/>
    <mergeCell ref="J20:J21"/>
    <mergeCell ref="I20:I21"/>
    <mergeCell ref="A32:A33"/>
    <mergeCell ref="B32:B33"/>
    <mergeCell ref="F32:F33"/>
    <mergeCell ref="H32:H33"/>
    <mergeCell ref="I32:I33"/>
    <mergeCell ref="J32:J33"/>
    <mergeCell ref="A30:A31"/>
    <mergeCell ref="B30:B31"/>
    <mergeCell ref="F30:F31"/>
    <mergeCell ref="H30:H31"/>
    <mergeCell ref="I30:I31"/>
    <mergeCell ref="J30:J31"/>
    <mergeCell ref="L30:L31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L32"/>
  <sheetViews>
    <sheetView topLeftCell="A13" workbookViewId="0">
      <selection activeCell="F32" sqref="F32:L32"/>
    </sheetView>
  </sheetViews>
  <sheetFormatPr defaultRowHeight="15"/>
  <cols>
    <col min="1" max="1" width="4.85546875" customWidth="1"/>
    <col min="2" max="2" width="11.7109375" customWidth="1"/>
    <col min="3" max="3" width="31.42578125" customWidth="1"/>
    <col min="4" max="4" width="15.85546875" customWidth="1"/>
    <col min="6" max="6" width="16.28515625" customWidth="1"/>
    <col min="7" max="7" width="11.7109375" customWidth="1"/>
    <col min="8" max="8" width="19" customWidth="1"/>
    <col min="9" max="9" width="17.42578125" customWidth="1"/>
    <col min="10" max="10" width="16" customWidth="1"/>
    <col min="11" max="11" width="12.28515625" customWidth="1"/>
    <col min="12" max="12" width="20.28515625" customWidth="1"/>
  </cols>
  <sheetData>
    <row r="1" spans="1:12" ht="27">
      <c r="A1" s="2705" t="s">
        <v>602</v>
      </c>
      <c r="B1" s="2705"/>
      <c r="C1" s="2705"/>
      <c r="D1" s="2705"/>
      <c r="E1" s="2705"/>
      <c r="F1" s="2705"/>
    </row>
    <row r="3" spans="1:12">
      <c r="A3" s="2632" t="s">
        <v>1</v>
      </c>
      <c r="B3" s="2664" t="s">
        <v>96</v>
      </c>
      <c r="C3" s="2632" t="s">
        <v>3</v>
      </c>
      <c r="D3" s="2636" t="s">
        <v>90</v>
      </c>
      <c r="E3" s="2637"/>
      <c r="F3" s="2630" t="s">
        <v>4</v>
      </c>
      <c r="G3" s="2630" t="s">
        <v>130</v>
      </c>
      <c r="H3" s="2638" t="s">
        <v>5</v>
      </c>
      <c r="I3" s="2639"/>
      <c r="J3" s="2640"/>
      <c r="K3" s="2630" t="s">
        <v>55</v>
      </c>
      <c r="L3" s="2630" t="s">
        <v>6</v>
      </c>
    </row>
    <row r="4" spans="1:12">
      <c r="A4" s="2633"/>
      <c r="B4" s="2665"/>
      <c r="C4" s="2633"/>
      <c r="D4" s="669" t="s">
        <v>54</v>
      </c>
      <c r="E4" s="675" t="s">
        <v>93</v>
      </c>
      <c r="F4" s="2631"/>
      <c r="G4" s="2631"/>
      <c r="H4" s="668" t="s">
        <v>94</v>
      </c>
      <c r="I4" s="668" t="s">
        <v>129</v>
      </c>
      <c r="J4" s="668" t="s">
        <v>60</v>
      </c>
      <c r="K4" s="2631"/>
      <c r="L4" s="2631"/>
    </row>
    <row r="5" spans="1:12">
      <c r="A5" s="2671" t="s">
        <v>7</v>
      </c>
      <c r="B5" s="2672"/>
      <c r="C5" s="2673"/>
      <c r="D5" s="676"/>
      <c r="E5" s="134"/>
      <c r="F5" s="49"/>
      <c r="G5" s="49"/>
      <c r="H5" s="49"/>
      <c r="I5" s="49"/>
      <c r="J5" s="49"/>
      <c r="K5" s="49"/>
      <c r="L5" s="52">
        <f>'Sep''15'!L34</f>
        <v>3244694</v>
      </c>
    </row>
    <row r="6" spans="1:12">
      <c r="A6" s="2618"/>
      <c r="B6" s="2699">
        <v>42278</v>
      </c>
      <c r="C6" s="53" t="s">
        <v>458</v>
      </c>
      <c r="D6" s="519" t="s">
        <v>489</v>
      </c>
      <c r="E6" s="2656" t="s">
        <v>142</v>
      </c>
      <c r="F6" s="213"/>
      <c r="G6" s="213"/>
      <c r="H6" s="2616"/>
      <c r="I6" s="708"/>
      <c r="J6" s="2616">
        <v>621000</v>
      </c>
      <c r="K6" s="2616"/>
      <c r="L6" s="2616">
        <f>L5-J6</f>
        <v>2623694</v>
      </c>
    </row>
    <row r="7" spans="1:12">
      <c r="A7" s="2619"/>
      <c r="B7" s="2700"/>
      <c r="C7" s="56" t="s">
        <v>488</v>
      </c>
      <c r="D7" s="520" t="s">
        <v>449</v>
      </c>
      <c r="E7" s="2657"/>
      <c r="F7" s="209"/>
      <c r="G7" s="209"/>
      <c r="H7" s="2617"/>
      <c r="I7" s="709"/>
      <c r="J7" s="2617"/>
      <c r="K7" s="2617"/>
      <c r="L7" s="2617"/>
    </row>
    <row r="8" spans="1:12">
      <c r="A8" s="2618"/>
      <c r="B8" s="2699">
        <v>42279</v>
      </c>
      <c r="C8" s="53" t="s">
        <v>458</v>
      </c>
      <c r="D8" s="712" t="s">
        <v>540</v>
      </c>
      <c r="E8" s="2656" t="s">
        <v>249</v>
      </c>
      <c r="F8" s="213"/>
      <c r="G8" s="213"/>
      <c r="H8" s="2616">
        <v>580000</v>
      </c>
      <c r="I8" s="666"/>
      <c r="J8" s="2616"/>
      <c r="K8" s="2616"/>
      <c r="L8" s="2616">
        <f>L6-H8</f>
        <v>2043694</v>
      </c>
    </row>
    <row r="9" spans="1:12">
      <c r="A9" s="2619"/>
      <c r="B9" s="2700"/>
      <c r="C9" s="56" t="s">
        <v>607</v>
      </c>
      <c r="D9" s="713" t="s">
        <v>541</v>
      </c>
      <c r="E9" s="2657"/>
      <c r="F9" s="209"/>
      <c r="G9" s="209"/>
      <c r="H9" s="2617"/>
      <c r="I9" s="667"/>
      <c r="J9" s="2617"/>
      <c r="K9" s="2617"/>
      <c r="L9" s="2617"/>
    </row>
    <row r="10" spans="1:12">
      <c r="A10" s="2618"/>
      <c r="B10" s="2699"/>
      <c r="C10" s="53" t="s">
        <v>477</v>
      </c>
      <c r="D10" s="712" t="s">
        <v>540</v>
      </c>
      <c r="E10" s="2656" t="s">
        <v>249</v>
      </c>
      <c r="F10" s="2616"/>
      <c r="G10" s="213"/>
      <c r="H10" s="2616">
        <v>654000</v>
      </c>
      <c r="I10" s="666"/>
      <c r="J10" s="2701"/>
      <c r="K10" s="2616"/>
      <c r="L10" s="2616">
        <f>L8-H10</f>
        <v>1389694</v>
      </c>
    </row>
    <row r="11" spans="1:12">
      <c r="A11" s="2619"/>
      <c r="B11" s="2700"/>
      <c r="C11" s="56" t="s">
        <v>539</v>
      </c>
      <c r="D11" s="713" t="s">
        <v>541</v>
      </c>
      <c r="E11" s="2657"/>
      <c r="F11" s="2617"/>
      <c r="G11" s="209"/>
      <c r="H11" s="2617"/>
      <c r="I11" s="667"/>
      <c r="J11" s="2702"/>
      <c r="K11" s="2617"/>
      <c r="L11" s="2617"/>
    </row>
    <row r="12" spans="1:12">
      <c r="A12" s="301"/>
      <c r="B12" s="682"/>
      <c r="C12" s="53" t="s">
        <v>458</v>
      </c>
      <c r="D12" s="712" t="s">
        <v>479</v>
      </c>
      <c r="E12" s="2656" t="s">
        <v>590</v>
      </c>
      <c r="F12" s="2616"/>
      <c r="G12" s="708"/>
      <c r="H12" s="2616">
        <v>336000</v>
      </c>
      <c r="I12" s="666"/>
      <c r="J12" s="684"/>
      <c r="K12" s="664"/>
      <c r="L12" s="2616">
        <f>L10-H12</f>
        <v>1053694</v>
      </c>
    </row>
    <row r="13" spans="1:12">
      <c r="A13" s="301"/>
      <c r="B13" s="683"/>
      <c r="C13" s="56" t="s">
        <v>527</v>
      </c>
      <c r="D13" s="713" t="s">
        <v>513</v>
      </c>
      <c r="E13" s="2657"/>
      <c r="F13" s="2617"/>
      <c r="G13" s="709"/>
      <c r="H13" s="2617"/>
      <c r="I13" s="667"/>
      <c r="J13" s="685"/>
      <c r="K13" s="665"/>
      <c r="L13" s="2617"/>
    </row>
    <row r="14" spans="1:12">
      <c r="A14" s="2618"/>
      <c r="B14" s="2699">
        <v>42284</v>
      </c>
      <c r="C14" s="53" t="s">
        <v>430</v>
      </c>
      <c r="D14" s="677"/>
      <c r="E14" s="2656"/>
      <c r="F14" s="2616">
        <v>3500000</v>
      </c>
      <c r="G14" s="666"/>
      <c r="H14" s="2616"/>
      <c r="I14" s="666"/>
      <c r="J14" s="2616"/>
      <c r="K14" s="2616"/>
      <c r="L14" s="2616">
        <f>L12+F14</f>
        <v>4553694</v>
      </c>
    </row>
    <row r="15" spans="1:12">
      <c r="A15" s="2619"/>
      <c r="B15" s="2700"/>
      <c r="C15" s="56"/>
      <c r="D15" s="678"/>
      <c r="E15" s="2657"/>
      <c r="F15" s="2617"/>
      <c r="G15" s="667"/>
      <c r="H15" s="2617"/>
      <c r="I15" s="667"/>
      <c r="J15" s="2617"/>
      <c r="K15" s="2617"/>
      <c r="L15" s="2617"/>
    </row>
    <row r="16" spans="1:12">
      <c r="A16" s="2618"/>
      <c r="B16" s="2699">
        <v>42285</v>
      </c>
      <c r="C16" s="61"/>
      <c r="D16" s="677"/>
      <c r="E16" s="673"/>
      <c r="F16" s="664"/>
      <c r="G16" s="213"/>
      <c r="H16" s="664"/>
      <c r="I16" s="666"/>
      <c r="J16" s="2616"/>
      <c r="K16" s="214">
        <v>13500</v>
      </c>
      <c r="L16" s="2697">
        <f>L14+K16</f>
        <v>4567194</v>
      </c>
    </row>
    <row r="17" spans="1:12">
      <c r="A17" s="2619"/>
      <c r="B17" s="2700"/>
      <c r="C17" s="62"/>
      <c r="D17" s="678"/>
      <c r="E17" s="674"/>
      <c r="F17" s="665"/>
      <c r="G17" s="209"/>
      <c r="H17" s="665"/>
      <c r="I17" s="667"/>
      <c r="J17" s="2617"/>
      <c r="K17" s="210"/>
      <c r="L17" s="2698"/>
    </row>
    <row r="18" spans="1:12">
      <c r="A18" s="2618"/>
      <c r="B18" s="2699">
        <v>42293</v>
      </c>
      <c r="C18" s="53" t="s">
        <v>458</v>
      </c>
      <c r="D18" s="310" t="s">
        <v>460</v>
      </c>
      <c r="E18" s="710" t="s">
        <v>461</v>
      </c>
      <c r="F18" s="714"/>
      <c r="G18" s="207"/>
      <c r="H18" s="208">
        <v>741000</v>
      </c>
      <c r="I18" s="2626"/>
      <c r="J18" s="2616"/>
      <c r="K18" s="214"/>
      <c r="L18" s="2686">
        <f>L16-H18</f>
        <v>3826194</v>
      </c>
    </row>
    <row r="19" spans="1:12">
      <c r="A19" s="2619"/>
      <c r="B19" s="2700"/>
      <c r="C19" s="56" t="s">
        <v>544</v>
      </c>
      <c r="D19" s="713" t="s">
        <v>584</v>
      </c>
      <c r="E19" s="711"/>
      <c r="F19" s="707"/>
      <c r="G19" s="709"/>
      <c r="H19" s="210"/>
      <c r="I19" s="2627"/>
      <c r="J19" s="2617"/>
      <c r="K19" s="210"/>
      <c r="L19" s="2617"/>
    </row>
    <row r="20" spans="1:12">
      <c r="A20" s="2618"/>
      <c r="B20" s="2699">
        <v>42296</v>
      </c>
      <c r="C20" s="53" t="s">
        <v>477</v>
      </c>
      <c r="D20" s="310"/>
      <c r="E20" s="673"/>
      <c r="F20" s="679"/>
      <c r="G20" s="207"/>
      <c r="H20" s="208"/>
      <c r="I20" s="2626"/>
      <c r="J20" s="2616">
        <v>772000</v>
      </c>
      <c r="K20" s="214"/>
      <c r="L20" s="2686">
        <f>L18-J20</f>
        <v>3054194</v>
      </c>
    </row>
    <row r="21" spans="1:12">
      <c r="A21" s="2619"/>
      <c r="B21" s="2700"/>
      <c r="C21" s="56" t="s">
        <v>608</v>
      </c>
      <c r="D21" s="678"/>
      <c r="E21" s="674"/>
      <c r="F21" s="665"/>
      <c r="G21" s="667"/>
      <c r="H21" s="210"/>
      <c r="I21" s="2627"/>
      <c r="J21" s="2617"/>
      <c r="K21" s="210"/>
      <c r="L21" s="2617"/>
    </row>
    <row r="22" spans="1:12">
      <c r="A22" s="2618"/>
      <c r="B22" s="682">
        <v>42303</v>
      </c>
      <c r="C22" s="61" t="s">
        <v>477</v>
      </c>
      <c r="D22" s="712" t="s">
        <v>509</v>
      </c>
      <c r="E22" s="710" t="s">
        <v>591</v>
      </c>
      <c r="F22" s="664"/>
      <c r="G22" s="666"/>
      <c r="H22" s="664">
        <v>490000</v>
      </c>
      <c r="I22" s="207"/>
      <c r="J22" s="208"/>
      <c r="K22" s="208"/>
      <c r="L22" s="679">
        <f>L20-H22</f>
        <v>2564194</v>
      </c>
    </row>
    <row r="23" spans="1:12">
      <c r="A23" s="2619"/>
      <c r="B23" s="683"/>
      <c r="C23" s="62" t="s">
        <v>545</v>
      </c>
      <c r="D23" s="713" t="s">
        <v>248</v>
      </c>
      <c r="E23" s="711"/>
      <c r="F23" s="665"/>
      <c r="G23" s="667"/>
      <c r="H23" s="665"/>
      <c r="I23" s="207"/>
      <c r="J23" s="208"/>
      <c r="K23" s="208"/>
      <c r="L23" s="665"/>
    </row>
    <row r="24" spans="1:12">
      <c r="A24" s="2618"/>
      <c r="B24" s="682"/>
      <c r="C24" s="600" t="s">
        <v>563</v>
      </c>
      <c r="D24" s="310" t="s">
        <v>509</v>
      </c>
      <c r="E24" s="661" t="s">
        <v>591</v>
      </c>
      <c r="F24" s="706"/>
      <c r="G24" s="708"/>
      <c r="H24" s="706">
        <v>560000</v>
      </c>
      <c r="I24" s="666"/>
      <c r="J24" s="664"/>
      <c r="K24" s="664"/>
      <c r="L24" s="664">
        <f>L22-H24</f>
        <v>2004194</v>
      </c>
    </row>
    <row r="25" spans="1:12">
      <c r="A25" s="2619"/>
      <c r="B25" s="683"/>
      <c r="C25" s="600" t="s">
        <v>564</v>
      </c>
      <c r="D25" s="310" t="s">
        <v>248</v>
      </c>
      <c r="E25" s="711"/>
      <c r="F25" s="707"/>
      <c r="G25" s="709"/>
      <c r="H25" s="707"/>
      <c r="I25" s="667"/>
      <c r="J25" s="665"/>
      <c r="K25" s="665"/>
      <c r="L25" s="665"/>
    </row>
    <row r="26" spans="1:12">
      <c r="A26" s="2618"/>
      <c r="B26" s="682">
        <v>42305</v>
      </c>
      <c r="C26" s="61" t="s">
        <v>511</v>
      </c>
      <c r="D26" s="712" t="s">
        <v>479</v>
      </c>
      <c r="E26" s="710" t="s">
        <v>590</v>
      </c>
      <c r="F26" s="706"/>
      <c r="G26" s="708"/>
      <c r="H26" s="214">
        <v>715000</v>
      </c>
      <c r="I26" s="664"/>
      <c r="J26" s="664"/>
      <c r="K26" s="214"/>
      <c r="L26" s="680">
        <f>L24-H26</f>
        <v>1289194</v>
      </c>
    </row>
    <row r="27" spans="1:12">
      <c r="A27" s="2619"/>
      <c r="B27" s="683"/>
      <c r="C27" s="62" t="s">
        <v>546</v>
      </c>
      <c r="D27" s="713" t="s">
        <v>513</v>
      </c>
      <c r="E27" s="711"/>
      <c r="F27" s="707"/>
      <c r="G27" s="709"/>
      <c r="H27" s="210"/>
      <c r="I27" s="665"/>
      <c r="J27" s="665"/>
      <c r="K27" s="210"/>
      <c r="L27" s="681"/>
    </row>
    <row r="28" spans="1:12">
      <c r="A28" s="2618"/>
      <c r="B28" s="2699"/>
      <c r="C28" s="53"/>
      <c r="D28" s="519"/>
      <c r="E28" s="661"/>
      <c r="F28" s="2616"/>
      <c r="G28" s="666"/>
      <c r="H28" s="2616"/>
      <c r="I28" s="2626"/>
      <c r="J28" s="2616"/>
      <c r="K28" s="214"/>
      <c r="L28" s="2686"/>
    </row>
    <row r="29" spans="1:12">
      <c r="A29" s="2619"/>
      <c r="B29" s="2700"/>
      <c r="C29" s="56"/>
      <c r="D29" s="520"/>
      <c r="E29" s="518"/>
      <c r="F29" s="2617"/>
      <c r="G29" s="667"/>
      <c r="H29" s="2617"/>
      <c r="I29" s="2627"/>
      <c r="J29" s="2617"/>
      <c r="K29" s="210"/>
      <c r="L29" s="2617"/>
    </row>
    <row r="30" spans="1:12">
      <c r="A30" s="2693" t="s">
        <v>627</v>
      </c>
      <c r="B30" s="2694"/>
      <c r="C30" s="2695"/>
      <c r="D30" s="672"/>
      <c r="E30" s="138"/>
      <c r="F30" s="66">
        <f>SUM(F6:F27)</f>
        <v>3500000</v>
      </c>
      <c r="G30" s="66">
        <f>SUM(G6:G11)</f>
        <v>0</v>
      </c>
      <c r="H30" s="66">
        <f>SUM(H5:H29)</f>
        <v>4076000</v>
      </c>
      <c r="I30" s="66">
        <f>I22</f>
        <v>0</v>
      </c>
      <c r="J30" s="66">
        <f>SUM(J5:J27)</f>
        <v>1393000</v>
      </c>
      <c r="K30" s="66">
        <f>K16</f>
        <v>13500</v>
      </c>
      <c r="L30" s="66">
        <f>L5+F30-H30-I30-J30+K30</f>
        <v>1289194</v>
      </c>
    </row>
    <row r="31" spans="1:12">
      <c r="A31" s="2690" t="s">
        <v>7</v>
      </c>
      <c r="B31" s="2691"/>
      <c r="C31" s="2692"/>
      <c r="D31" s="670"/>
      <c r="E31" s="139"/>
      <c r="F31" s="68">
        <f>'Sep''15'!F36</f>
        <v>45500000</v>
      </c>
      <c r="G31" s="68">
        <f>'Mar''15'!G40</f>
        <v>0</v>
      </c>
      <c r="H31" s="68">
        <f>'Sep''15'!H36</f>
        <v>31211368</v>
      </c>
      <c r="I31" s="68">
        <f>'Sep''15'!I36</f>
        <v>1044700</v>
      </c>
      <c r="J31" s="69">
        <f>'Sep''15'!J36</f>
        <v>11366227</v>
      </c>
      <c r="K31" s="69">
        <f>'Sep''15'!K36</f>
        <v>94050</v>
      </c>
      <c r="L31" s="69">
        <f>'Sep''15'!L36</f>
        <v>1971755</v>
      </c>
    </row>
    <row r="32" spans="1:12">
      <c r="A32" s="2687" t="s">
        <v>12</v>
      </c>
      <c r="B32" s="2688"/>
      <c r="C32" s="2689"/>
      <c r="D32" s="671"/>
      <c r="E32" s="140"/>
      <c r="F32" s="71">
        <f t="shared" ref="F32:K32" si="0">F31+F30</f>
        <v>49000000</v>
      </c>
      <c r="G32" s="71">
        <f t="shared" si="0"/>
        <v>0</v>
      </c>
      <c r="H32" s="71">
        <f t="shared" si="0"/>
        <v>35287368</v>
      </c>
      <c r="I32" s="71">
        <f t="shared" si="0"/>
        <v>1044700</v>
      </c>
      <c r="J32" s="71">
        <f t="shared" si="0"/>
        <v>12759227</v>
      </c>
      <c r="K32" s="71">
        <f t="shared" si="0"/>
        <v>107550</v>
      </c>
      <c r="L32" s="71">
        <f>F32-G32-H32-I32-J32+K32</f>
        <v>16255</v>
      </c>
    </row>
  </sheetData>
  <mergeCells count="72">
    <mergeCell ref="A1:F1"/>
    <mergeCell ref="A3:A4"/>
    <mergeCell ref="B3:B4"/>
    <mergeCell ref="C3:C4"/>
    <mergeCell ref="D3:E3"/>
    <mergeCell ref="F3:F4"/>
    <mergeCell ref="G3:G4"/>
    <mergeCell ref="H3:J3"/>
    <mergeCell ref="K3:K4"/>
    <mergeCell ref="L3:L4"/>
    <mergeCell ref="A5:C5"/>
    <mergeCell ref="K6:K7"/>
    <mergeCell ref="L6:L7"/>
    <mergeCell ref="A8:A9"/>
    <mergeCell ref="B8:B9"/>
    <mergeCell ref="E8:E9"/>
    <mergeCell ref="H8:H9"/>
    <mergeCell ref="J8:J9"/>
    <mergeCell ref="K8:K9"/>
    <mergeCell ref="L8:L9"/>
    <mergeCell ref="A6:A7"/>
    <mergeCell ref="B6:B7"/>
    <mergeCell ref="E6:E7"/>
    <mergeCell ref="H6:H7"/>
    <mergeCell ref="J6:J7"/>
    <mergeCell ref="A10:A11"/>
    <mergeCell ref="B10:B11"/>
    <mergeCell ref="E10:E11"/>
    <mergeCell ref="F10:F11"/>
    <mergeCell ref="H10:H11"/>
    <mergeCell ref="K10:K11"/>
    <mergeCell ref="L10:L11"/>
    <mergeCell ref="E12:E13"/>
    <mergeCell ref="F12:F13"/>
    <mergeCell ref="H12:H13"/>
    <mergeCell ref="L12:L13"/>
    <mergeCell ref="J10:J11"/>
    <mergeCell ref="K14:K15"/>
    <mergeCell ref="L14:L15"/>
    <mergeCell ref="A16:A17"/>
    <mergeCell ref="B16:B17"/>
    <mergeCell ref="J16:J17"/>
    <mergeCell ref="L16:L17"/>
    <mergeCell ref="A14:A15"/>
    <mergeCell ref="B14:B15"/>
    <mergeCell ref="E14:E15"/>
    <mergeCell ref="F14:F15"/>
    <mergeCell ref="H14:H15"/>
    <mergeCell ref="J14:J15"/>
    <mergeCell ref="A24:A25"/>
    <mergeCell ref="A26:A27"/>
    <mergeCell ref="L18:L19"/>
    <mergeCell ref="A20:A21"/>
    <mergeCell ref="B20:B21"/>
    <mergeCell ref="I20:I21"/>
    <mergeCell ref="J20:J21"/>
    <mergeCell ref="L20:L21"/>
    <mergeCell ref="A18:A19"/>
    <mergeCell ref="B18:B19"/>
    <mergeCell ref="I18:I19"/>
    <mergeCell ref="J18:J19"/>
    <mergeCell ref="A22:A23"/>
    <mergeCell ref="J28:J29"/>
    <mergeCell ref="L28:L29"/>
    <mergeCell ref="A30:C30"/>
    <mergeCell ref="A31:C31"/>
    <mergeCell ref="I28:I29"/>
    <mergeCell ref="A32:C32"/>
    <mergeCell ref="A28:A29"/>
    <mergeCell ref="B28:B29"/>
    <mergeCell ref="F28:F29"/>
    <mergeCell ref="H28:H29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2:L43"/>
  <sheetViews>
    <sheetView zoomScale="85" zoomScaleNormal="85" workbookViewId="0">
      <selection activeCell="E39" sqref="E39:E40"/>
    </sheetView>
  </sheetViews>
  <sheetFormatPr defaultRowHeight="15"/>
  <cols>
    <col min="1" max="1" width="7.140625" customWidth="1"/>
    <col min="2" max="2" width="10" bestFit="1" customWidth="1"/>
    <col min="3" max="3" width="36.5703125" customWidth="1"/>
    <col min="4" max="4" width="15.7109375" customWidth="1"/>
    <col min="5" max="5" width="11.5703125" customWidth="1"/>
    <col min="6" max="6" width="18.5703125" customWidth="1"/>
    <col min="7" max="7" width="11.140625" customWidth="1"/>
    <col min="8" max="8" width="18.85546875" customWidth="1"/>
    <col min="9" max="9" width="18.7109375" customWidth="1"/>
    <col min="10" max="10" width="18.5703125" customWidth="1"/>
    <col min="11" max="11" width="12.5703125" bestFit="1" customWidth="1"/>
    <col min="12" max="12" width="14.5703125" bestFit="1" customWidth="1"/>
  </cols>
  <sheetData>
    <row r="2" spans="1:12">
      <c r="A2" s="2632" t="s">
        <v>1</v>
      </c>
      <c r="B2" s="2664" t="s">
        <v>96</v>
      </c>
      <c r="C2" s="2632" t="s">
        <v>3</v>
      </c>
      <c r="D2" s="2636" t="s">
        <v>90</v>
      </c>
      <c r="E2" s="2637"/>
      <c r="F2" s="2630" t="s">
        <v>4</v>
      </c>
      <c r="G2" s="2630" t="s">
        <v>130</v>
      </c>
      <c r="H2" s="2638" t="s">
        <v>5</v>
      </c>
      <c r="I2" s="2639"/>
      <c r="J2" s="2640"/>
      <c r="K2" s="2630" t="s">
        <v>55</v>
      </c>
      <c r="L2" s="2630" t="s">
        <v>6</v>
      </c>
    </row>
    <row r="3" spans="1:12">
      <c r="A3" s="2633"/>
      <c r="B3" s="2665"/>
      <c r="C3" s="2633"/>
      <c r="D3" s="694" t="s">
        <v>54</v>
      </c>
      <c r="E3" s="695" t="s">
        <v>93</v>
      </c>
      <c r="F3" s="2631"/>
      <c r="G3" s="2631"/>
      <c r="H3" s="693" t="s">
        <v>94</v>
      </c>
      <c r="I3" s="693" t="s">
        <v>129</v>
      </c>
      <c r="J3" s="693" t="s">
        <v>60</v>
      </c>
      <c r="K3" s="2631"/>
      <c r="L3" s="2631"/>
    </row>
    <row r="4" spans="1:12">
      <c r="A4" s="2671" t="s">
        <v>7</v>
      </c>
      <c r="B4" s="2672"/>
      <c r="C4" s="2673"/>
      <c r="D4" s="698"/>
      <c r="E4" s="134"/>
      <c r="F4" s="49"/>
      <c r="G4" s="49"/>
      <c r="H4" s="49"/>
      <c r="I4" s="49"/>
      <c r="J4" s="49"/>
      <c r="K4" s="49"/>
      <c r="L4" s="52">
        <f>'okt''15'!L30</f>
        <v>1289194</v>
      </c>
    </row>
    <row r="5" spans="1:12">
      <c r="A5" s="2618"/>
      <c r="B5" s="2699">
        <v>42310</v>
      </c>
      <c r="C5" s="53" t="s">
        <v>477</v>
      </c>
      <c r="D5" s="721" t="s">
        <v>540</v>
      </c>
      <c r="E5" s="2656" t="s">
        <v>249</v>
      </c>
      <c r="F5" s="2616"/>
      <c r="G5" s="213"/>
      <c r="H5" s="2616">
        <v>654000</v>
      </c>
      <c r="I5" s="689"/>
      <c r="J5" s="2616"/>
      <c r="K5" s="2616"/>
      <c r="L5" s="2616">
        <f>L4-H5</f>
        <v>635194</v>
      </c>
    </row>
    <row r="6" spans="1:12">
      <c r="A6" s="2619"/>
      <c r="B6" s="2700"/>
      <c r="C6" s="56" t="s">
        <v>539</v>
      </c>
      <c r="D6" s="722" t="s">
        <v>541</v>
      </c>
      <c r="E6" s="2657"/>
      <c r="F6" s="2617"/>
      <c r="G6" s="209"/>
      <c r="H6" s="2617"/>
      <c r="I6" s="690"/>
      <c r="J6" s="2617"/>
      <c r="K6" s="2617"/>
      <c r="L6" s="2617"/>
    </row>
    <row r="7" spans="1:12">
      <c r="A7" s="2618"/>
      <c r="B7" s="724"/>
      <c r="C7" s="53" t="s">
        <v>458</v>
      </c>
      <c r="D7" s="721" t="s">
        <v>540</v>
      </c>
      <c r="E7" s="2656" t="s">
        <v>249</v>
      </c>
      <c r="F7" s="213"/>
      <c r="G7" s="213"/>
      <c r="H7" s="2616">
        <v>580000</v>
      </c>
      <c r="I7" s="106"/>
      <c r="J7" s="723"/>
      <c r="K7" s="723"/>
      <c r="L7" s="723">
        <f>L5-H7</f>
        <v>55194</v>
      </c>
    </row>
    <row r="8" spans="1:12">
      <c r="A8" s="2619"/>
      <c r="B8" s="724"/>
      <c r="C8" s="56" t="s">
        <v>607</v>
      </c>
      <c r="D8" s="722" t="s">
        <v>541</v>
      </c>
      <c r="E8" s="2657"/>
      <c r="F8" s="209"/>
      <c r="G8" s="209"/>
      <c r="H8" s="2617"/>
      <c r="I8" s="106"/>
      <c r="J8" s="723"/>
      <c r="K8" s="723"/>
      <c r="L8" s="723"/>
    </row>
    <row r="9" spans="1:12">
      <c r="A9" s="2618"/>
      <c r="B9" s="2699">
        <v>42312</v>
      </c>
      <c r="C9" s="53" t="s">
        <v>430</v>
      </c>
      <c r="D9" s="721"/>
      <c r="E9" s="2656"/>
      <c r="F9" s="213">
        <v>3500000</v>
      </c>
      <c r="G9" s="213"/>
      <c r="H9" s="2616"/>
      <c r="I9" s="689"/>
      <c r="J9" s="2616"/>
      <c r="K9" s="2616"/>
      <c r="L9" s="2616">
        <f>L7+F9</f>
        <v>3555194</v>
      </c>
    </row>
    <row r="10" spans="1:12">
      <c r="A10" s="2619"/>
      <c r="B10" s="2700"/>
      <c r="C10" s="56"/>
      <c r="D10" s="722"/>
      <c r="E10" s="2657"/>
      <c r="F10" s="209"/>
      <c r="G10" s="209"/>
      <c r="H10" s="2617"/>
      <c r="I10" s="690"/>
      <c r="J10" s="2617"/>
      <c r="K10" s="2617"/>
      <c r="L10" s="2617"/>
    </row>
    <row r="11" spans="1:12">
      <c r="A11" s="301"/>
      <c r="B11" s="2699">
        <v>42313</v>
      </c>
      <c r="C11" s="53" t="s">
        <v>458</v>
      </c>
      <c r="D11" s="519" t="s">
        <v>555</v>
      </c>
      <c r="E11" s="661" t="s">
        <v>591</v>
      </c>
      <c r="F11" s="715"/>
      <c r="G11" s="717"/>
      <c r="H11" s="715">
        <v>630230</v>
      </c>
      <c r="I11" s="689"/>
      <c r="J11" s="2701"/>
      <c r="K11" s="2616"/>
      <c r="L11" s="2616">
        <f>L9-H11</f>
        <v>2924964</v>
      </c>
    </row>
    <row r="12" spans="1:12">
      <c r="A12" s="301"/>
      <c r="B12" s="2700"/>
      <c r="C12" s="56" t="s">
        <v>554</v>
      </c>
      <c r="D12" s="520" t="s">
        <v>248</v>
      </c>
      <c r="E12" s="518"/>
      <c r="F12" s="716"/>
      <c r="G12" s="718"/>
      <c r="H12" s="716"/>
      <c r="I12" s="690"/>
      <c r="J12" s="2702"/>
      <c r="K12" s="2617"/>
      <c r="L12" s="2617"/>
    </row>
    <row r="13" spans="1:12">
      <c r="A13" s="2618"/>
      <c r="B13" s="702"/>
      <c r="C13" s="53" t="s">
        <v>458</v>
      </c>
      <c r="D13" s="699" t="s">
        <v>611</v>
      </c>
      <c r="E13" s="719" t="s">
        <v>610</v>
      </c>
      <c r="F13" s="2616"/>
      <c r="G13" s="689"/>
      <c r="H13" s="2616">
        <v>576000</v>
      </c>
      <c r="I13" s="689"/>
      <c r="J13" s="704"/>
      <c r="K13" s="687"/>
      <c r="L13" s="2616">
        <f>L11-H13</f>
        <v>2348964</v>
      </c>
    </row>
    <row r="14" spans="1:12">
      <c r="A14" s="2619"/>
      <c r="B14" s="703"/>
      <c r="C14" s="56" t="s">
        <v>609</v>
      </c>
      <c r="D14" s="700" t="s">
        <v>248</v>
      </c>
      <c r="E14" s="720"/>
      <c r="F14" s="2617"/>
      <c r="G14" s="690"/>
      <c r="H14" s="2617"/>
      <c r="I14" s="690"/>
      <c r="J14" s="705"/>
      <c r="K14" s="688"/>
      <c r="L14" s="2617"/>
    </row>
    <row r="15" spans="1:12">
      <c r="A15" s="2618"/>
      <c r="B15" s="2699"/>
      <c r="C15" s="53" t="s">
        <v>458</v>
      </c>
      <c r="D15" s="721" t="s">
        <v>479</v>
      </c>
      <c r="E15" s="2656" t="s">
        <v>590</v>
      </c>
      <c r="F15" s="2616"/>
      <c r="G15" s="717"/>
      <c r="H15" s="2616">
        <v>336000</v>
      </c>
      <c r="I15" s="689"/>
      <c r="J15" s="2616"/>
      <c r="K15" s="2616"/>
      <c r="L15" s="2616">
        <f>L13-H15</f>
        <v>2012964</v>
      </c>
    </row>
    <row r="16" spans="1:12">
      <c r="A16" s="2619"/>
      <c r="B16" s="2700"/>
      <c r="C16" s="56" t="s">
        <v>527</v>
      </c>
      <c r="D16" s="722" t="s">
        <v>513</v>
      </c>
      <c r="E16" s="2657"/>
      <c r="F16" s="2617"/>
      <c r="G16" s="718"/>
      <c r="H16" s="2617"/>
      <c r="I16" s="690"/>
      <c r="J16" s="2617"/>
      <c r="K16" s="2617"/>
      <c r="L16" s="2617"/>
    </row>
    <row r="17" spans="1:12">
      <c r="A17" s="2618"/>
      <c r="B17" s="2699"/>
      <c r="C17" s="53" t="s">
        <v>458</v>
      </c>
      <c r="D17" s="310" t="s">
        <v>460</v>
      </c>
      <c r="E17" s="719" t="s">
        <v>461</v>
      </c>
      <c r="F17" s="723"/>
      <c r="G17" s="207"/>
      <c r="H17" s="208">
        <v>741000</v>
      </c>
      <c r="I17" s="689"/>
      <c r="J17" s="2616"/>
      <c r="K17" s="214"/>
      <c r="L17" s="2697">
        <f>L15-H17</f>
        <v>1271964</v>
      </c>
    </row>
    <row r="18" spans="1:12">
      <c r="A18" s="2619"/>
      <c r="B18" s="2700"/>
      <c r="C18" s="56" t="s">
        <v>544</v>
      </c>
      <c r="D18" s="722" t="s">
        <v>584</v>
      </c>
      <c r="E18" s="720"/>
      <c r="F18" s="716"/>
      <c r="G18" s="718"/>
      <c r="H18" s="210"/>
      <c r="I18" s="690"/>
      <c r="J18" s="2617"/>
      <c r="K18" s="210"/>
      <c r="L18" s="2698"/>
    </row>
    <row r="19" spans="1:12">
      <c r="A19" s="2618"/>
      <c r="B19" s="2699"/>
      <c r="C19" s="600"/>
      <c r="D19" s="310"/>
      <c r="E19" s="661"/>
      <c r="F19" s="715"/>
      <c r="G19" s="717"/>
      <c r="H19" s="715"/>
      <c r="I19" s="2626"/>
      <c r="J19" s="2616"/>
      <c r="K19" s="214">
        <v>13500</v>
      </c>
      <c r="L19" s="2686">
        <f>L17+K19</f>
        <v>1285464</v>
      </c>
    </row>
    <row r="20" spans="1:12">
      <c r="A20" s="2619"/>
      <c r="B20" s="2700"/>
      <c r="C20" s="62"/>
      <c r="D20" s="732"/>
      <c r="E20" s="730"/>
      <c r="F20" s="716"/>
      <c r="G20" s="718"/>
      <c r="H20" s="716"/>
      <c r="I20" s="2627"/>
      <c r="J20" s="2617"/>
      <c r="K20" s="210"/>
      <c r="L20" s="2617"/>
    </row>
    <row r="21" spans="1:12">
      <c r="A21" s="2618"/>
      <c r="B21" s="2699">
        <v>42321</v>
      </c>
      <c r="C21" s="61" t="s">
        <v>563</v>
      </c>
      <c r="D21" s="731" t="s">
        <v>509</v>
      </c>
      <c r="E21" s="661" t="s">
        <v>591</v>
      </c>
      <c r="F21" s="725"/>
      <c r="G21" s="727"/>
      <c r="H21" s="725">
        <v>560000</v>
      </c>
      <c r="I21" s="2626"/>
      <c r="J21" s="2616"/>
      <c r="K21" s="214"/>
      <c r="L21" s="2686">
        <f>L19-H21</f>
        <v>725464</v>
      </c>
    </row>
    <row r="22" spans="1:12">
      <c r="A22" s="2619"/>
      <c r="B22" s="2700"/>
      <c r="C22" s="62" t="s">
        <v>564</v>
      </c>
      <c r="D22" s="732" t="s">
        <v>248</v>
      </c>
      <c r="E22" s="730"/>
      <c r="F22" s="726"/>
      <c r="G22" s="728"/>
      <c r="H22" s="726"/>
      <c r="I22" s="2627"/>
      <c r="J22" s="2617"/>
      <c r="K22" s="210"/>
      <c r="L22" s="2617"/>
    </row>
    <row r="23" spans="1:12">
      <c r="A23" s="2618"/>
      <c r="B23" s="724">
        <v>42325</v>
      </c>
      <c r="C23" s="600" t="s">
        <v>430</v>
      </c>
      <c r="D23" s="310"/>
      <c r="E23" s="734"/>
      <c r="F23" s="733">
        <v>3500000</v>
      </c>
      <c r="G23" s="207"/>
      <c r="H23" s="733"/>
      <c r="I23" s="106"/>
      <c r="J23" s="733"/>
      <c r="K23" s="208"/>
      <c r="L23" s="733">
        <f>L21+F23</f>
        <v>4225464</v>
      </c>
    </row>
    <row r="24" spans="1:12">
      <c r="A24" s="2619"/>
      <c r="B24" s="724"/>
      <c r="C24" s="600"/>
      <c r="D24" s="310"/>
      <c r="E24" s="734"/>
      <c r="F24" s="733"/>
      <c r="G24" s="207"/>
      <c r="H24" s="733"/>
      <c r="I24" s="106"/>
      <c r="J24" s="733"/>
      <c r="K24" s="208"/>
      <c r="L24" s="726"/>
    </row>
    <row r="25" spans="1:12">
      <c r="A25" s="2618"/>
      <c r="B25" s="737">
        <v>42325</v>
      </c>
      <c r="C25" s="61" t="s">
        <v>458</v>
      </c>
      <c r="D25" s="731" t="s">
        <v>553</v>
      </c>
      <c r="E25" s="729">
        <v>902859</v>
      </c>
      <c r="F25" s="725"/>
      <c r="G25" s="213"/>
      <c r="H25" s="725">
        <v>426000</v>
      </c>
      <c r="I25" s="727"/>
      <c r="J25" s="725"/>
      <c r="K25" s="214"/>
      <c r="L25" s="733">
        <f>L23-H25</f>
        <v>3799464</v>
      </c>
    </row>
    <row r="26" spans="1:12">
      <c r="A26" s="2619"/>
      <c r="B26" s="738"/>
      <c r="C26" s="62" t="s">
        <v>543</v>
      </c>
      <c r="D26" s="732" t="s">
        <v>248</v>
      </c>
      <c r="E26" s="730"/>
      <c r="F26" s="726"/>
      <c r="G26" s="209"/>
      <c r="H26" s="726"/>
      <c r="I26" s="728"/>
      <c r="J26" s="726"/>
      <c r="K26" s="210"/>
      <c r="L26" s="726"/>
    </row>
    <row r="27" spans="1:12">
      <c r="A27" s="2618"/>
      <c r="B27" s="737"/>
      <c r="C27" s="61" t="s">
        <v>458</v>
      </c>
      <c r="D27" s="731" t="s">
        <v>553</v>
      </c>
      <c r="E27" s="729">
        <v>902859</v>
      </c>
      <c r="F27" s="725"/>
      <c r="G27" s="213"/>
      <c r="H27" s="725">
        <v>484750</v>
      </c>
      <c r="I27" s="207"/>
      <c r="J27" s="208"/>
      <c r="K27" s="208"/>
      <c r="L27" s="733">
        <f>L25-H27</f>
        <v>3314714</v>
      </c>
    </row>
    <row r="28" spans="1:12">
      <c r="A28" s="2619"/>
      <c r="B28" s="738"/>
      <c r="C28" s="62" t="s">
        <v>612</v>
      </c>
      <c r="D28" s="732" t="s">
        <v>248</v>
      </c>
      <c r="E28" s="730"/>
      <c r="F28" s="726"/>
      <c r="G28" s="209"/>
      <c r="H28" s="726"/>
      <c r="I28" s="207"/>
      <c r="J28" s="208"/>
      <c r="K28" s="208"/>
      <c r="L28" s="726"/>
    </row>
    <row r="29" spans="1:12">
      <c r="A29" s="2618"/>
      <c r="B29" s="737"/>
      <c r="C29" s="53" t="s">
        <v>458</v>
      </c>
      <c r="D29" s="519" t="s">
        <v>555</v>
      </c>
      <c r="E29" s="661" t="s">
        <v>591</v>
      </c>
      <c r="F29" s="725"/>
      <c r="G29" s="727"/>
      <c r="H29" s="725">
        <v>624000</v>
      </c>
      <c r="I29" s="727"/>
      <c r="J29" s="725"/>
      <c r="K29" s="725"/>
      <c r="L29" s="725">
        <f>L27-H29</f>
        <v>2690714</v>
      </c>
    </row>
    <row r="30" spans="1:12">
      <c r="A30" s="2619"/>
      <c r="B30" s="738"/>
      <c r="C30" s="56" t="s">
        <v>554</v>
      </c>
      <c r="D30" s="520" t="s">
        <v>248</v>
      </c>
      <c r="E30" s="518"/>
      <c r="F30" s="726"/>
      <c r="G30" s="728"/>
      <c r="H30" s="726"/>
      <c r="I30" s="728"/>
      <c r="J30" s="726"/>
      <c r="K30" s="726"/>
      <c r="L30" s="726"/>
    </row>
    <row r="31" spans="1:12">
      <c r="A31" s="2618"/>
      <c r="B31" s="737"/>
      <c r="C31" s="61" t="s">
        <v>511</v>
      </c>
      <c r="D31" s="731" t="s">
        <v>479</v>
      </c>
      <c r="E31" s="729" t="s">
        <v>590</v>
      </c>
      <c r="F31" s="725"/>
      <c r="G31" s="727"/>
      <c r="H31" s="725">
        <v>715000</v>
      </c>
      <c r="I31" s="725"/>
      <c r="J31" s="725"/>
      <c r="K31" s="214"/>
      <c r="L31" s="735">
        <f>L29-H31</f>
        <v>1975714</v>
      </c>
    </row>
    <row r="32" spans="1:12">
      <c r="A32" s="2619"/>
      <c r="B32" s="738"/>
      <c r="C32" s="62" t="s">
        <v>613</v>
      </c>
      <c r="D32" s="732" t="s">
        <v>513</v>
      </c>
      <c r="E32" s="730"/>
      <c r="F32" s="726"/>
      <c r="G32" s="728"/>
      <c r="H32" s="726"/>
      <c r="I32" s="726"/>
      <c r="J32" s="726"/>
      <c r="K32" s="210"/>
      <c r="L32" s="736"/>
    </row>
    <row r="33" spans="1:12">
      <c r="A33" s="2618"/>
      <c r="B33" s="737">
        <v>42331</v>
      </c>
      <c r="C33" s="53" t="s">
        <v>477</v>
      </c>
      <c r="D33" s="310"/>
      <c r="E33" s="729"/>
      <c r="F33" s="733"/>
      <c r="G33" s="207"/>
      <c r="H33" s="208"/>
      <c r="I33" s="727"/>
      <c r="J33" s="725">
        <v>772000</v>
      </c>
      <c r="K33" s="214"/>
      <c r="L33" s="733">
        <f>L31-J33</f>
        <v>1203714</v>
      </c>
    </row>
    <row r="34" spans="1:12">
      <c r="A34" s="2619"/>
      <c r="B34" s="738"/>
      <c r="C34" s="56" t="s">
        <v>614</v>
      </c>
      <c r="D34" s="732"/>
      <c r="E34" s="730"/>
      <c r="F34" s="726"/>
      <c r="G34" s="728"/>
      <c r="H34" s="210"/>
      <c r="I34" s="728"/>
      <c r="J34" s="726"/>
      <c r="K34" s="210"/>
      <c r="L34" s="726"/>
    </row>
    <row r="35" spans="1:12">
      <c r="A35" s="2618"/>
      <c r="B35" s="737">
        <v>42335</v>
      </c>
      <c r="C35" s="61" t="s">
        <v>458</v>
      </c>
      <c r="D35" s="744" t="s">
        <v>506</v>
      </c>
      <c r="E35" s="2656">
        <v>902859</v>
      </c>
      <c r="F35" s="733"/>
      <c r="G35" s="207"/>
      <c r="H35" s="208">
        <v>593410</v>
      </c>
      <c r="I35" s="2626"/>
      <c r="J35" s="2616"/>
      <c r="K35" s="214"/>
      <c r="L35" s="733">
        <f>L33-H35</f>
        <v>610304</v>
      </c>
    </row>
    <row r="36" spans="1:12">
      <c r="A36" s="2619"/>
      <c r="B36" s="738"/>
      <c r="C36" s="62" t="s">
        <v>616</v>
      </c>
      <c r="D36" s="745" t="s">
        <v>248</v>
      </c>
      <c r="E36" s="2657"/>
      <c r="F36" s="726"/>
      <c r="G36" s="728"/>
      <c r="H36" s="210"/>
      <c r="I36" s="2627"/>
      <c r="J36" s="2617"/>
      <c r="K36" s="210"/>
      <c r="L36" s="726"/>
    </row>
    <row r="37" spans="1:12">
      <c r="A37" s="2618"/>
      <c r="B37" s="737">
        <v>42335</v>
      </c>
      <c r="C37" s="600" t="s">
        <v>430</v>
      </c>
      <c r="D37" s="744"/>
      <c r="E37" s="742"/>
      <c r="F37" s="739">
        <v>3500000</v>
      </c>
      <c r="G37" s="213"/>
      <c r="H37" s="208"/>
      <c r="I37" s="2626"/>
      <c r="J37" s="2616"/>
      <c r="K37" s="214"/>
      <c r="L37" s="733">
        <f>L35+F37</f>
        <v>4110304</v>
      </c>
    </row>
    <row r="38" spans="1:12">
      <c r="A38" s="2619"/>
      <c r="B38" s="738"/>
      <c r="C38" s="600"/>
      <c r="D38" s="745"/>
      <c r="E38" s="743"/>
      <c r="F38" s="740"/>
      <c r="G38" s="741"/>
      <c r="H38" s="210"/>
      <c r="I38" s="2627"/>
      <c r="J38" s="2617"/>
      <c r="K38" s="210"/>
      <c r="L38" s="726"/>
    </row>
    <row r="39" spans="1:12">
      <c r="A39" s="2618"/>
      <c r="B39" s="737">
        <v>42338</v>
      </c>
      <c r="C39" s="61" t="s">
        <v>458</v>
      </c>
      <c r="D39" s="744" t="s">
        <v>506</v>
      </c>
      <c r="E39" s="2656">
        <v>902859</v>
      </c>
      <c r="F39" s="733"/>
      <c r="G39" s="207"/>
      <c r="H39" s="208">
        <v>662790</v>
      </c>
      <c r="I39" s="2626"/>
      <c r="J39" s="2616"/>
      <c r="K39" s="214"/>
      <c r="L39" s="733">
        <f>L37-H39</f>
        <v>3447514</v>
      </c>
    </row>
    <row r="40" spans="1:12">
      <c r="A40" s="2619"/>
      <c r="B40" s="738"/>
      <c r="C40" s="62" t="s">
        <v>507</v>
      </c>
      <c r="D40" s="745" t="s">
        <v>248</v>
      </c>
      <c r="E40" s="2657"/>
      <c r="F40" s="726"/>
      <c r="G40" s="728"/>
      <c r="H40" s="210"/>
      <c r="I40" s="2627"/>
      <c r="J40" s="2617"/>
      <c r="K40" s="210"/>
      <c r="L40" s="726"/>
    </row>
    <row r="41" spans="1:12">
      <c r="A41" s="2693" t="s">
        <v>615</v>
      </c>
      <c r="B41" s="2694"/>
      <c r="C41" s="2695"/>
      <c r="D41" s="686"/>
      <c r="E41" s="138"/>
      <c r="F41" s="66">
        <f>SUM(F4:F40)</f>
        <v>10500000</v>
      </c>
      <c r="G41" s="66">
        <f>SUM(G5:G12)</f>
        <v>0</v>
      </c>
      <c r="H41" s="66">
        <f>SUM(H4:H40)</f>
        <v>7583180</v>
      </c>
      <c r="I41" s="66">
        <f>I25</f>
        <v>0</v>
      </c>
      <c r="J41" s="66">
        <f>J33</f>
        <v>772000</v>
      </c>
      <c r="K41" s="66">
        <f>K19</f>
        <v>13500</v>
      </c>
      <c r="L41" s="66">
        <f>L4+F41-H41-I41-J41+K41</f>
        <v>3447514</v>
      </c>
    </row>
    <row r="42" spans="1:12">
      <c r="A42" s="2690" t="s">
        <v>7</v>
      </c>
      <c r="B42" s="2691"/>
      <c r="C42" s="2692"/>
      <c r="D42" s="691"/>
      <c r="E42" s="139"/>
      <c r="F42" s="71">
        <f>'okt''15'!F32</f>
        <v>49000000</v>
      </c>
      <c r="G42" s="71">
        <f>G41+G40</f>
        <v>0</v>
      </c>
      <c r="H42" s="71">
        <f>'okt''15'!H32</f>
        <v>35287368</v>
      </c>
      <c r="I42" s="71">
        <f>'okt''15'!I32</f>
        <v>1044700</v>
      </c>
      <c r="J42" s="71">
        <f>'okt''15'!J32</f>
        <v>12759227</v>
      </c>
      <c r="K42" s="71">
        <f>'okt''15'!K32</f>
        <v>107550</v>
      </c>
      <c r="L42" s="71">
        <f>'okt''15'!L32</f>
        <v>16255</v>
      </c>
    </row>
    <row r="43" spans="1:12">
      <c r="A43" s="2687" t="s">
        <v>12</v>
      </c>
      <c r="B43" s="2688"/>
      <c r="C43" s="2689"/>
      <c r="D43" s="692"/>
      <c r="E43" s="140"/>
      <c r="F43" s="71">
        <f t="shared" ref="F43:K43" si="0">F42+F41</f>
        <v>59500000</v>
      </c>
      <c r="G43" s="71">
        <f t="shared" si="0"/>
        <v>0</v>
      </c>
      <c r="H43" s="71">
        <f t="shared" si="0"/>
        <v>42870548</v>
      </c>
      <c r="I43" s="71">
        <f t="shared" si="0"/>
        <v>1044700</v>
      </c>
      <c r="J43" s="71">
        <f t="shared" si="0"/>
        <v>13531227</v>
      </c>
      <c r="K43" s="71">
        <f t="shared" si="0"/>
        <v>121050</v>
      </c>
      <c r="L43" s="71">
        <f>F43-G43-H43-I43-J43+K43</f>
        <v>2174575</v>
      </c>
    </row>
  </sheetData>
  <mergeCells count="78">
    <mergeCell ref="A25:A26"/>
    <mergeCell ref="A27:A28"/>
    <mergeCell ref="A29:A30"/>
    <mergeCell ref="A31:A32"/>
    <mergeCell ref="J35:J36"/>
    <mergeCell ref="I35:I36"/>
    <mergeCell ref="E35:E36"/>
    <mergeCell ref="A19:A20"/>
    <mergeCell ref="A23:A24"/>
    <mergeCell ref="B19:B20"/>
    <mergeCell ref="I19:I20"/>
    <mergeCell ref="J19:J20"/>
    <mergeCell ref="A21:A22"/>
    <mergeCell ref="B21:B22"/>
    <mergeCell ref="A15:A16"/>
    <mergeCell ref="L9:L10"/>
    <mergeCell ref="B17:B18"/>
    <mergeCell ref="J17:J18"/>
    <mergeCell ref="L17:L18"/>
    <mergeCell ref="A13:A14"/>
    <mergeCell ref="B15:B16"/>
    <mergeCell ref="E15:E16"/>
    <mergeCell ref="F15:F16"/>
    <mergeCell ref="H15:H16"/>
    <mergeCell ref="J15:J16"/>
    <mergeCell ref="A17:A18"/>
    <mergeCell ref="L13:L14"/>
    <mergeCell ref="A9:A10"/>
    <mergeCell ref="B11:B12"/>
    <mergeCell ref="K11:K12"/>
    <mergeCell ref="L11:L12"/>
    <mergeCell ref="A7:A8"/>
    <mergeCell ref="B9:B10"/>
    <mergeCell ref="E9:E10"/>
    <mergeCell ref="H9:H10"/>
    <mergeCell ref="J9:J10"/>
    <mergeCell ref="J11:J12"/>
    <mergeCell ref="E7:E8"/>
    <mergeCell ref="K9:K10"/>
    <mergeCell ref="A2:A3"/>
    <mergeCell ref="B2:B3"/>
    <mergeCell ref="C2:C3"/>
    <mergeCell ref="D2:E2"/>
    <mergeCell ref="F2:F3"/>
    <mergeCell ref="A4:C4"/>
    <mergeCell ref="A5:A6"/>
    <mergeCell ref="B5:B6"/>
    <mergeCell ref="E5:E6"/>
    <mergeCell ref="H5:H6"/>
    <mergeCell ref="F5:F6"/>
    <mergeCell ref="F13:F14"/>
    <mergeCell ref="H13:H14"/>
    <mergeCell ref="J21:J22"/>
    <mergeCell ref="I21:I22"/>
    <mergeCell ref="L2:L3"/>
    <mergeCell ref="J5:J6"/>
    <mergeCell ref="K5:K6"/>
    <mergeCell ref="G2:G3"/>
    <mergeCell ref="L5:L6"/>
    <mergeCell ref="K15:K16"/>
    <mergeCell ref="L15:L16"/>
    <mergeCell ref="L19:L20"/>
    <mergeCell ref="L21:L22"/>
    <mergeCell ref="H7:H8"/>
    <mergeCell ref="H2:J2"/>
    <mergeCell ref="K2:K3"/>
    <mergeCell ref="A41:C41"/>
    <mergeCell ref="A42:C42"/>
    <mergeCell ref="A43:C43"/>
    <mergeCell ref="A33:A34"/>
    <mergeCell ref="A35:A36"/>
    <mergeCell ref="A37:A38"/>
    <mergeCell ref="I37:I38"/>
    <mergeCell ref="J37:J38"/>
    <mergeCell ref="A39:A40"/>
    <mergeCell ref="I39:I40"/>
    <mergeCell ref="J39:J40"/>
    <mergeCell ref="E39:E40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2:L25"/>
  <sheetViews>
    <sheetView topLeftCell="A7" workbookViewId="0">
      <selection activeCell="E15" sqref="E15"/>
    </sheetView>
  </sheetViews>
  <sheetFormatPr defaultRowHeight="15"/>
  <cols>
    <col min="1" max="1" width="3.42578125" customWidth="1"/>
    <col min="2" max="2" width="10.7109375" customWidth="1"/>
    <col min="3" max="3" width="36.5703125" customWidth="1"/>
    <col min="4" max="4" width="13.28515625" customWidth="1"/>
    <col min="5" max="5" width="9.7109375" customWidth="1"/>
    <col min="6" max="6" width="16.7109375" customWidth="1"/>
    <col min="7" max="8" width="18.140625" customWidth="1"/>
    <col min="9" max="9" width="14" customWidth="1"/>
    <col min="10" max="10" width="16.140625" customWidth="1"/>
    <col min="11" max="11" width="15.28515625" customWidth="1"/>
    <col min="12" max="12" width="16.42578125" customWidth="1"/>
  </cols>
  <sheetData>
    <row r="2" spans="1:12">
      <c r="A2" s="2632" t="s">
        <v>1</v>
      </c>
      <c r="B2" s="2664" t="s">
        <v>96</v>
      </c>
      <c r="C2" s="2632" t="s">
        <v>3</v>
      </c>
      <c r="D2" s="2636" t="s">
        <v>90</v>
      </c>
      <c r="E2" s="2637"/>
      <c r="F2" s="2630" t="s">
        <v>4</v>
      </c>
      <c r="G2" s="2630" t="s">
        <v>130</v>
      </c>
      <c r="H2" s="2638" t="s">
        <v>5</v>
      </c>
      <c r="I2" s="2639"/>
      <c r="J2" s="2640"/>
      <c r="K2" s="2630" t="s">
        <v>55</v>
      </c>
      <c r="L2" s="2630" t="s">
        <v>6</v>
      </c>
    </row>
    <row r="3" spans="1:12">
      <c r="A3" s="2633"/>
      <c r="B3" s="2665"/>
      <c r="C3" s="2633"/>
      <c r="D3" s="694" t="s">
        <v>54</v>
      </c>
      <c r="E3" s="695" t="s">
        <v>93</v>
      </c>
      <c r="F3" s="2631"/>
      <c r="G3" s="2631"/>
      <c r="H3" s="693" t="s">
        <v>94</v>
      </c>
      <c r="I3" s="693" t="s">
        <v>129</v>
      </c>
      <c r="J3" s="693" t="s">
        <v>60</v>
      </c>
      <c r="K3" s="2631"/>
      <c r="L3" s="2631"/>
    </row>
    <row r="4" spans="1:12">
      <c r="A4" s="2671" t="s">
        <v>7</v>
      </c>
      <c r="B4" s="2672"/>
      <c r="C4" s="2673"/>
      <c r="D4" s="698"/>
      <c r="E4" s="134"/>
      <c r="F4" s="49"/>
      <c r="G4" s="49"/>
      <c r="H4" s="49"/>
      <c r="I4" s="49"/>
      <c r="J4" s="49"/>
      <c r="K4" s="49"/>
      <c r="L4" s="52">
        <f>'nov''15'!L41</f>
        <v>3447514</v>
      </c>
    </row>
    <row r="5" spans="1:12">
      <c r="A5" s="2618"/>
      <c r="B5" s="2699">
        <v>42341</v>
      </c>
      <c r="C5" s="53" t="s">
        <v>477</v>
      </c>
      <c r="D5" s="752" t="s">
        <v>540</v>
      </c>
      <c r="E5" s="2656" t="s">
        <v>249</v>
      </c>
      <c r="F5" s="2616"/>
      <c r="G5" s="213"/>
      <c r="H5" s="2616">
        <v>654000</v>
      </c>
      <c r="I5" s="689"/>
      <c r="J5" s="2616"/>
      <c r="K5" s="2616"/>
      <c r="L5" s="2616">
        <f>L4-H5</f>
        <v>2793514</v>
      </c>
    </row>
    <row r="6" spans="1:12">
      <c r="A6" s="2619"/>
      <c r="B6" s="2700"/>
      <c r="C6" s="56" t="s">
        <v>539</v>
      </c>
      <c r="D6" s="753" t="s">
        <v>541</v>
      </c>
      <c r="E6" s="2657"/>
      <c r="F6" s="2617"/>
      <c r="G6" s="209"/>
      <c r="H6" s="2617"/>
      <c r="I6" s="690"/>
      <c r="J6" s="2617"/>
      <c r="K6" s="2617"/>
      <c r="L6" s="2617"/>
    </row>
    <row r="7" spans="1:12">
      <c r="A7" s="2618"/>
      <c r="B7" s="2699"/>
      <c r="C7" s="53"/>
      <c r="D7" s="752"/>
      <c r="E7" s="2656"/>
      <c r="F7" s="2616"/>
      <c r="G7" s="748"/>
      <c r="H7" s="2616"/>
      <c r="I7" s="689"/>
      <c r="J7" s="2616"/>
      <c r="K7" s="2616">
        <v>21000</v>
      </c>
      <c r="L7" s="2616">
        <f>L5+K7</f>
        <v>2814514</v>
      </c>
    </row>
    <row r="8" spans="1:12">
      <c r="A8" s="2619"/>
      <c r="B8" s="2700"/>
      <c r="C8" s="56"/>
      <c r="D8" s="753"/>
      <c r="E8" s="2657"/>
      <c r="F8" s="2617"/>
      <c r="G8" s="749"/>
      <c r="H8" s="2617"/>
      <c r="I8" s="690"/>
      <c r="J8" s="2617"/>
      <c r="K8" s="2617"/>
      <c r="L8" s="2617"/>
    </row>
    <row r="9" spans="1:12">
      <c r="A9" s="2618"/>
      <c r="B9" s="2699">
        <v>42352</v>
      </c>
      <c r="C9" s="53" t="s">
        <v>458</v>
      </c>
      <c r="D9" s="752" t="s">
        <v>479</v>
      </c>
      <c r="E9" s="2656" t="s">
        <v>590</v>
      </c>
      <c r="F9" s="2616"/>
      <c r="G9" s="748"/>
      <c r="H9" s="2616">
        <v>336000</v>
      </c>
      <c r="I9" s="748"/>
      <c r="J9" s="2616"/>
      <c r="K9" s="2616"/>
      <c r="L9" s="2616">
        <f>L7-H9</f>
        <v>2478514</v>
      </c>
    </row>
    <row r="10" spans="1:12">
      <c r="A10" s="2619"/>
      <c r="B10" s="2700"/>
      <c r="C10" s="56" t="s">
        <v>527</v>
      </c>
      <c r="D10" s="753" t="s">
        <v>513</v>
      </c>
      <c r="E10" s="2657"/>
      <c r="F10" s="2617"/>
      <c r="G10" s="749"/>
      <c r="H10" s="2617"/>
      <c r="I10" s="749"/>
      <c r="J10" s="2617"/>
      <c r="K10" s="2617"/>
      <c r="L10" s="2617"/>
    </row>
    <row r="11" spans="1:12">
      <c r="A11" s="301"/>
      <c r="B11" s="754"/>
      <c r="C11" s="61" t="s">
        <v>511</v>
      </c>
      <c r="D11" s="752" t="s">
        <v>479</v>
      </c>
      <c r="E11" s="750" t="s">
        <v>590</v>
      </c>
      <c r="F11" s="746"/>
      <c r="G11" s="748"/>
      <c r="H11" s="746">
        <v>715000</v>
      </c>
      <c r="I11" s="748"/>
      <c r="J11" s="756"/>
      <c r="K11" s="746"/>
      <c r="L11" s="746">
        <f>L9-H11</f>
        <v>1763514</v>
      </c>
    </row>
    <row r="12" spans="1:12">
      <c r="A12" s="301"/>
      <c r="B12" s="755"/>
      <c r="C12" s="62" t="s">
        <v>613</v>
      </c>
      <c r="D12" s="753" t="s">
        <v>513</v>
      </c>
      <c r="E12" s="751"/>
      <c r="F12" s="747"/>
      <c r="G12" s="749"/>
      <c r="H12" s="747"/>
      <c r="I12" s="749"/>
      <c r="J12" s="757"/>
      <c r="K12" s="747"/>
      <c r="L12" s="747"/>
    </row>
    <row r="13" spans="1:12">
      <c r="A13" s="2618"/>
      <c r="B13" s="754">
        <v>42353</v>
      </c>
      <c r="C13" s="61" t="s">
        <v>458</v>
      </c>
      <c r="D13" s="752" t="s">
        <v>553</v>
      </c>
      <c r="E13" s="750">
        <v>902859</v>
      </c>
      <c r="F13" s="746"/>
      <c r="G13" s="213"/>
      <c r="H13" s="746">
        <v>426000</v>
      </c>
      <c r="I13" s="748"/>
      <c r="J13" s="756"/>
      <c r="K13" s="746"/>
      <c r="L13" s="746">
        <f>L11-H13</f>
        <v>1337514</v>
      </c>
    </row>
    <row r="14" spans="1:12">
      <c r="A14" s="2619"/>
      <c r="B14" s="755"/>
      <c r="C14" s="62" t="s">
        <v>543</v>
      </c>
      <c r="D14" s="753" t="s">
        <v>248</v>
      </c>
      <c r="E14" s="751"/>
      <c r="F14" s="747"/>
      <c r="G14" s="209"/>
      <c r="H14" s="747"/>
      <c r="I14" s="749"/>
      <c r="J14" s="757"/>
      <c r="K14" s="747"/>
      <c r="L14" s="747"/>
    </row>
    <row r="15" spans="1:12">
      <c r="A15" s="2618"/>
      <c r="B15" s="754"/>
      <c r="C15" s="61" t="s">
        <v>458</v>
      </c>
      <c r="D15" s="752" t="s">
        <v>553</v>
      </c>
      <c r="E15" s="750">
        <v>902859</v>
      </c>
      <c r="F15" s="746"/>
      <c r="G15" s="213"/>
      <c r="H15" s="746">
        <v>480250</v>
      </c>
      <c r="I15" s="748"/>
      <c r="J15" s="746"/>
      <c r="K15" s="746"/>
      <c r="L15" s="746">
        <f>L13-H15</f>
        <v>857264</v>
      </c>
    </row>
    <row r="16" spans="1:12">
      <c r="A16" s="2619"/>
      <c r="B16" s="755"/>
      <c r="C16" s="62" t="s">
        <v>612</v>
      </c>
      <c r="D16" s="753" t="s">
        <v>248</v>
      </c>
      <c r="E16" s="751"/>
      <c r="F16" s="747"/>
      <c r="G16" s="209"/>
      <c r="H16" s="747"/>
      <c r="I16" s="749"/>
      <c r="J16" s="747"/>
      <c r="K16" s="747"/>
      <c r="L16" s="747"/>
    </row>
    <row r="17" spans="1:12">
      <c r="A17" s="2618"/>
      <c r="B17" s="2699">
        <v>42356</v>
      </c>
      <c r="C17" s="600" t="s">
        <v>430</v>
      </c>
      <c r="D17" s="310"/>
      <c r="E17" s="766"/>
      <c r="F17" s="765">
        <v>3500000</v>
      </c>
      <c r="G17" s="213"/>
      <c r="H17" s="687"/>
      <c r="I17" s="2626"/>
      <c r="J17" s="2616"/>
      <c r="K17" s="214"/>
      <c r="L17" s="2686">
        <f>L15+F17</f>
        <v>4357264</v>
      </c>
    </row>
    <row r="18" spans="1:12">
      <c r="A18" s="2619"/>
      <c r="B18" s="2700"/>
      <c r="C18" s="62"/>
      <c r="D18" s="700"/>
      <c r="E18" s="697"/>
      <c r="F18" s="688"/>
      <c r="G18" s="209"/>
      <c r="H18" s="688"/>
      <c r="I18" s="2627"/>
      <c r="J18" s="2617"/>
      <c r="K18" s="210"/>
      <c r="L18" s="2617"/>
    </row>
    <row r="19" spans="1:12">
      <c r="A19" s="2618"/>
      <c r="B19" s="2699">
        <v>42359</v>
      </c>
      <c r="C19" s="53" t="s">
        <v>477</v>
      </c>
      <c r="D19" s="310"/>
      <c r="E19" s="762"/>
      <c r="F19" s="765"/>
      <c r="G19" s="207"/>
      <c r="H19" s="208"/>
      <c r="I19" s="760"/>
      <c r="J19" s="758">
        <v>772000</v>
      </c>
      <c r="K19" s="214"/>
      <c r="L19" s="2686">
        <f>L17-J19</f>
        <v>3585264</v>
      </c>
    </row>
    <row r="20" spans="1:12">
      <c r="A20" s="2619"/>
      <c r="B20" s="2700"/>
      <c r="C20" s="56" t="s">
        <v>614</v>
      </c>
      <c r="D20" s="764"/>
      <c r="E20" s="763"/>
      <c r="F20" s="759"/>
      <c r="G20" s="761"/>
      <c r="H20" s="210"/>
      <c r="I20" s="761"/>
      <c r="J20" s="759"/>
      <c r="K20" s="210"/>
      <c r="L20" s="2617"/>
    </row>
    <row r="21" spans="1:12">
      <c r="A21" s="2618"/>
      <c r="B21" s="702">
        <v>42361</v>
      </c>
      <c r="C21" s="600" t="s">
        <v>458</v>
      </c>
      <c r="D21" s="310"/>
      <c r="E21" s="661"/>
      <c r="F21" s="687"/>
      <c r="G21" s="689"/>
      <c r="H21" s="687"/>
      <c r="I21" s="207"/>
      <c r="J21" s="208">
        <v>506000</v>
      </c>
      <c r="K21" s="208"/>
      <c r="L21" s="701">
        <f>L19-J21</f>
        <v>3079264</v>
      </c>
    </row>
    <row r="22" spans="1:12">
      <c r="A22" s="2619"/>
      <c r="B22" s="703"/>
      <c r="C22" s="600" t="s">
        <v>623</v>
      </c>
      <c r="D22" s="310"/>
      <c r="E22" s="697"/>
      <c r="F22" s="688"/>
      <c r="G22" s="690"/>
      <c r="H22" s="688"/>
      <c r="I22" s="207"/>
      <c r="J22" s="208"/>
      <c r="K22" s="208"/>
      <c r="L22" s="688"/>
    </row>
    <row r="23" spans="1:12">
      <c r="A23" s="2693" t="s">
        <v>617</v>
      </c>
      <c r="B23" s="2694"/>
      <c r="C23" s="2695"/>
      <c r="D23" s="686"/>
      <c r="E23" s="138"/>
      <c r="F23" s="66">
        <f>SUM(F5:F22)</f>
        <v>3500000</v>
      </c>
      <c r="G23" s="66">
        <f>SUM(G5:G10)</f>
        <v>0</v>
      </c>
      <c r="H23" s="66">
        <f>SUM(H4:H22)</f>
        <v>2611250</v>
      </c>
      <c r="I23" s="66">
        <f>I21</f>
        <v>0</v>
      </c>
      <c r="J23" s="66">
        <f>SUM(J4:J22)</f>
        <v>1278000</v>
      </c>
      <c r="K23" s="66">
        <f>K7</f>
        <v>21000</v>
      </c>
      <c r="L23" s="66">
        <f>L4+F23-H23-I23-J23+K23</f>
        <v>3079264</v>
      </c>
    </row>
    <row r="24" spans="1:12">
      <c r="A24" s="2690" t="s">
        <v>7</v>
      </c>
      <c r="B24" s="2691"/>
      <c r="C24" s="2692"/>
      <c r="D24" s="691"/>
      <c r="E24" s="139"/>
      <c r="F24" s="68">
        <f>'nov''15'!F43</f>
        <v>59500000</v>
      </c>
      <c r="G24" s="68">
        <f>'Mar''15'!G39</f>
        <v>0</v>
      </c>
      <c r="H24" s="68">
        <f>'nov''15'!H43</f>
        <v>42870548</v>
      </c>
      <c r="I24" s="68">
        <f>'nov''15'!I43</f>
        <v>1044700</v>
      </c>
      <c r="J24" s="69">
        <f>'nov''15'!J43</f>
        <v>13531227</v>
      </c>
      <c r="K24" s="69">
        <f>'nov''15'!K43</f>
        <v>121050</v>
      </c>
      <c r="L24" s="69">
        <f>'nov''15'!L43</f>
        <v>2174575</v>
      </c>
    </row>
    <row r="25" spans="1:12">
      <c r="A25" s="2687" t="s">
        <v>12</v>
      </c>
      <c r="B25" s="2688"/>
      <c r="C25" s="2689"/>
      <c r="D25" s="692"/>
      <c r="E25" s="140"/>
      <c r="F25" s="71">
        <f t="shared" ref="F25:K25" si="0">F24+F23</f>
        <v>63000000</v>
      </c>
      <c r="G25" s="71">
        <f t="shared" si="0"/>
        <v>0</v>
      </c>
      <c r="H25" s="71">
        <f t="shared" si="0"/>
        <v>45481798</v>
      </c>
      <c r="I25" s="71">
        <f t="shared" si="0"/>
        <v>1044700</v>
      </c>
      <c r="J25" s="71">
        <f t="shared" si="0"/>
        <v>14809227</v>
      </c>
      <c r="K25" s="71">
        <f t="shared" si="0"/>
        <v>142050</v>
      </c>
      <c r="L25" s="71">
        <f>F25-G25-H25-I25-J25+K25</f>
        <v>1806325</v>
      </c>
    </row>
  </sheetData>
  <mergeCells count="48">
    <mergeCell ref="A23:C23"/>
    <mergeCell ref="A21:A22"/>
    <mergeCell ref="A25:C25"/>
    <mergeCell ref="A24:C24"/>
    <mergeCell ref="L17:L18"/>
    <mergeCell ref="A19:A20"/>
    <mergeCell ref="B19:B20"/>
    <mergeCell ref="L19:L20"/>
    <mergeCell ref="A17:A18"/>
    <mergeCell ref="B17:B18"/>
    <mergeCell ref="I17:I18"/>
    <mergeCell ref="J17:J18"/>
    <mergeCell ref="K9:K10"/>
    <mergeCell ref="L9:L10"/>
    <mergeCell ref="J9:J10"/>
    <mergeCell ref="A15:A16"/>
    <mergeCell ref="A13:A14"/>
    <mergeCell ref="A9:A10"/>
    <mergeCell ref="B9:B10"/>
    <mergeCell ref="E9:E10"/>
    <mergeCell ref="F9:F10"/>
    <mergeCell ref="H9:H10"/>
    <mergeCell ref="L5:L6"/>
    <mergeCell ref="A7:A8"/>
    <mergeCell ref="B7:B8"/>
    <mergeCell ref="E7:E8"/>
    <mergeCell ref="H7:H8"/>
    <mergeCell ref="J7:J8"/>
    <mergeCell ref="K7:K8"/>
    <mergeCell ref="L7:L8"/>
    <mergeCell ref="F5:F6"/>
    <mergeCell ref="F7:F8"/>
    <mergeCell ref="H2:J2"/>
    <mergeCell ref="K2:K3"/>
    <mergeCell ref="L2:L3"/>
    <mergeCell ref="A4:C4"/>
    <mergeCell ref="A5:A6"/>
    <mergeCell ref="B5:B6"/>
    <mergeCell ref="E5:E6"/>
    <mergeCell ref="H5:H6"/>
    <mergeCell ref="J5:J6"/>
    <mergeCell ref="K5:K6"/>
    <mergeCell ref="A2:A3"/>
    <mergeCell ref="B2:B3"/>
    <mergeCell ref="C2:C3"/>
    <mergeCell ref="D2:E2"/>
    <mergeCell ref="F2:F3"/>
    <mergeCell ref="G2:G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24"/>
  <sheetViews>
    <sheetView showGridLines="0" topLeftCell="B1" workbookViewId="0">
      <selection activeCell="C15" sqref="C15"/>
    </sheetView>
  </sheetViews>
  <sheetFormatPr defaultRowHeight="15"/>
  <cols>
    <col min="1" max="1" width="4.7109375" customWidth="1"/>
    <col min="2" max="2" width="13" customWidth="1"/>
    <col min="3" max="3" width="46.85546875" customWidth="1"/>
    <col min="4" max="4" width="16.5703125" style="25" customWidth="1"/>
    <col min="5" max="5" width="9.85546875" style="131" customWidth="1"/>
    <col min="6" max="6" width="15.85546875" customWidth="1"/>
    <col min="7" max="7" width="13.85546875" customWidth="1"/>
    <col min="8" max="8" width="15.85546875" customWidth="1"/>
    <col min="9" max="9" width="13.5703125" customWidth="1"/>
    <col min="10" max="10" width="15.28515625" customWidth="1"/>
    <col min="11" max="11" width="13.5703125" customWidth="1"/>
    <col min="12" max="12" width="18.140625" customWidth="1"/>
  </cols>
  <sheetData>
    <row r="1" spans="1:12" ht="18.75">
      <c r="C1" s="2550" t="s">
        <v>14</v>
      </c>
      <c r="D1" s="2550"/>
      <c r="E1" s="2550"/>
      <c r="F1" s="2550"/>
      <c r="G1" s="2550"/>
      <c r="H1" s="2550"/>
      <c r="I1" s="2550"/>
      <c r="J1" s="2550"/>
      <c r="K1" s="2550"/>
      <c r="L1" s="2550"/>
    </row>
    <row r="2" spans="1:12" ht="18.75">
      <c r="C2" s="2569" t="s">
        <v>23</v>
      </c>
      <c r="D2" s="2569"/>
      <c r="E2" s="2569"/>
      <c r="F2" s="2569"/>
      <c r="G2" s="2569"/>
      <c r="H2" s="2569"/>
      <c r="I2" s="2569"/>
      <c r="J2" s="2569"/>
      <c r="K2" s="2569"/>
      <c r="L2" s="2569"/>
    </row>
    <row r="5" spans="1:12" ht="15.75">
      <c r="A5" s="2582" t="s">
        <v>1</v>
      </c>
      <c r="B5" s="2584" t="s">
        <v>2</v>
      </c>
      <c r="C5" s="2582" t="s">
        <v>3</v>
      </c>
      <c r="D5" s="2590" t="s">
        <v>90</v>
      </c>
      <c r="E5" s="2591"/>
      <c r="F5" s="1" t="s">
        <v>4</v>
      </c>
      <c r="G5" s="1" t="s">
        <v>130</v>
      </c>
      <c r="H5" s="2579" t="s">
        <v>5</v>
      </c>
      <c r="I5" s="2580"/>
      <c r="J5" s="2581"/>
      <c r="K5" s="1" t="s">
        <v>55</v>
      </c>
      <c r="L5" s="1" t="s">
        <v>6</v>
      </c>
    </row>
    <row r="6" spans="1:12" ht="15.75">
      <c r="A6" s="2583"/>
      <c r="B6" s="2585"/>
      <c r="C6" s="2583"/>
      <c r="D6" s="109" t="s">
        <v>54</v>
      </c>
      <c r="E6" s="132" t="s">
        <v>93</v>
      </c>
      <c r="F6" s="117"/>
      <c r="G6" s="117"/>
      <c r="H6" s="117" t="s">
        <v>94</v>
      </c>
      <c r="I6" s="117" t="s">
        <v>129</v>
      </c>
      <c r="J6" s="117" t="s">
        <v>60</v>
      </c>
      <c r="K6" s="117"/>
      <c r="L6" s="117"/>
    </row>
    <row r="7" spans="1:12" ht="15.75">
      <c r="A7" s="2"/>
      <c r="B7" s="3"/>
      <c r="C7" s="4" t="s">
        <v>7</v>
      </c>
      <c r="D7" s="4"/>
      <c r="E7" s="125"/>
      <c r="F7" s="116"/>
      <c r="G7" s="116"/>
      <c r="H7" s="116"/>
      <c r="I7" s="116"/>
      <c r="J7" s="116"/>
      <c r="K7" s="116"/>
      <c r="L7" s="117">
        <v>1826921</v>
      </c>
    </row>
    <row r="8" spans="1:12" ht="15.75">
      <c r="A8" s="10">
        <v>1</v>
      </c>
      <c r="B8" s="3">
        <v>41465</v>
      </c>
      <c r="C8" s="9" t="s">
        <v>36</v>
      </c>
      <c r="D8" s="10" t="s">
        <v>131</v>
      </c>
      <c r="E8" s="123" t="s">
        <v>133</v>
      </c>
      <c r="F8" s="118"/>
      <c r="G8" s="118"/>
      <c r="H8" s="118"/>
      <c r="I8" s="118"/>
      <c r="J8" s="38">
        <v>80184</v>
      </c>
      <c r="K8" s="38"/>
      <c r="L8" s="118">
        <f t="shared" ref="L8:L14" si="0">L7-J8</f>
        <v>1746737</v>
      </c>
    </row>
    <row r="9" spans="1:12" ht="15.75">
      <c r="A9" s="10">
        <f>1+A8</f>
        <v>2</v>
      </c>
      <c r="B9" s="3">
        <v>41465</v>
      </c>
      <c r="C9" s="9" t="s">
        <v>37</v>
      </c>
      <c r="D9" s="10" t="s">
        <v>63</v>
      </c>
      <c r="E9" s="123" t="s">
        <v>139</v>
      </c>
      <c r="F9" s="38"/>
      <c r="G9" s="38"/>
      <c r="H9" s="38"/>
      <c r="I9" s="38"/>
      <c r="J9" s="38">
        <v>100499</v>
      </c>
      <c r="K9" s="38"/>
      <c r="L9" s="38">
        <f t="shared" si="0"/>
        <v>1646238</v>
      </c>
    </row>
    <row r="10" spans="1:12" ht="15.75">
      <c r="A10" s="10">
        <f t="shared" ref="A10:A18" si="1">1+A9</f>
        <v>3</v>
      </c>
      <c r="B10" s="3">
        <v>41465</v>
      </c>
      <c r="C10" s="9" t="s">
        <v>38</v>
      </c>
      <c r="D10" s="10" t="s">
        <v>63</v>
      </c>
      <c r="E10" s="123" t="s">
        <v>139</v>
      </c>
      <c r="F10" s="38"/>
      <c r="G10" s="38"/>
      <c r="H10" s="38"/>
      <c r="I10" s="38"/>
      <c r="J10" s="38">
        <v>241435</v>
      </c>
      <c r="K10" s="38"/>
      <c r="L10" s="38">
        <f t="shared" si="0"/>
        <v>1404803</v>
      </c>
    </row>
    <row r="11" spans="1:12" ht="15.75">
      <c r="A11" s="10">
        <f t="shared" si="1"/>
        <v>4</v>
      </c>
      <c r="B11" s="3">
        <v>41496</v>
      </c>
      <c r="C11" s="9" t="s">
        <v>29</v>
      </c>
      <c r="D11" s="10" t="s">
        <v>79</v>
      </c>
      <c r="E11" s="123" t="s">
        <v>134</v>
      </c>
      <c r="F11" s="38"/>
      <c r="G11" s="38"/>
      <c r="H11" s="38"/>
      <c r="I11" s="38"/>
      <c r="J11" s="38">
        <v>38360</v>
      </c>
      <c r="K11" s="38"/>
      <c r="L11" s="38">
        <f t="shared" si="0"/>
        <v>1366443</v>
      </c>
    </row>
    <row r="12" spans="1:12" ht="15.75">
      <c r="A12" s="10">
        <f t="shared" si="1"/>
        <v>5</v>
      </c>
      <c r="B12" s="3">
        <v>41496</v>
      </c>
      <c r="C12" s="9" t="s">
        <v>33</v>
      </c>
      <c r="D12" s="10" t="s">
        <v>79</v>
      </c>
      <c r="E12" s="123" t="s">
        <v>134</v>
      </c>
      <c r="F12" s="38"/>
      <c r="G12" s="38"/>
      <c r="H12" s="38"/>
      <c r="I12" s="38"/>
      <c r="J12" s="38">
        <v>117472</v>
      </c>
      <c r="K12" s="38"/>
      <c r="L12" s="38">
        <f t="shared" si="0"/>
        <v>1248971</v>
      </c>
    </row>
    <row r="13" spans="1:12" ht="15.75">
      <c r="A13" s="10">
        <f t="shared" si="1"/>
        <v>6</v>
      </c>
      <c r="B13" s="3">
        <v>41496</v>
      </c>
      <c r="C13" s="9" t="s">
        <v>30</v>
      </c>
      <c r="D13" s="10" t="s">
        <v>79</v>
      </c>
      <c r="E13" s="123" t="s">
        <v>134</v>
      </c>
      <c r="F13" s="38"/>
      <c r="G13" s="38"/>
      <c r="H13" s="38"/>
      <c r="I13" s="38"/>
      <c r="J13" s="38">
        <v>724500</v>
      </c>
      <c r="K13" s="38"/>
      <c r="L13" s="38">
        <f t="shared" si="0"/>
        <v>524471</v>
      </c>
    </row>
    <row r="14" spans="1:12" ht="15.75">
      <c r="A14" s="10">
        <f t="shared" si="1"/>
        <v>7</v>
      </c>
      <c r="B14" s="3">
        <v>41557</v>
      </c>
      <c r="C14" s="9" t="s">
        <v>39</v>
      </c>
      <c r="D14" s="10" t="s">
        <v>131</v>
      </c>
      <c r="E14" s="123" t="s">
        <v>143</v>
      </c>
      <c r="F14" s="38"/>
      <c r="G14" s="38"/>
      <c r="H14" s="38"/>
      <c r="I14" s="38"/>
      <c r="J14" s="38">
        <v>50000</v>
      </c>
      <c r="K14" s="38"/>
      <c r="L14" s="38">
        <f t="shared" si="0"/>
        <v>474471</v>
      </c>
    </row>
    <row r="15" spans="1:12" ht="15.75">
      <c r="A15" s="10">
        <f t="shared" si="1"/>
        <v>8</v>
      </c>
      <c r="B15" s="3">
        <v>41588</v>
      </c>
      <c r="C15" s="9" t="s">
        <v>290</v>
      </c>
      <c r="D15" s="10"/>
      <c r="E15" s="123"/>
      <c r="F15" s="38"/>
      <c r="G15" s="38"/>
      <c r="H15" s="38"/>
      <c r="I15" s="38"/>
      <c r="J15" s="38"/>
      <c r="K15" s="38">
        <v>13950</v>
      </c>
      <c r="L15" s="38">
        <f>L14+K15</f>
        <v>488421</v>
      </c>
    </row>
    <row r="16" spans="1:12" ht="15.75">
      <c r="A16" s="10">
        <f t="shared" si="1"/>
        <v>9</v>
      </c>
      <c r="B16" s="11" t="s">
        <v>24</v>
      </c>
      <c r="C16" s="9" t="s">
        <v>39</v>
      </c>
      <c r="D16" s="10" t="s">
        <v>131</v>
      </c>
      <c r="E16" s="123" t="s">
        <v>143</v>
      </c>
      <c r="F16" s="38"/>
      <c r="G16" s="38"/>
      <c r="H16" s="38"/>
      <c r="I16" s="38"/>
      <c r="J16" s="38">
        <v>50000</v>
      </c>
      <c r="K16" s="38"/>
      <c r="L16" s="38">
        <f>L15-J16</f>
        <v>438421</v>
      </c>
    </row>
    <row r="17" spans="1:12" ht="15.75">
      <c r="A17" s="10">
        <f t="shared" si="1"/>
        <v>10</v>
      </c>
      <c r="B17" s="11" t="s">
        <v>44</v>
      </c>
      <c r="C17" s="9" t="s">
        <v>4</v>
      </c>
      <c r="D17" s="122"/>
      <c r="E17" s="127"/>
      <c r="F17" s="119">
        <v>2000000</v>
      </c>
      <c r="G17" s="119"/>
      <c r="H17" s="119"/>
      <c r="I17" s="119"/>
      <c r="J17" s="120"/>
      <c r="K17" s="120"/>
      <c r="L17" s="120">
        <f>L16+F17</f>
        <v>2438421</v>
      </c>
    </row>
    <row r="18" spans="1:12" ht="15.75">
      <c r="A18" s="10">
        <f t="shared" si="1"/>
        <v>11</v>
      </c>
      <c r="B18" s="11" t="s">
        <v>25</v>
      </c>
      <c r="C18" s="9" t="s">
        <v>40</v>
      </c>
      <c r="D18" s="122" t="s">
        <v>132</v>
      </c>
      <c r="E18" s="127" t="s">
        <v>140</v>
      </c>
      <c r="F18" s="119"/>
      <c r="G18" s="119"/>
      <c r="H18" s="119">
        <v>500000</v>
      </c>
      <c r="I18" s="119"/>
      <c r="J18" s="120"/>
      <c r="K18" s="120"/>
      <c r="L18" s="120">
        <f>L17-H18</f>
        <v>1938421</v>
      </c>
    </row>
    <row r="19" spans="1:12" ht="15.75">
      <c r="A19" s="2592" t="s">
        <v>42</v>
      </c>
      <c r="B19" s="2593"/>
      <c r="C19" s="2594"/>
      <c r="D19" s="89"/>
      <c r="E19" s="128"/>
      <c r="F19" s="39">
        <f t="shared" ref="F19:K19" si="2">SUM(F8:F18)</f>
        <v>2000000</v>
      </c>
      <c r="G19" s="39">
        <f t="shared" si="2"/>
        <v>0</v>
      </c>
      <c r="H19" s="39">
        <f t="shared" si="2"/>
        <v>500000</v>
      </c>
      <c r="I19" s="39">
        <f t="shared" si="2"/>
        <v>0</v>
      </c>
      <c r="J19" s="40">
        <f t="shared" si="2"/>
        <v>1402450</v>
      </c>
      <c r="K19" s="40">
        <f t="shared" si="2"/>
        <v>13950</v>
      </c>
      <c r="L19" s="40">
        <f>L18</f>
        <v>1938421</v>
      </c>
    </row>
    <row r="20" spans="1:12" ht="15.75">
      <c r="A20" s="2573" t="s">
        <v>179</v>
      </c>
      <c r="B20" s="2574"/>
      <c r="C20" s="2575"/>
      <c r="D20" s="87"/>
      <c r="E20" s="129"/>
      <c r="F20" s="41">
        <f>'SEPTEMBER''13'!F25</f>
        <v>5000000</v>
      </c>
      <c r="G20" s="41">
        <f>'SEPTEMBER''13'!G25</f>
        <v>100000</v>
      </c>
      <c r="H20" s="41">
        <f>'SEPTEMBER''13'!H25</f>
        <v>0</v>
      </c>
      <c r="I20" s="41">
        <f>'SEPTEMBER''13'!I25</f>
        <v>250000</v>
      </c>
      <c r="J20" s="42">
        <f>'SEPTEMBER''13'!J25</f>
        <v>2829479</v>
      </c>
      <c r="K20" s="42">
        <f>'SEPTEMBER''13'!K25</f>
        <v>6400</v>
      </c>
      <c r="L20" s="42">
        <f>'SEPTEMBER''13'!L25</f>
        <v>1826921</v>
      </c>
    </row>
    <row r="21" spans="1:12" ht="15.75">
      <c r="A21" s="2576" t="s">
        <v>180</v>
      </c>
      <c r="B21" s="2595"/>
      <c r="C21" s="2596"/>
      <c r="D21" s="90"/>
      <c r="E21" s="133"/>
      <c r="F21" s="43">
        <f t="shared" ref="F21:K21" si="3">F20+F19</f>
        <v>7000000</v>
      </c>
      <c r="G21" s="43">
        <f t="shared" si="3"/>
        <v>100000</v>
      </c>
      <c r="H21" s="43">
        <f t="shared" si="3"/>
        <v>500000</v>
      </c>
      <c r="I21" s="43">
        <f t="shared" si="3"/>
        <v>250000</v>
      </c>
      <c r="J21" s="43">
        <f t="shared" si="3"/>
        <v>4231929</v>
      </c>
      <c r="K21" s="43">
        <f t="shared" si="3"/>
        <v>20350</v>
      </c>
      <c r="L21" s="43">
        <f>F21-(G21+H21+I21+J21)+K21</f>
        <v>1938421</v>
      </c>
    </row>
    <row r="23" spans="1:12">
      <c r="A23" t="s">
        <v>185</v>
      </c>
    </row>
    <row r="24" spans="1:12">
      <c r="A24" t="s">
        <v>183</v>
      </c>
    </row>
  </sheetData>
  <mergeCells count="10">
    <mergeCell ref="A20:C20"/>
    <mergeCell ref="A21:C21"/>
    <mergeCell ref="A5:A6"/>
    <mergeCell ref="B5:B6"/>
    <mergeCell ref="C5:C6"/>
    <mergeCell ref="C1:L1"/>
    <mergeCell ref="C2:L2"/>
    <mergeCell ref="D5:E5"/>
    <mergeCell ref="H5:J5"/>
    <mergeCell ref="A19:C19"/>
  </mergeCells>
  <pageMargins left="0.7" right="0.7" top="0.75" bottom="0.75" header="0.3" footer="0.3"/>
  <pageSetup paperSize="5" scale="90" orientation="landscape" horizontalDpi="120" verticalDpi="72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>
    <tabColor rgb="FFFF0000"/>
  </sheetPr>
  <dimension ref="A1:L41"/>
  <sheetViews>
    <sheetView topLeftCell="A7" workbookViewId="0">
      <selection activeCell="I31" sqref="I31"/>
    </sheetView>
  </sheetViews>
  <sheetFormatPr defaultRowHeight="15"/>
  <cols>
    <col min="1" max="1" width="3.5703125" customWidth="1"/>
    <col min="2" max="2" width="10" customWidth="1"/>
    <col min="3" max="3" width="35.85546875" customWidth="1"/>
    <col min="4" max="4" width="15.42578125" customWidth="1"/>
    <col min="6" max="6" width="16.7109375" customWidth="1"/>
    <col min="7" max="7" width="10.7109375" customWidth="1"/>
    <col min="8" max="8" width="15.42578125" customWidth="1"/>
    <col min="9" max="9" width="15.5703125" customWidth="1"/>
    <col min="10" max="10" width="15.42578125" customWidth="1"/>
    <col min="11" max="11" width="12.85546875" customWidth="1"/>
    <col min="12" max="12" width="14.140625" customWidth="1"/>
  </cols>
  <sheetData>
    <row r="1" spans="1:12">
      <c r="A1" s="2632" t="s">
        <v>1</v>
      </c>
      <c r="B1" s="2664" t="s">
        <v>96</v>
      </c>
      <c r="C1" s="2632" t="s">
        <v>3</v>
      </c>
      <c r="D1" s="2636" t="s">
        <v>90</v>
      </c>
      <c r="E1" s="2637"/>
      <c r="F1" s="2630" t="s">
        <v>4</v>
      </c>
      <c r="G1" s="2630" t="s">
        <v>130</v>
      </c>
      <c r="H1" s="2638" t="s">
        <v>5</v>
      </c>
      <c r="I1" s="2639"/>
      <c r="J1" s="2640"/>
      <c r="K1" s="2630" t="s">
        <v>55</v>
      </c>
      <c r="L1" s="2630" t="s">
        <v>6</v>
      </c>
    </row>
    <row r="2" spans="1:12">
      <c r="A2" s="2633"/>
      <c r="B2" s="2665"/>
      <c r="C2" s="2633"/>
      <c r="D2" s="775" t="s">
        <v>54</v>
      </c>
      <c r="E2" s="776" t="s">
        <v>93</v>
      </c>
      <c r="F2" s="2631"/>
      <c r="G2" s="2631"/>
      <c r="H2" s="774" t="s">
        <v>94</v>
      </c>
      <c r="I2" s="774" t="s">
        <v>129</v>
      </c>
      <c r="J2" s="774" t="s">
        <v>60</v>
      </c>
      <c r="K2" s="2631"/>
      <c r="L2" s="2631"/>
    </row>
    <row r="3" spans="1:12">
      <c r="A3" s="2671" t="s">
        <v>7</v>
      </c>
      <c r="B3" s="2672"/>
      <c r="C3" s="2673"/>
      <c r="D3" s="779"/>
      <c r="E3" s="134"/>
      <c r="F3" s="49"/>
      <c r="G3" s="49"/>
      <c r="H3" s="49"/>
      <c r="I3" s="49"/>
      <c r="J3" s="49"/>
      <c r="K3" s="49"/>
      <c r="L3" s="52">
        <f>'des''15'!L23</f>
        <v>3079264</v>
      </c>
    </row>
    <row r="4" spans="1:12">
      <c r="A4" s="2618"/>
      <c r="B4" s="2699">
        <v>42373</v>
      </c>
      <c r="C4" s="53" t="s">
        <v>458</v>
      </c>
      <c r="D4" s="793" t="s">
        <v>489</v>
      </c>
      <c r="E4" s="791" t="s">
        <v>142</v>
      </c>
      <c r="F4" s="2616"/>
      <c r="G4" s="789"/>
      <c r="H4" s="2616"/>
      <c r="I4" s="770"/>
      <c r="J4" s="2616">
        <v>621000</v>
      </c>
      <c r="K4" s="2616"/>
      <c r="L4" s="2616">
        <f>L3-J4</f>
        <v>2458264</v>
      </c>
    </row>
    <row r="5" spans="1:12">
      <c r="A5" s="2619"/>
      <c r="B5" s="2700"/>
      <c r="C5" s="56" t="s">
        <v>622</v>
      </c>
      <c r="D5" s="794" t="s">
        <v>59</v>
      </c>
      <c r="E5" s="792"/>
      <c r="F5" s="2617"/>
      <c r="G5" s="790"/>
      <c r="H5" s="2617"/>
      <c r="I5" s="771"/>
      <c r="J5" s="2617"/>
      <c r="K5" s="2617"/>
      <c r="L5" s="2617"/>
    </row>
    <row r="6" spans="1:12">
      <c r="A6" s="2618"/>
      <c r="B6" s="2699"/>
      <c r="C6" s="53" t="s">
        <v>458</v>
      </c>
      <c r="D6" s="793" t="s">
        <v>611</v>
      </c>
      <c r="E6" s="791" t="s">
        <v>610</v>
      </c>
      <c r="F6" s="2616"/>
      <c r="G6" s="789"/>
      <c r="H6" s="2616">
        <v>491000</v>
      </c>
      <c r="I6" s="789"/>
      <c r="J6" s="2616"/>
      <c r="K6" s="2616"/>
      <c r="L6" s="2616">
        <f>L4-H6</f>
        <v>1967264</v>
      </c>
    </row>
    <row r="7" spans="1:12">
      <c r="A7" s="2619"/>
      <c r="B7" s="2700"/>
      <c r="C7" s="56" t="s">
        <v>618</v>
      </c>
      <c r="D7" s="794" t="s">
        <v>248</v>
      </c>
      <c r="E7" s="792"/>
      <c r="F7" s="2617"/>
      <c r="G7" s="790"/>
      <c r="H7" s="2617"/>
      <c r="I7" s="790"/>
      <c r="J7" s="2617"/>
      <c r="K7" s="2617"/>
      <c r="L7" s="2617"/>
    </row>
    <row r="8" spans="1:12">
      <c r="A8" s="2618"/>
      <c r="B8" s="2699"/>
      <c r="C8" s="53" t="s">
        <v>458</v>
      </c>
      <c r="D8" s="793" t="s">
        <v>619</v>
      </c>
      <c r="E8" s="791" t="s">
        <v>620</v>
      </c>
      <c r="F8" s="787"/>
      <c r="G8" s="789"/>
      <c r="H8" s="787">
        <v>581000</v>
      </c>
      <c r="I8" s="789"/>
      <c r="J8" s="787"/>
      <c r="K8" s="787"/>
      <c r="L8" s="787">
        <f>L6-H8</f>
        <v>1386264</v>
      </c>
    </row>
    <row r="9" spans="1:12">
      <c r="A9" s="2619"/>
      <c r="B9" s="2700"/>
      <c r="C9" s="56" t="s">
        <v>621</v>
      </c>
      <c r="D9" s="794" t="s">
        <v>221</v>
      </c>
      <c r="E9" s="792"/>
      <c r="F9" s="788"/>
      <c r="G9" s="790"/>
      <c r="H9" s="788"/>
      <c r="I9" s="790"/>
      <c r="J9" s="788"/>
      <c r="K9" s="788"/>
      <c r="L9" s="788"/>
    </row>
    <row r="10" spans="1:12">
      <c r="A10" s="301"/>
      <c r="B10" s="785">
        <v>42374</v>
      </c>
      <c r="C10" s="53" t="s">
        <v>477</v>
      </c>
      <c r="D10" s="793" t="s">
        <v>540</v>
      </c>
      <c r="E10" s="791" t="s">
        <v>249</v>
      </c>
      <c r="F10" s="787"/>
      <c r="G10" s="213"/>
      <c r="H10" s="787">
        <v>654000</v>
      </c>
      <c r="I10" s="789"/>
      <c r="J10" s="787"/>
      <c r="K10" s="787"/>
      <c r="L10" s="787">
        <f>L8-H10</f>
        <v>732264</v>
      </c>
    </row>
    <row r="11" spans="1:12">
      <c r="A11" s="301"/>
      <c r="B11" s="786"/>
      <c r="C11" s="56" t="s">
        <v>539</v>
      </c>
      <c r="D11" s="794" t="s">
        <v>541</v>
      </c>
      <c r="E11" s="792"/>
      <c r="F11" s="788"/>
      <c r="G11" s="209"/>
      <c r="H11" s="788"/>
      <c r="I11" s="790"/>
      <c r="J11" s="788"/>
      <c r="K11" s="788"/>
      <c r="L11" s="788"/>
    </row>
    <row r="12" spans="1:12">
      <c r="A12" s="2618"/>
      <c r="B12" s="785"/>
      <c r="C12" s="53" t="s">
        <v>458</v>
      </c>
      <c r="D12" s="793" t="s">
        <v>540</v>
      </c>
      <c r="E12" s="791" t="s">
        <v>249</v>
      </c>
      <c r="F12" s="213"/>
      <c r="G12" s="213"/>
      <c r="H12" s="787">
        <v>585790</v>
      </c>
      <c r="I12" s="789"/>
      <c r="J12" s="795"/>
      <c r="K12" s="787"/>
      <c r="L12" s="787">
        <f>L10-H12</f>
        <v>146474</v>
      </c>
    </row>
    <row r="13" spans="1:12">
      <c r="A13" s="2619"/>
      <c r="B13" s="786"/>
      <c r="C13" s="56" t="s">
        <v>607</v>
      </c>
      <c r="D13" s="794" t="s">
        <v>541</v>
      </c>
      <c r="E13" s="792"/>
      <c r="F13" s="209"/>
      <c r="G13" s="209"/>
      <c r="H13" s="788"/>
      <c r="I13" s="790"/>
      <c r="J13" s="796"/>
      <c r="K13" s="788"/>
      <c r="L13" s="788"/>
    </row>
    <row r="14" spans="1:12">
      <c r="A14" s="2618"/>
      <c r="B14" s="785"/>
      <c r="C14" s="61"/>
      <c r="D14" s="780"/>
      <c r="E14" s="777"/>
      <c r="F14" s="768"/>
      <c r="G14" s="213"/>
      <c r="H14" s="768"/>
      <c r="I14" s="770"/>
      <c r="J14" s="768"/>
      <c r="K14" s="768">
        <v>10500</v>
      </c>
      <c r="L14" s="768">
        <f>L12+K14</f>
        <v>156974</v>
      </c>
    </row>
    <row r="15" spans="1:12">
      <c r="A15" s="2619"/>
      <c r="B15" s="786"/>
      <c r="C15" s="62"/>
      <c r="D15" s="781"/>
      <c r="E15" s="778"/>
      <c r="F15" s="769"/>
      <c r="G15" s="209"/>
      <c r="H15" s="769"/>
      <c r="I15" s="771"/>
      <c r="J15" s="769"/>
      <c r="K15" s="769"/>
      <c r="L15" s="769"/>
    </row>
    <row r="16" spans="1:12">
      <c r="A16" s="2618"/>
      <c r="B16" s="2699">
        <v>42376</v>
      </c>
      <c r="C16" s="600" t="s">
        <v>430</v>
      </c>
      <c r="D16" s="310"/>
      <c r="E16" s="805"/>
      <c r="F16" s="804">
        <v>3500000</v>
      </c>
      <c r="G16" s="798"/>
      <c r="H16" s="2616"/>
      <c r="I16" s="2626"/>
      <c r="J16" s="2616"/>
      <c r="K16" s="214"/>
      <c r="L16" s="2686">
        <f>L14+F16</f>
        <v>3656974</v>
      </c>
    </row>
    <row r="17" spans="1:12">
      <c r="A17" s="2619"/>
      <c r="B17" s="2700"/>
      <c r="C17" s="62"/>
      <c r="D17" s="803"/>
      <c r="E17" s="801"/>
      <c r="F17" s="797"/>
      <c r="G17" s="799"/>
      <c r="H17" s="2617"/>
      <c r="I17" s="2627"/>
      <c r="J17" s="2617"/>
      <c r="K17" s="210"/>
      <c r="L17" s="2617"/>
    </row>
    <row r="18" spans="1:12">
      <c r="A18" s="2618"/>
      <c r="B18" s="2699"/>
      <c r="C18" s="53" t="s">
        <v>458</v>
      </c>
      <c r="D18" s="802" t="s">
        <v>611</v>
      </c>
      <c r="E18" s="800" t="s">
        <v>610</v>
      </c>
      <c r="F18" s="2616"/>
      <c r="G18" s="798"/>
      <c r="H18" s="2616">
        <v>797890</v>
      </c>
      <c r="I18" s="770"/>
      <c r="J18" s="768"/>
      <c r="K18" s="214"/>
      <c r="L18" s="2686">
        <f>L16-H18</f>
        <v>2859084</v>
      </c>
    </row>
    <row r="19" spans="1:12">
      <c r="A19" s="2619"/>
      <c r="B19" s="2700"/>
      <c r="C19" s="56" t="s">
        <v>624</v>
      </c>
      <c r="D19" s="803" t="s">
        <v>248</v>
      </c>
      <c r="E19" s="801"/>
      <c r="F19" s="2617"/>
      <c r="G19" s="799"/>
      <c r="H19" s="2617"/>
      <c r="I19" s="771"/>
      <c r="J19" s="769"/>
      <c r="K19" s="210"/>
      <c r="L19" s="2617"/>
    </row>
    <row r="20" spans="1:12">
      <c r="A20" s="2618"/>
      <c r="B20" s="785">
        <v>42380</v>
      </c>
      <c r="C20" s="53" t="s">
        <v>458</v>
      </c>
      <c r="D20" s="808" t="s">
        <v>479</v>
      </c>
      <c r="E20" s="2656" t="s">
        <v>590</v>
      </c>
      <c r="F20" s="2616"/>
      <c r="G20" s="806"/>
      <c r="H20" s="2616">
        <v>336000</v>
      </c>
      <c r="I20" s="207"/>
      <c r="J20" s="208"/>
      <c r="K20" s="208"/>
      <c r="L20" s="782">
        <f>L18-H20</f>
        <v>2523084</v>
      </c>
    </row>
    <row r="21" spans="1:12">
      <c r="A21" s="2619"/>
      <c r="B21" s="786"/>
      <c r="C21" s="56" t="s">
        <v>527</v>
      </c>
      <c r="D21" s="809" t="s">
        <v>513</v>
      </c>
      <c r="E21" s="2657"/>
      <c r="F21" s="2617"/>
      <c r="G21" s="807"/>
      <c r="H21" s="2617"/>
      <c r="I21" s="207"/>
      <c r="J21" s="208"/>
      <c r="K21" s="208"/>
      <c r="L21" s="769"/>
    </row>
    <row r="22" spans="1:12">
      <c r="A22" s="2618"/>
      <c r="B22" s="785">
        <v>42387</v>
      </c>
      <c r="C22" s="53" t="s">
        <v>458</v>
      </c>
      <c r="D22" s="816" t="s">
        <v>619</v>
      </c>
      <c r="E22" s="814" t="s">
        <v>620</v>
      </c>
      <c r="F22" s="810"/>
      <c r="G22" s="812"/>
      <c r="H22" s="810">
        <v>255000</v>
      </c>
      <c r="I22" s="770"/>
      <c r="J22" s="768"/>
      <c r="K22" s="768"/>
      <c r="L22" s="768">
        <f>L20-H22</f>
        <v>2268084</v>
      </c>
    </row>
    <row r="23" spans="1:12">
      <c r="A23" s="2619"/>
      <c r="B23" s="786"/>
      <c r="C23" s="56" t="s">
        <v>625</v>
      </c>
      <c r="D23" s="817" t="s">
        <v>221</v>
      </c>
      <c r="E23" s="815"/>
      <c r="F23" s="811"/>
      <c r="G23" s="813"/>
      <c r="H23" s="811"/>
      <c r="I23" s="771"/>
      <c r="J23" s="769"/>
      <c r="K23" s="769"/>
      <c r="L23" s="769"/>
    </row>
    <row r="24" spans="1:12">
      <c r="A24" s="2618"/>
      <c r="B24" s="785">
        <v>42390</v>
      </c>
      <c r="C24" s="53" t="s">
        <v>458</v>
      </c>
      <c r="D24" s="310" t="s">
        <v>626</v>
      </c>
      <c r="E24" s="822" t="s">
        <v>137</v>
      </c>
      <c r="F24" s="825"/>
      <c r="G24" s="207"/>
      <c r="H24" s="208">
        <v>741000</v>
      </c>
      <c r="I24" s="768"/>
      <c r="J24" s="768"/>
      <c r="K24" s="214"/>
      <c r="L24" s="783">
        <f>L22-H24</f>
        <v>1527084</v>
      </c>
    </row>
    <row r="25" spans="1:12">
      <c r="A25" s="2619"/>
      <c r="B25" s="786"/>
      <c r="C25" s="56" t="s">
        <v>544</v>
      </c>
      <c r="D25" s="824" t="s">
        <v>584</v>
      </c>
      <c r="E25" s="823"/>
      <c r="F25" s="819"/>
      <c r="G25" s="821"/>
      <c r="H25" s="210"/>
      <c r="I25" s="769"/>
      <c r="J25" s="769"/>
      <c r="K25" s="210"/>
      <c r="L25" s="784"/>
    </row>
    <row r="26" spans="1:12">
      <c r="A26" s="301"/>
      <c r="B26" s="845">
        <v>42390</v>
      </c>
      <c r="C26" s="53" t="s">
        <v>477</v>
      </c>
      <c r="D26" s="310"/>
      <c r="E26" s="835"/>
      <c r="F26" s="841"/>
      <c r="G26" s="207"/>
      <c r="H26" s="208"/>
      <c r="I26" s="828"/>
      <c r="J26" s="826">
        <v>772000</v>
      </c>
      <c r="K26" s="214"/>
      <c r="L26" s="841">
        <f>L24-J26</f>
        <v>755084</v>
      </c>
    </row>
    <row r="27" spans="1:12">
      <c r="A27" s="301"/>
      <c r="B27" s="846"/>
      <c r="C27" s="56" t="s">
        <v>614</v>
      </c>
      <c r="D27" s="840"/>
      <c r="E27" s="836"/>
      <c r="F27" s="827"/>
      <c r="G27" s="829"/>
      <c r="H27" s="210"/>
      <c r="I27" s="829"/>
      <c r="J27" s="827"/>
      <c r="K27" s="210"/>
      <c r="L27" s="827"/>
    </row>
    <row r="28" spans="1:12">
      <c r="A28" s="2618"/>
      <c r="B28" s="785">
        <v>42396</v>
      </c>
      <c r="C28" s="600" t="s">
        <v>430</v>
      </c>
      <c r="D28" s="310"/>
      <c r="E28" s="842"/>
      <c r="F28" s="841">
        <v>3500000</v>
      </c>
      <c r="G28" s="207"/>
      <c r="H28" s="208"/>
      <c r="I28" s="820"/>
      <c r="J28" s="818"/>
      <c r="K28" s="214"/>
      <c r="L28" s="782">
        <f>L26+F28</f>
        <v>4255084</v>
      </c>
    </row>
    <row r="29" spans="1:12">
      <c r="A29" s="2619"/>
      <c r="B29" s="786"/>
      <c r="C29" s="62"/>
      <c r="D29" s="840"/>
      <c r="E29" s="836"/>
      <c r="F29" s="827"/>
      <c r="G29" s="821"/>
      <c r="H29" s="210"/>
      <c r="I29" s="821"/>
      <c r="J29" s="819"/>
      <c r="K29" s="210"/>
      <c r="L29" s="769"/>
    </row>
    <row r="30" spans="1:12">
      <c r="A30" s="2693" t="s">
        <v>669</v>
      </c>
      <c r="B30" s="2694"/>
      <c r="C30" s="2695"/>
      <c r="D30" s="767"/>
      <c r="E30" s="138"/>
      <c r="F30" s="66">
        <f>SUM(F3:F29)</f>
        <v>7000000</v>
      </c>
      <c r="G30" s="66">
        <f>SUM(G4:G9)</f>
        <v>0</v>
      </c>
      <c r="H30" s="66">
        <f>SUM(H3:H29)</f>
        <v>4441680</v>
      </c>
      <c r="I30" s="66">
        <f>I20</f>
        <v>0</v>
      </c>
      <c r="J30" s="66">
        <f>SUM(J3:J29)</f>
        <v>1393000</v>
      </c>
      <c r="K30" s="66">
        <f>K14</f>
        <v>10500</v>
      </c>
      <c r="L30" s="66">
        <f>L3+F30-H30-J30+K30</f>
        <v>4255084</v>
      </c>
    </row>
    <row r="31" spans="1:12">
      <c r="A31" s="2690" t="s">
        <v>7</v>
      </c>
      <c r="B31" s="2691"/>
      <c r="C31" s="2692"/>
      <c r="D31" s="772"/>
      <c r="E31" s="139"/>
      <c r="F31" s="68">
        <f>'des''15'!F25</f>
        <v>63000000</v>
      </c>
      <c r="G31" s="68">
        <f>'Mar''15'!G38</f>
        <v>0</v>
      </c>
      <c r="H31" s="68">
        <f>'des''15'!H25</f>
        <v>45481798</v>
      </c>
      <c r="I31" s="68"/>
      <c r="J31" s="69">
        <f>'des''15'!J25</f>
        <v>14809227</v>
      </c>
      <c r="K31" s="69">
        <f>'des''15'!K25</f>
        <v>142050</v>
      </c>
      <c r="L31" s="69">
        <f>'des''15'!L25</f>
        <v>1806325</v>
      </c>
    </row>
    <row r="32" spans="1:12">
      <c r="A32" s="2687" t="s">
        <v>12</v>
      </c>
      <c r="B32" s="2688"/>
      <c r="C32" s="2689"/>
      <c r="D32" s="773"/>
      <c r="E32" s="140"/>
      <c r="F32" s="71">
        <f t="shared" ref="F32:K32" si="0">F31+F30</f>
        <v>70000000</v>
      </c>
      <c r="G32" s="71">
        <f t="shared" si="0"/>
        <v>0</v>
      </c>
      <c r="H32" s="71">
        <f t="shared" si="0"/>
        <v>49923478</v>
      </c>
      <c r="I32" s="71">
        <f t="shared" si="0"/>
        <v>0</v>
      </c>
      <c r="J32" s="71">
        <f t="shared" si="0"/>
        <v>16202227</v>
      </c>
      <c r="K32" s="71">
        <f t="shared" si="0"/>
        <v>152550</v>
      </c>
      <c r="L32" s="71">
        <f>F32-G32-H32-I32-J32+K32</f>
        <v>4026845</v>
      </c>
    </row>
    <row r="40" spans="2:6">
      <c r="B40" s="1325" t="s">
        <v>666</v>
      </c>
      <c r="C40" s="1326"/>
      <c r="F40" s="1325" t="s">
        <v>667</v>
      </c>
    </row>
    <row r="41" spans="2:6">
      <c r="B41" s="1327" t="s">
        <v>225</v>
      </c>
      <c r="C41" s="1326"/>
      <c r="F41" s="1327" t="s">
        <v>668</v>
      </c>
    </row>
  </sheetData>
  <mergeCells count="49">
    <mergeCell ref="A30:C30"/>
    <mergeCell ref="A31:C31"/>
    <mergeCell ref="A32:C32"/>
    <mergeCell ref="L18:L19"/>
    <mergeCell ref="A20:A21"/>
    <mergeCell ref="A22:A23"/>
    <mergeCell ref="A28:A29"/>
    <mergeCell ref="F18:F19"/>
    <mergeCell ref="H18:H19"/>
    <mergeCell ref="A24:A25"/>
    <mergeCell ref="A18:A19"/>
    <mergeCell ref="B18:B19"/>
    <mergeCell ref="E20:E21"/>
    <mergeCell ref="F20:F21"/>
    <mergeCell ref="H20:H21"/>
    <mergeCell ref="I16:I17"/>
    <mergeCell ref="J16:J17"/>
    <mergeCell ref="L16:L17"/>
    <mergeCell ref="A8:A9"/>
    <mergeCell ref="B8:B9"/>
    <mergeCell ref="H16:H17"/>
    <mergeCell ref="A12:A13"/>
    <mergeCell ref="A14:A15"/>
    <mergeCell ref="A16:A17"/>
    <mergeCell ref="B16:B17"/>
    <mergeCell ref="L4:L5"/>
    <mergeCell ref="A6:A7"/>
    <mergeCell ref="B6:B7"/>
    <mergeCell ref="F6:F7"/>
    <mergeCell ref="H6:H7"/>
    <mergeCell ref="J6:J7"/>
    <mergeCell ref="K6:K7"/>
    <mergeCell ref="L6:L7"/>
    <mergeCell ref="H1:J1"/>
    <mergeCell ref="K1:K2"/>
    <mergeCell ref="L1:L2"/>
    <mergeCell ref="A3:C3"/>
    <mergeCell ref="A4:A5"/>
    <mergeCell ref="B4:B5"/>
    <mergeCell ref="F4:F5"/>
    <mergeCell ref="H4:H5"/>
    <mergeCell ref="J4:J5"/>
    <mergeCell ref="A1:A2"/>
    <mergeCell ref="B1:B2"/>
    <mergeCell ref="C1:C2"/>
    <mergeCell ref="D1:E1"/>
    <mergeCell ref="F1:F2"/>
    <mergeCell ref="G1:G2"/>
    <mergeCell ref="K4:K5"/>
  </mergeCells>
  <pageMargins left="0.70866141732283472" right="0.70866141732283472" top="0.74803149606299213" bottom="0.74803149606299213" header="0.31496062992125984" footer="0.31496062992125984"/>
  <pageSetup scale="68" orientation="landscape" horizontalDpi="4294967293" verticalDpi="72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L41"/>
  <sheetViews>
    <sheetView workbookViewId="0">
      <selection activeCell="B38" sqref="B38:G39"/>
    </sheetView>
  </sheetViews>
  <sheetFormatPr defaultRowHeight="15"/>
  <cols>
    <col min="1" max="1" width="4.5703125" customWidth="1"/>
    <col min="2" max="2" width="10.5703125" customWidth="1"/>
    <col min="3" max="3" width="37" customWidth="1"/>
    <col min="4" max="4" width="13.140625" customWidth="1"/>
    <col min="6" max="6" width="15.7109375" customWidth="1"/>
    <col min="7" max="7" width="11.7109375" customWidth="1"/>
    <col min="8" max="8" width="15.140625" customWidth="1"/>
    <col min="9" max="9" width="14.5703125" customWidth="1"/>
    <col min="10" max="10" width="15.7109375" customWidth="1"/>
    <col min="11" max="11" width="12.42578125" customWidth="1"/>
    <col min="12" max="12" width="14.28515625" customWidth="1"/>
  </cols>
  <sheetData>
    <row r="1" spans="1:12">
      <c r="A1" s="2632" t="s">
        <v>1</v>
      </c>
      <c r="B1" s="2664" t="s">
        <v>96</v>
      </c>
      <c r="C1" s="2632" t="s">
        <v>3</v>
      </c>
      <c r="D1" s="2636" t="s">
        <v>90</v>
      </c>
      <c r="E1" s="2637"/>
      <c r="F1" s="2630" t="s">
        <v>4</v>
      </c>
      <c r="G1" s="2630" t="s">
        <v>130</v>
      </c>
      <c r="H1" s="2638" t="s">
        <v>5</v>
      </c>
      <c r="I1" s="2639"/>
      <c r="J1" s="2640"/>
      <c r="K1" s="2630" t="s">
        <v>55</v>
      </c>
      <c r="L1" s="2630" t="s">
        <v>6</v>
      </c>
    </row>
    <row r="2" spans="1:12">
      <c r="A2" s="2633"/>
      <c r="B2" s="2665"/>
      <c r="C2" s="2633"/>
      <c r="D2" s="831" t="s">
        <v>54</v>
      </c>
      <c r="E2" s="837" t="s">
        <v>93</v>
      </c>
      <c r="F2" s="2631"/>
      <c r="G2" s="2631"/>
      <c r="H2" s="830" t="s">
        <v>94</v>
      </c>
      <c r="I2" s="830" t="s">
        <v>129</v>
      </c>
      <c r="J2" s="830" t="s">
        <v>60</v>
      </c>
      <c r="K2" s="2631"/>
      <c r="L2" s="2631"/>
    </row>
    <row r="3" spans="1:12">
      <c r="A3" s="2671" t="s">
        <v>7</v>
      </c>
      <c r="B3" s="2672"/>
      <c r="C3" s="2673"/>
      <c r="D3" s="838"/>
      <c r="E3" s="134"/>
      <c r="F3" s="49"/>
      <c r="G3" s="49"/>
      <c r="H3" s="49"/>
      <c r="I3" s="49"/>
      <c r="J3" s="49"/>
      <c r="K3" s="49"/>
      <c r="L3" s="52">
        <f>'Jan''16'!L30</f>
        <v>4255084</v>
      </c>
    </row>
    <row r="4" spans="1:12">
      <c r="A4" s="2618"/>
      <c r="B4" s="2699">
        <v>42401</v>
      </c>
      <c r="C4" s="53" t="s">
        <v>458</v>
      </c>
      <c r="D4" s="839" t="s">
        <v>489</v>
      </c>
      <c r="E4" s="835" t="s">
        <v>142</v>
      </c>
      <c r="F4" s="2616"/>
      <c r="G4" s="828"/>
      <c r="H4" s="2616"/>
      <c r="I4" s="828"/>
      <c r="J4" s="2616">
        <v>621000</v>
      </c>
      <c r="K4" s="2616"/>
      <c r="L4" s="2616">
        <f>L3-J4</f>
        <v>3634084</v>
      </c>
    </row>
    <row r="5" spans="1:12">
      <c r="A5" s="2619"/>
      <c r="B5" s="2700"/>
      <c r="C5" s="56" t="s">
        <v>622</v>
      </c>
      <c r="D5" s="840" t="s">
        <v>59</v>
      </c>
      <c r="E5" s="836"/>
      <c r="F5" s="2617"/>
      <c r="G5" s="829"/>
      <c r="H5" s="2617"/>
      <c r="I5" s="829"/>
      <c r="J5" s="2617"/>
      <c r="K5" s="2617"/>
      <c r="L5" s="2617"/>
    </row>
    <row r="6" spans="1:12">
      <c r="A6" s="2618"/>
      <c r="B6" s="2699"/>
      <c r="C6" s="53" t="s">
        <v>477</v>
      </c>
      <c r="D6" s="839" t="s">
        <v>540</v>
      </c>
      <c r="E6" s="835" t="s">
        <v>249</v>
      </c>
      <c r="F6" s="826"/>
      <c r="G6" s="213"/>
      <c r="H6" s="826">
        <v>654000</v>
      </c>
      <c r="I6" s="828"/>
      <c r="J6" s="2616"/>
      <c r="K6" s="2616"/>
      <c r="L6" s="2616">
        <f>L4-H6</f>
        <v>2980084</v>
      </c>
    </row>
    <row r="7" spans="1:12">
      <c r="A7" s="2619"/>
      <c r="B7" s="2700"/>
      <c r="C7" s="56" t="s">
        <v>539</v>
      </c>
      <c r="D7" s="840" t="s">
        <v>541</v>
      </c>
      <c r="E7" s="836"/>
      <c r="F7" s="827"/>
      <c r="G7" s="209"/>
      <c r="H7" s="827"/>
      <c r="I7" s="829"/>
      <c r="J7" s="2617"/>
      <c r="K7" s="2617"/>
      <c r="L7" s="2617"/>
    </row>
    <row r="8" spans="1:12">
      <c r="A8" s="2618"/>
      <c r="B8" s="2699"/>
      <c r="C8" s="53" t="s">
        <v>458</v>
      </c>
      <c r="D8" s="839" t="s">
        <v>540</v>
      </c>
      <c r="E8" s="835" t="s">
        <v>249</v>
      </c>
      <c r="F8" s="213"/>
      <c r="G8" s="213"/>
      <c r="H8" s="826">
        <v>580000</v>
      </c>
      <c r="I8" s="828"/>
      <c r="J8" s="826"/>
      <c r="K8" s="826"/>
      <c r="L8" s="826">
        <f>L6-H8</f>
        <v>2400084</v>
      </c>
    </row>
    <row r="9" spans="1:12">
      <c r="A9" s="2619"/>
      <c r="B9" s="2700"/>
      <c r="C9" s="56" t="s">
        <v>607</v>
      </c>
      <c r="D9" s="840" t="s">
        <v>541</v>
      </c>
      <c r="E9" s="836"/>
      <c r="F9" s="209"/>
      <c r="G9" s="209"/>
      <c r="H9" s="827"/>
      <c r="I9" s="829"/>
      <c r="J9" s="827"/>
      <c r="K9" s="827"/>
      <c r="L9" s="827"/>
    </row>
    <row r="10" spans="1:12">
      <c r="A10" s="301"/>
      <c r="B10" s="845">
        <v>42402</v>
      </c>
      <c r="C10" s="53" t="s">
        <v>458</v>
      </c>
      <c r="D10" s="851" t="s">
        <v>611</v>
      </c>
      <c r="E10" s="849" t="s">
        <v>610</v>
      </c>
      <c r="F10" s="826"/>
      <c r="G10" s="213"/>
      <c r="H10" s="826">
        <v>790000</v>
      </c>
      <c r="I10" s="828"/>
      <c r="J10" s="826"/>
      <c r="K10" s="826"/>
      <c r="L10" s="826">
        <f>L8-H10</f>
        <v>1610084</v>
      </c>
    </row>
    <row r="11" spans="1:12">
      <c r="A11" s="301"/>
      <c r="B11" s="846"/>
      <c r="C11" s="56" t="s">
        <v>624</v>
      </c>
      <c r="D11" s="852" t="s">
        <v>248</v>
      </c>
      <c r="E11" s="850"/>
      <c r="F11" s="827"/>
      <c r="G11" s="209"/>
      <c r="H11" s="827"/>
      <c r="I11" s="829"/>
      <c r="J11" s="827"/>
      <c r="K11" s="827"/>
      <c r="L11" s="827"/>
    </row>
    <row r="12" spans="1:12">
      <c r="A12" s="2618"/>
      <c r="B12" s="845"/>
      <c r="C12" s="53" t="s">
        <v>477</v>
      </c>
      <c r="D12" s="839"/>
      <c r="E12" s="835"/>
      <c r="F12" s="213"/>
      <c r="G12" s="213"/>
      <c r="H12" s="826"/>
      <c r="I12" s="828"/>
      <c r="J12" s="847">
        <v>285000</v>
      </c>
      <c r="K12" s="826"/>
      <c r="L12" s="826">
        <f>L10-J12</f>
        <v>1325084</v>
      </c>
    </row>
    <row r="13" spans="1:12">
      <c r="A13" s="2619"/>
      <c r="B13" s="846"/>
      <c r="C13" s="56" t="s">
        <v>633</v>
      </c>
      <c r="D13" s="840"/>
      <c r="E13" s="836"/>
      <c r="F13" s="209"/>
      <c r="G13" s="209"/>
      <c r="H13" s="827"/>
      <c r="I13" s="829"/>
      <c r="J13" s="848"/>
      <c r="K13" s="827"/>
      <c r="L13" s="827"/>
    </row>
    <row r="14" spans="1:12">
      <c r="A14" s="2618"/>
      <c r="B14" s="845">
        <v>42404</v>
      </c>
      <c r="C14" s="53" t="s">
        <v>458</v>
      </c>
      <c r="D14" s="859" t="s">
        <v>619</v>
      </c>
      <c r="E14" s="857" t="s">
        <v>620</v>
      </c>
      <c r="F14" s="853"/>
      <c r="G14" s="855"/>
      <c r="H14" s="853">
        <v>581000</v>
      </c>
      <c r="I14" s="828"/>
      <c r="J14" s="826"/>
      <c r="K14" s="826"/>
      <c r="L14" s="826">
        <f>L12-H14</f>
        <v>744084</v>
      </c>
    </row>
    <row r="15" spans="1:12">
      <c r="A15" s="2619"/>
      <c r="B15" s="846"/>
      <c r="C15" s="56" t="s">
        <v>621</v>
      </c>
      <c r="D15" s="860" t="s">
        <v>221</v>
      </c>
      <c r="E15" s="858"/>
      <c r="F15" s="854"/>
      <c r="G15" s="856"/>
      <c r="H15" s="854"/>
      <c r="I15" s="829"/>
      <c r="J15" s="827"/>
      <c r="K15" s="827"/>
      <c r="L15" s="827"/>
    </row>
    <row r="16" spans="1:12">
      <c r="A16" s="2618"/>
      <c r="B16" s="2699"/>
      <c r="C16" s="53" t="s">
        <v>458</v>
      </c>
      <c r="D16" s="859" t="s">
        <v>479</v>
      </c>
      <c r="E16" s="2656" t="s">
        <v>590</v>
      </c>
      <c r="F16" s="2616"/>
      <c r="G16" s="855"/>
      <c r="H16" s="2616">
        <v>336000</v>
      </c>
      <c r="I16" s="2626"/>
      <c r="J16" s="2616"/>
      <c r="K16" s="214"/>
      <c r="L16" s="2686">
        <f>L14-H16</f>
        <v>408084</v>
      </c>
    </row>
    <row r="17" spans="1:12">
      <c r="A17" s="2619"/>
      <c r="B17" s="2700"/>
      <c r="C17" s="56" t="s">
        <v>527</v>
      </c>
      <c r="D17" s="860" t="s">
        <v>513</v>
      </c>
      <c r="E17" s="2657"/>
      <c r="F17" s="2617"/>
      <c r="G17" s="856"/>
      <c r="H17" s="2617"/>
      <c r="I17" s="2627"/>
      <c r="J17" s="2617"/>
      <c r="K17" s="210"/>
      <c r="L17" s="2617"/>
    </row>
    <row r="18" spans="1:12">
      <c r="A18" s="2618"/>
      <c r="B18" s="2699">
        <v>42409</v>
      </c>
      <c r="C18" s="600" t="s">
        <v>430</v>
      </c>
      <c r="D18" s="310"/>
      <c r="E18" s="869"/>
      <c r="F18" s="868">
        <v>3500000</v>
      </c>
      <c r="G18" s="828"/>
      <c r="H18" s="2616"/>
      <c r="I18" s="828"/>
      <c r="J18" s="826"/>
      <c r="K18" s="214"/>
      <c r="L18" s="2686">
        <f>L16+F18</f>
        <v>3908084</v>
      </c>
    </row>
    <row r="19" spans="1:12">
      <c r="A19" s="2619"/>
      <c r="B19" s="2700"/>
      <c r="C19" s="62"/>
      <c r="D19" s="867"/>
      <c r="E19" s="866"/>
      <c r="F19" s="862"/>
      <c r="G19" s="829"/>
      <c r="H19" s="2617"/>
      <c r="I19" s="829"/>
      <c r="J19" s="827"/>
      <c r="K19" s="210"/>
      <c r="L19" s="2617"/>
    </row>
    <row r="20" spans="1:12">
      <c r="A20" s="2618"/>
      <c r="B20" s="845">
        <v>42422</v>
      </c>
      <c r="C20" s="53" t="s">
        <v>477</v>
      </c>
      <c r="D20" s="310"/>
      <c r="E20" s="865"/>
      <c r="F20" s="868"/>
      <c r="G20" s="207"/>
      <c r="H20" s="208"/>
      <c r="I20" s="863"/>
      <c r="J20" s="861">
        <v>772000</v>
      </c>
      <c r="K20" s="208"/>
      <c r="L20" s="841">
        <f>L18-J20</f>
        <v>3136084</v>
      </c>
    </row>
    <row r="21" spans="1:12">
      <c r="A21" s="2619"/>
      <c r="B21" s="846"/>
      <c r="C21" s="56" t="s">
        <v>614</v>
      </c>
      <c r="D21" s="867"/>
      <c r="E21" s="866"/>
      <c r="F21" s="862"/>
      <c r="G21" s="864"/>
      <c r="H21" s="210"/>
      <c r="I21" s="864"/>
      <c r="J21" s="862"/>
      <c r="K21" s="208"/>
      <c r="L21" s="827"/>
    </row>
    <row r="22" spans="1:12">
      <c r="A22" s="2618"/>
      <c r="B22" s="845"/>
      <c r="C22" s="600"/>
      <c r="D22" s="310"/>
      <c r="E22" s="877"/>
      <c r="F22" s="876"/>
      <c r="G22" s="828"/>
      <c r="H22" s="826"/>
      <c r="I22" s="828"/>
      <c r="J22" s="826"/>
      <c r="K22" s="826">
        <v>15000</v>
      </c>
      <c r="L22" s="826">
        <f>L20+K22</f>
        <v>3151084</v>
      </c>
    </row>
    <row r="23" spans="1:12">
      <c r="A23" s="2619"/>
      <c r="B23" s="846"/>
      <c r="C23" s="56"/>
      <c r="D23" s="840"/>
      <c r="E23" s="836"/>
      <c r="F23" s="827"/>
      <c r="G23" s="829"/>
      <c r="H23" s="827"/>
      <c r="I23" s="829"/>
      <c r="J23" s="827"/>
      <c r="K23" s="827"/>
      <c r="L23" s="827"/>
    </row>
    <row r="24" spans="1:12">
      <c r="A24" s="2618"/>
      <c r="B24" s="845">
        <v>42429</v>
      </c>
      <c r="C24" s="600" t="s">
        <v>430</v>
      </c>
      <c r="D24" s="310"/>
      <c r="E24" s="877"/>
      <c r="F24" s="876">
        <v>3500000</v>
      </c>
      <c r="G24" s="207"/>
      <c r="H24" s="208"/>
      <c r="I24" s="826"/>
      <c r="J24" s="826"/>
      <c r="K24" s="214"/>
      <c r="L24" s="843">
        <f>L22+F24</f>
        <v>6651084</v>
      </c>
    </row>
    <row r="25" spans="1:12">
      <c r="A25" s="2619"/>
      <c r="B25" s="846"/>
      <c r="C25" s="56"/>
      <c r="D25" s="840"/>
      <c r="E25" s="836"/>
      <c r="F25" s="827"/>
      <c r="G25" s="829"/>
      <c r="H25" s="210"/>
      <c r="I25" s="827"/>
      <c r="J25" s="827"/>
      <c r="K25" s="210"/>
      <c r="L25" s="844"/>
    </row>
    <row r="26" spans="1:12">
      <c r="A26" s="301"/>
      <c r="B26" s="845"/>
      <c r="C26" s="53" t="s">
        <v>458</v>
      </c>
      <c r="D26" s="310"/>
      <c r="E26" s="873"/>
      <c r="F26" s="876"/>
      <c r="G26" s="207"/>
      <c r="H26" s="208"/>
      <c r="I26" s="870"/>
      <c r="J26" s="870">
        <v>784000</v>
      </c>
      <c r="K26" s="214"/>
      <c r="L26" s="841">
        <f>L24-J26</f>
        <v>5867084</v>
      </c>
    </row>
    <row r="27" spans="1:12">
      <c r="A27" s="301"/>
      <c r="B27" s="846"/>
      <c r="C27" s="56" t="s">
        <v>634</v>
      </c>
      <c r="D27" s="875"/>
      <c r="E27" s="874"/>
      <c r="F27" s="871"/>
      <c r="G27" s="872"/>
      <c r="H27" s="210"/>
      <c r="I27" s="871"/>
      <c r="J27" s="871"/>
      <c r="K27" s="210"/>
      <c r="L27" s="827"/>
    </row>
    <row r="28" spans="1:12">
      <c r="A28" s="2693" t="s">
        <v>670</v>
      </c>
      <c r="B28" s="2694"/>
      <c r="C28" s="2695"/>
      <c r="D28" s="834"/>
      <c r="E28" s="138"/>
      <c r="F28" s="66">
        <f>SUM(F3:F27)</f>
        <v>7000000</v>
      </c>
      <c r="G28" s="66">
        <f>SUM(G4:G9)</f>
        <v>0</v>
      </c>
      <c r="H28" s="66">
        <f>SUM(H3:H27)</f>
        <v>2941000</v>
      </c>
      <c r="I28" s="66">
        <f>I20</f>
        <v>0</v>
      </c>
      <c r="J28" s="66">
        <f>SUM(J3:J27)</f>
        <v>2462000</v>
      </c>
      <c r="K28" s="66">
        <f>K22</f>
        <v>15000</v>
      </c>
      <c r="L28" s="66">
        <f>L3+F28-H28-J28+K28</f>
        <v>5867084</v>
      </c>
    </row>
    <row r="29" spans="1:12">
      <c r="A29" s="2690" t="s">
        <v>7</v>
      </c>
      <c r="B29" s="2691"/>
      <c r="C29" s="2692"/>
      <c r="D29" s="832"/>
      <c r="E29" s="139"/>
      <c r="F29" s="68">
        <f>'Jan''16'!F32</f>
        <v>70000000</v>
      </c>
      <c r="G29" s="68">
        <f>'Mar''15'!G38</f>
        <v>0</v>
      </c>
      <c r="H29" s="68">
        <f>'Jan''16'!H32</f>
        <v>49923478</v>
      </c>
      <c r="I29" s="68">
        <f>'Jan''16'!I32</f>
        <v>0</v>
      </c>
      <c r="J29" s="69">
        <f>'Jan''16'!J32</f>
        <v>16202227</v>
      </c>
      <c r="K29" s="69">
        <f>'Jan''16'!K32</f>
        <v>152550</v>
      </c>
      <c r="L29" s="69">
        <f>'Jan''16'!L32</f>
        <v>4026845</v>
      </c>
    </row>
    <row r="30" spans="1:12">
      <c r="A30" s="2687" t="s">
        <v>12</v>
      </c>
      <c r="B30" s="2688"/>
      <c r="C30" s="2689"/>
      <c r="D30" s="833"/>
      <c r="E30" s="140"/>
      <c r="F30" s="71">
        <f t="shared" ref="F30:K30" si="0">F29+F28</f>
        <v>77000000</v>
      </c>
      <c r="G30" s="71">
        <f t="shared" si="0"/>
        <v>0</v>
      </c>
      <c r="H30" s="71">
        <f t="shared" si="0"/>
        <v>52864478</v>
      </c>
      <c r="I30" s="71">
        <f t="shared" si="0"/>
        <v>0</v>
      </c>
      <c r="J30" s="71">
        <f t="shared" si="0"/>
        <v>18664227</v>
      </c>
      <c r="K30" s="71">
        <f t="shared" si="0"/>
        <v>167550</v>
      </c>
      <c r="L30" s="71">
        <f>F30-G30-H30-I30-J30+K30</f>
        <v>5638845</v>
      </c>
    </row>
    <row r="36" spans="2:6">
      <c r="B36" s="1325"/>
      <c r="C36" s="1326"/>
      <c r="F36" s="1325"/>
    </row>
    <row r="37" spans="2:6">
      <c r="B37" s="1327"/>
      <c r="C37" s="1326"/>
      <c r="F37" s="1327"/>
    </row>
    <row r="38" spans="2:6">
      <c r="B38" s="1325" t="s">
        <v>666</v>
      </c>
      <c r="C38" s="1326"/>
      <c r="F38" s="1325" t="s">
        <v>667</v>
      </c>
    </row>
    <row r="39" spans="2:6">
      <c r="B39" s="1327" t="s">
        <v>225</v>
      </c>
      <c r="C39" s="1326"/>
      <c r="F39" s="1327" t="s">
        <v>668</v>
      </c>
    </row>
    <row r="40" spans="2:6">
      <c r="B40" s="1325"/>
      <c r="C40" s="1326"/>
      <c r="F40" s="1325"/>
    </row>
    <row r="41" spans="2:6">
      <c r="B41" s="1327"/>
      <c r="C41" s="1326"/>
      <c r="F41" s="1327"/>
    </row>
  </sheetData>
  <mergeCells count="44">
    <mergeCell ref="H1:J1"/>
    <mergeCell ref="K1:K2"/>
    <mergeCell ref="L1:L2"/>
    <mergeCell ref="A3:C3"/>
    <mergeCell ref="A4:A5"/>
    <mergeCell ref="B4:B5"/>
    <mergeCell ref="F4:F5"/>
    <mergeCell ref="H4:H5"/>
    <mergeCell ref="J4:J5"/>
    <mergeCell ref="K4:K5"/>
    <mergeCell ref="A1:A2"/>
    <mergeCell ref="B1:B2"/>
    <mergeCell ref="C1:C2"/>
    <mergeCell ref="D1:E1"/>
    <mergeCell ref="F1:F2"/>
    <mergeCell ref="G1:G2"/>
    <mergeCell ref="L4:L5"/>
    <mergeCell ref="A6:A7"/>
    <mergeCell ref="B6:B7"/>
    <mergeCell ref="J6:J7"/>
    <mergeCell ref="K6:K7"/>
    <mergeCell ref="L6:L7"/>
    <mergeCell ref="A8:A9"/>
    <mergeCell ref="B8:B9"/>
    <mergeCell ref="A12:A13"/>
    <mergeCell ref="A14:A15"/>
    <mergeCell ref="A16:A17"/>
    <mergeCell ref="B16:B17"/>
    <mergeCell ref="H16:H17"/>
    <mergeCell ref="I16:I17"/>
    <mergeCell ref="J16:J17"/>
    <mergeCell ref="L16:L17"/>
    <mergeCell ref="A18:A19"/>
    <mergeCell ref="B18:B19"/>
    <mergeCell ref="H18:H19"/>
    <mergeCell ref="L18:L19"/>
    <mergeCell ref="E16:E17"/>
    <mergeCell ref="F16:F17"/>
    <mergeCell ref="A28:C28"/>
    <mergeCell ref="A29:C29"/>
    <mergeCell ref="A30:C30"/>
    <mergeCell ref="A20:A21"/>
    <mergeCell ref="A22:A23"/>
    <mergeCell ref="A24:A25"/>
  </mergeCells>
  <pageMargins left="0.70866141732283472" right="0.70866141732283472" top="0.74803149606299213" bottom="0.74803149606299213" header="0.31496062992125984" footer="0.31496062992125984"/>
  <pageSetup scale="70" orientation="landscape" horizontalDpi="4294967293" verticalDpi="72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/>
  <dimension ref="A1:L39"/>
  <sheetViews>
    <sheetView workbookViewId="0">
      <selection activeCell="C27" sqref="C27"/>
    </sheetView>
  </sheetViews>
  <sheetFormatPr defaultRowHeight="15"/>
  <cols>
    <col min="1" max="1" width="4.7109375" customWidth="1"/>
    <col min="2" max="2" width="10.85546875" customWidth="1"/>
    <col min="3" max="3" width="35.7109375" customWidth="1"/>
    <col min="4" max="4" width="13" customWidth="1"/>
    <col min="6" max="6" width="15.28515625" customWidth="1"/>
    <col min="7" max="7" width="10.7109375" customWidth="1"/>
    <col min="8" max="8" width="15.28515625" customWidth="1"/>
    <col min="9" max="9" width="14" customWidth="1"/>
    <col min="10" max="10" width="15.85546875" customWidth="1"/>
    <col min="11" max="11" width="12.5703125" customWidth="1"/>
    <col min="12" max="12" width="14.42578125" customWidth="1"/>
  </cols>
  <sheetData>
    <row r="1" spans="1:12">
      <c r="A1" s="2632" t="s">
        <v>1</v>
      </c>
      <c r="B1" s="2664" t="s">
        <v>96</v>
      </c>
      <c r="C1" s="2632" t="s">
        <v>3</v>
      </c>
      <c r="D1" s="2636" t="s">
        <v>90</v>
      </c>
      <c r="E1" s="2637"/>
      <c r="F1" s="2630" t="s">
        <v>4</v>
      </c>
      <c r="G1" s="2630" t="s">
        <v>130</v>
      </c>
      <c r="H1" s="2638" t="s">
        <v>5</v>
      </c>
      <c r="I1" s="2639"/>
      <c r="J1" s="2640"/>
      <c r="K1" s="2630" t="s">
        <v>55</v>
      </c>
      <c r="L1" s="2630" t="s">
        <v>6</v>
      </c>
    </row>
    <row r="2" spans="1:12">
      <c r="A2" s="2633"/>
      <c r="B2" s="2665"/>
      <c r="C2" s="2633"/>
      <c r="D2" s="883" t="s">
        <v>54</v>
      </c>
      <c r="E2" s="889" t="s">
        <v>93</v>
      </c>
      <c r="F2" s="2631"/>
      <c r="G2" s="2631"/>
      <c r="H2" s="882" t="s">
        <v>94</v>
      </c>
      <c r="I2" s="882" t="s">
        <v>129</v>
      </c>
      <c r="J2" s="882" t="s">
        <v>60</v>
      </c>
      <c r="K2" s="2631"/>
      <c r="L2" s="2631"/>
    </row>
    <row r="3" spans="1:12">
      <c r="A3" s="2671" t="s">
        <v>7</v>
      </c>
      <c r="B3" s="2672"/>
      <c r="C3" s="2673"/>
      <c r="D3" s="890"/>
      <c r="E3" s="134"/>
      <c r="F3" s="49"/>
      <c r="G3" s="49"/>
      <c r="H3" s="49"/>
      <c r="I3" s="49"/>
      <c r="J3" s="49"/>
      <c r="K3" s="49"/>
      <c r="L3" s="52">
        <f>'Feb ''16'!L28</f>
        <v>5867084</v>
      </c>
    </row>
    <row r="4" spans="1:12">
      <c r="A4" s="2618"/>
      <c r="B4" s="2699">
        <v>42430</v>
      </c>
      <c r="C4" s="53" t="s">
        <v>458</v>
      </c>
      <c r="D4" s="891" t="s">
        <v>489</v>
      </c>
      <c r="E4" s="887" t="s">
        <v>142</v>
      </c>
      <c r="F4" s="2616"/>
      <c r="G4" s="880"/>
      <c r="H4" s="2616"/>
      <c r="I4" s="880"/>
      <c r="J4" s="2616">
        <v>621000</v>
      </c>
      <c r="K4" s="2616"/>
      <c r="L4" s="2616">
        <f>L3-J4</f>
        <v>5246084</v>
      </c>
    </row>
    <row r="5" spans="1:12">
      <c r="A5" s="2619"/>
      <c r="B5" s="2700"/>
      <c r="C5" s="56" t="s">
        <v>622</v>
      </c>
      <c r="D5" s="892" t="s">
        <v>59</v>
      </c>
      <c r="E5" s="888"/>
      <c r="F5" s="2617"/>
      <c r="G5" s="881"/>
      <c r="H5" s="2617"/>
      <c r="I5" s="881"/>
      <c r="J5" s="2617"/>
      <c r="K5" s="2617"/>
      <c r="L5" s="2617"/>
    </row>
    <row r="6" spans="1:12">
      <c r="A6" s="2618"/>
      <c r="B6" s="2699"/>
      <c r="C6" s="53" t="s">
        <v>477</v>
      </c>
      <c r="D6" s="891" t="s">
        <v>540</v>
      </c>
      <c r="E6" s="887" t="s">
        <v>249</v>
      </c>
      <c r="F6" s="878"/>
      <c r="G6" s="213"/>
      <c r="H6" s="878">
        <v>654000</v>
      </c>
      <c r="I6" s="880"/>
      <c r="J6" s="2616"/>
      <c r="K6" s="2616"/>
      <c r="L6" s="2616">
        <f>L4-H6</f>
        <v>4592084</v>
      </c>
    </row>
    <row r="7" spans="1:12">
      <c r="A7" s="2619"/>
      <c r="B7" s="2700"/>
      <c r="C7" s="56" t="s">
        <v>539</v>
      </c>
      <c r="D7" s="892" t="s">
        <v>541</v>
      </c>
      <c r="E7" s="888"/>
      <c r="F7" s="879"/>
      <c r="G7" s="209"/>
      <c r="H7" s="879"/>
      <c r="I7" s="881"/>
      <c r="J7" s="2617"/>
      <c r="K7" s="2617"/>
      <c r="L7" s="2617"/>
    </row>
    <row r="8" spans="1:12">
      <c r="A8" s="2618"/>
      <c r="B8" s="2699"/>
      <c r="C8" s="53" t="s">
        <v>458</v>
      </c>
      <c r="D8" s="891" t="s">
        <v>540</v>
      </c>
      <c r="E8" s="887" t="s">
        <v>249</v>
      </c>
      <c r="F8" s="213"/>
      <c r="G8" s="213"/>
      <c r="H8" s="878">
        <v>580000</v>
      </c>
      <c r="I8" s="880"/>
      <c r="J8" s="878"/>
      <c r="K8" s="878"/>
      <c r="L8" s="878">
        <f>L6-H8</f>
        <v>4012084</v>
      </c>
    </row>
    <row r="9" spans="1:12">
      <c r="A9" s="2619"/>
      <c r="B9" s="2700"/>
      <c r="C9" s="56" t="s">
        <v>607</v>
      </c>
      <c r="D9" s="892" t="s">
        <v>541</v>
      </c>
      <c r="E9" s="888"/>
      <c r="F9" s="209"/>
      <c r="G9" s="209"/>
      <c r="H9" s="879"/>
      <c r="I9" s="881"/>
      <c r="J9" s="879"/>
      <c r="K9" s="879"/>
      <c r="L9" s="879"/>
    </row>
    <row r="10" spans="1:12">
      <c r="A10" s="301"/>
      <c r="B10" s="897"/>
      <c r="C10" s="53" t="s">
        <v>458</v>
      </c>
      <c r="D10" s="891" t="s">
        <v>479</v>
      </c>
      <c r="E10" s="2656" t="s">
        <v>590</v>
      </c>
      <c r="F10" s="2616"/>
      <c r="G10" s="880"/>
      <c r="H10" s="2616">
        <v>327000</v>
      </c>
      <c r="I10" s="880"/>
      <c r="J10" s="878"/>
      <c r="K10" s="878"/>
      <c r="L10" s="878">
        <f>L8-H10</f>
        <v>3685084</v>
      </c>
    </row>
    <row r="11" spans="1:12">
      <c r="A11" s="301"/>
      <c r="B11" s="898"/>
      <c r="C11" s="56" t="s">
        <v>635</v>
      </c>
      <c r="D11" s="892" t="s">
        <v>513</v>
      </c>
      <c r="E11" s="2657"/>
      <c r="F11" s="2617"/>
      <c r="G11" s="881"/>
      <c r="H11" s="2617"/>
      <c r="I11" s="881"/>
      <c r="J11" s="879"/>
      <c r="K11" s="879"/>
      <c r="L11" s="879"/>
    </row>
    <row r="12" spans="1:12">
      <c r="A12" s="2618"/>
      <c r="B12" s="897"/>
      <c r="C12" s="53" t="s">
        <v>458</v>
      </c>
      <c r="D12" s="891" t="s">
        <v>479</v>
      </c>
      <c r="E12" s="2656" t="s">
        <v>590</v>
      </c>
      <c r="F12" s="2616"/>
      <c r="G12" s="880"/>
      <c r="H12" s="2616">
        <v>336000</v>
      </c>
      <c r="I12" s="880"/>
      <c r="J12" s="899"/>
      <c r="K12" s="878"/>
      <c r="L12" s="878">
        <f>L10-H12</f>
        <v>3349084</v>
      </c>
    </row>
    <row r="13" spans="1:12">
      <c r="A13" s="2619"/>
      <c r="B13" s="898"/>
      <c r="C13" s="56" t="s">
        <v>527</v>
      </c>
      <c r="D13" s="892" t="s">
        <v>513</v>
      </c>
      <c r="E13" s="2657"/>
      <c r="F13" s="2617"/>
      <c r="G13" s="881"/>
      <c r="H13" s="2617"/>
      <c r="I13" s="881"/>
      <c r="J13" s="900"/>
      <c r="K13" s="879"/>
      <c r="L13" s="879"/>
    </row>
    <row r="14" spans="1:12">
      <c r="A14" s="2618"/>
      <c r="B14" s="897">
        <v>42431</v>
      </c>
      <c r="C14" s="53" t="s">
        <v>458</v>
      </c>
      <c r="D14" s="907" t="s">
        <v>619</v>
      </c>
      <c r="E14" s="905" t="s">
        <v>620</v>
      </c>
      <c r="F14" s="901"/>
      <c r="G14" s="903"/>
      <c r="H14" s="901">
        <v>581000</v>
      </c>
      <c r="I14" s="880"/>
      <c r="J14" s="878"/>
      <c r="K14" s="878"/>
      <c r="L14" s="878">
        <f>L12-H14</f>
        <v>2768084</v>
      </c>
    </row>
    <row r="15" spans="1:12">
      <c r="A15" s="2619"/>
      <c r="B15" s="898"/>
      <c r="C15" s="56" t="s">
        <v>621</v>
      </c>
      <c r="D15" s="908" t="s">
        <v>636</v>
      </c>
      <c r="E15" s="906"/>
      <c r="F15" s="902"/>
      <c r="G15" s="904"/>
      <c r="H15" s="902"/>
      <c r="I15" s="881"/>
      <c r="J15" s="879"/>
      <c r="K15" s="879"/>
      <c r="L15" s="879"/>
    </row>
    <row r="16" spans="1:12">
      <c r="A16" s="2618"/>
      <c r="B16" s="2699">
        <v>42432</v>
      </c>
      <c r="C16" s="53" t="s">
        <v>458</v>
      </c>
      <c r="D16" s="913" t="s">
        <v>611</v>
      </c>
      <c r="E16" s="911" t="s">
        <v>610</v>
      </c>
      <c r="F16" s="909"/>
      <c r="G16" s="213"/>
      <c r="H16" s="909">
        <v>790000</v>
      </c>
      <c r="I16" s="2626"/>
      <c r="J16" s="2616"/>
      <c r="K16" s="214"/>
      <c r="L16" s="2686">
        <f>L14-H16</f>
        <v>1978084</v>
      </c>
    </row>
    <row r="17" spans="1:12">
      <c r="A17" s="2619"/>
      <c r="B17" s="2700"/>
      <c r="C17" s="56" t="s">
        <v>624</v>
      </c>
      <c r="D17" s="914" t="s">
        <v>248</v>
      </c>
      <c r="E17" s="912"/>
      <c r="F17" s="910"/>
      <c r="G17" s="209"/>
      <c r="H17" s="910"/>
      <c r="I17" s="2627"/>
      <c r="J17" s="2617"/>
      <c r="K17" s="210"/>
      <c r="L17" s="2617"/>
    </row>
    <row r="18" spans="1:12">
      <c r="A18" s="2618"/>
      <c r="B18" s="2699">
        <v>42436</v>
      </c>
      <c r="C18" s="53" t="s">
        <v>458</v>
      </c>
      <c r="D18" s="310"/>
      <c r="E18" s="894"/>
      <c r="F18" s="893"/>
      <c r="G18" s="880"/>
      <c r="H18" s="2616"/>
      <c r="I18" s="880"/>
      <c r="J18" s="878">
        <v>596000</v>
      </c>
      <c r="K18" s="214"/>
      <c r="L18" s="2686">
        <f>L16-J18</f>
        <v>1382084</v>
      </c>
    </row>
    <row r="19" spans="1:12">
      <c r="A19" s="2619"/>
      <c r="B19" s="2700"/>
      <c r="C19" s="56" t="s">
        <v>637</v>
      </c>
      <c r="D19" s="892"/>
      <c r="E19" s="888"/>
      <c r="F19" s="879"/>
      <c r="G19" s="881"/>
      <c r="H19" s="2617"/>
      <c r="I19" s="881"/>
      <c r="J19" s="879"/>
      <c r="K19" s="210"/>
      <c r="L19" s="2617"/>
    </row>
    <row r="20" spans="1:12">
      <c r="A20" s="2618"/>
      <c r="B20" s="897"/>
      <c r="C20" s="600"/>
      <c r="D20" s="310"/>
      <c r="E20" s="924"/>
      <c r="F20" s="923"/>
      <c r="G20" s="207"/>
      <c r="H20" s="208"/>
      <c r="I20" s="880"/>
      <c r="J20" s="878"/>
      <c r="K20" s="208">
        <v>13500</v>
      </c>
      <c r="L20" s="893">
        <f>L18+K20</f>
        <v>1395584</v>
      </c>
    </row>
    <row r="21" spans="1:12">
      <c r="A21" s="2619"/>
      <c r="B21" s="898"/>
      <c r="C21" s="62"/>
      <c r="D21" s="922"/>
      <c r="E21" s="920"/>
      <c r="F21" s="916"/>
      <c r="G21" s="881"/>
      <c r="H21" s="210"/>
      <c r="I21" s="881"/>
      <c r="J21" s="879"/>
      <c r="K21" s="208"/>
      <c r="L21" s="879"/>
    </row>
    <row r="22" spans="1:12">
      <c r="A22" s="2618"/>
      <c r="B22" s="897">
        <v>42439</v>
      </c>
      <c r="C22" s="600" t="s">
        <v>430</v>
      </c>
      <c r="D22" s="310"/>
      <c r="E22" s="924"/>
      <c r="F22" s="923">
        <v>3500000</v>
      </c>
      <c r="G22" s="880"/>
      <c r="H22" s="878"/>
      <c r="I22" s="880"/>
      <c r="J22" s="878"/>
      <c r="K22" s="878"/>
      <c r="L22" s="878">
        <f>L20+F22</f>
        <v>4895584</v>
      </c>
    </row>
    <row r="23" spans="1:12">
      <c r="A23" s="2619"/>
      <c r="B23" s="898"/>
      <c r="C23" s="56"/>
      <c r="D23" s="892"/>
      <c r="E23" s="888"/>
      <c r="F23" s="879"/>
      <c r="G23" s="881"/>
      <c r="H23" s="879"/>
      <c r="I23" s="881"/>
      <c r="J23" s="879"/>
      <c r="K23" s="879"/>
      <c r="L23" s="879"/>
    </row>
    <row r="24" spans="1:12">
      <c r="A24" s="2618"/>
      <c r="B24" s="897">
        <v>42444</v>
      </c>
      <c r="C24" s="53" t="s">
        <v>458</v>
      </c>
      <c r="D24" s="921" t="s">
        <v>619</v>
      </c>
      <c r="E24" s="919" t="s">
        <v>620</v>
      </c>
      <c r="F24" s="915"/>
      <c r="G24" s="917"/>
      <c r="H24" s="915">
        <v>255000</v>
      </c>
      <c r="I24" s="878"/>
      <c r="J24" s="878"/>
      <c r="K24" s="214"/>
      <c r="L24" s="895">
        <f>L22-H24</f>
        <v>4640584</v>
      </c>
    </row>
    <row r="25" spans="1:12">
      <c r="A25" s="2619"/>
      <c r="B25" s="898"/>
      <c r="C25" s="56" t="s">
        <v>625</v>
      </c>
      <c r="D25" s="922" t="s">
        <v>221</v>
      </c>
      <c r="E25" s="920"/>
      <c r="F25" s="916"/>
      <c r="G25" s="918"/>
      <c r="H25" s="916"/>
      <c r="I25" s="879"/>
      <c r="J25" s="879"/>
      <c r="K25" s="210"/>
      <c r="L25" s="896"/>
    </row>
    <row r="26" spans="1:12">
      <c r="A26" s="927"/>
      <c r="B26" s="937">
        <v>42451</v>
      </c>
      <c r="C26" s="53" t="s">
        <v>477</v>
      </c>
      <c r="D26" s="310"/>
      <c r="E26" s="931"/>
      <c r="F26" s="934"/>
      <c r="G26" s="207"/>
      <c r="H26" s="208"/>
      <c r="I26" s="929"/>
      <c r="J26" s="925">
        <v>774500</v>
      </c>
      <c r="K26" s="214"/>
      <c r="L26" s="935">
        <f>L24-J26</f>
        <v>3866084</v>
      </c>
    </row>
    <row r="27" spans="1:12">
      <c r="A27" s="928"/>
      <c r="B27" s="938"/>
      <c r="C27" s="56" t="s">
        <v>614</v>
      </c>
      <c r="D27" s="933"/>
      <c r="E27" s="932"/>
      <c r="F27" s="926"/>
      <c r="G27" s="930"/>
      <c r="H27" s="210"/>
      <c r="I27" s="930"/>
      <c r="J27" s="926"/>
      <c r="K27" s="210"/>
      <c r="L27" s="936"/>
    </row>
    <row r="28" spans="1:12">
      <c r="A28" s="2693" t="s">
        <v>671</v>
      </c>
      <c r="B28" s="2694"/>
      <c r="C28" s="2695"/>
      <c r="D28" s="886"/>
      <c r="E28" s="138"/>
      <c r="F28" s="66">
        <f>SUM(F3:F27)</f>
        <v>3500000</v>
      </c>
      <c r="G28" s="66">
        <f>SUM(G4:G9)</f>
        <v>0</v>
      </c>
      <c r="H28" s="66">
        <f>SUM(H3:H27)</f>
        <v>3523000</v>
      </c>
      <c r="I28" s="962">
        <f>I20</f>
        <v>0</v>
      </c>
      <c r="J28" s="66">
        <f>SUM(J3:J27)</f>
        <v>1991500</v>
      </c>
      <c r="K28" s="66">
        <f>SUM(K3:K27)</f>
        <v>13500</v>
      </c>
      <c r="L28" s="66">
        <f>L3+F28-H28-I28-J28+K28</f>
        <v>3866084</v>
      </c>
    </row>
    <row r="29" spans="1:12">
      <c r="A29" s="2690" t="s">
        <v>7</v>
      </c>
      <c r="B29" s="2691"/>
      <c r="C29" s="2692"/>
      <c r="D29" s="884"/>
      <c r="E29" s="139"/>
      <c r="F29" s="68">
        <f>'Feb ''16'!F30</f>
        <v>77000000</v>
      </c>
      <c r="G29" s="68">
        <f>'Mar''15'!G38</f>
        <v>0</v>
      </c>
      <c r="H29" s="68">
        <f>'Feb ''16'!H30</f>
        <v>52864478</v>
      </c>
      <c r="I29" s="68">
        <f>'Feb ''16'!I30</f>
        <v>0</v>
      </c>
      <c r="J29" s="69">
        <f>'Feb ''16'!J30</f>
        <v>18664227</v>
      </c>
      <c r="K29" s="69">
        <f>'Feb ''16'!K30</f>
        <v>167550</v>
      </c>
      <c r="L29" s="69">
        <f>'Feb ''16'!L30</f>
        <v>5638845</v>
      </c>
    </row>
    <row r="30" spans="1:12">
      <c r="A30" s="2687" t="s">
        <v>12</v>
      </c>
      <c r="B30" s="2688"/>
      <c r="C30" s="2689"/>
      <c r="D30" s="885"/>
      <c r="E30" s="140"/>
      <c r="F30" s="71">
        <f t="shared" ref="F30:K30" si="0">F29+F28</f>
        <v>80500000</v>
      </c>
      <c r="G30" s="71">
        <f t="shared" si="0"/>
        <v>0</v>
      </c>
      <c r="H30" s="71">
        <f t="shared" si="0"/>
        <v>56387478</v>
      </c>
      <c r="I30" s="71">
        <f t="shared" si="0"/>
        <v>0</v>
      </c>
      <c r="J30" s="71">
        <f t="shared" si="0"/>
        <v>20655727</v>
      </c>
      <c r="K30" s="71">
        <f t="shared" si="0"/>
        <v>181050</v>
      </c>
      <c r="L30" s="71">
        <f>F30-G30-H30-I30-J30+K30</f>
        <v>3637845</v>
      </c>
    </row>
    <row r="38" spans="2:6">
      <c r="B38" s="1325" t="s">
        <v>666</v>
      </c>
      <c r="C38" s="1326"/>
      <c r="F38" s="1325" t="s">
        <v>667</v>
      </c>
    </row>
    <row r="39" spans="2:6">
      <c r="B39" s="1327" t="s">
        <v>225</v>
      </c>
      <c r="C39" s="1326"/>
      <c r="F39" s="1327" t="s">
        <v>668</v>
      </c>
    </row>
  </sheetData>
  <mergeCells count="47">
    <mergeCell ref="H1:J1"/>
    <mergeCell ref="K1:K2"/>
    <mergeCell ref="L1:L2"/>
    <mergeCell ref="A3:C3"/>
    <mergeCell ref="A4:A5"/>
    <mergeCell ref="B4:B5"/>
    <mergeCell ref="F4:F5"/>
    <mergeCell ref="H4:H5"/>
    <mergeCell ref="J4:J5"/>
    <mergeCell ref="K4:K5"/>
    <mergeCell ref="A1:A2"/>
    <mergeCell ref="B1:B2"/>
    <mergeCell ref="C1:C2"/>
    <mergeCell ref="D1:E1"/>
    <mergeCell ref="F1:F2"/>
    <mergeCell ref="G1:G2"/>
    <mergeCell ref="L4:L5"/>
    <mergeCell ref="A6:A7"/>
    <mergeCell ref="B6:B7"/>
    <mergeCell ref="J6:J7"/>
    <mergeCell ref="K6:K7"/>
    <mergeCell ref="L6:L7"/>
    <mergeCell ref="A8:A9"/>
    <mergeCell ref="B8:B9"/>
    <mergeCell ref="A12:A13"/>
    <mergeCell ref="A14:A15"/>
    <mergeCell ref="A16:A17"/>
    <mergeCell ref="B16:B17"/>
    <mergeCell ref="L18:L19"/>
    <mergeCell ref="A20:A21"/>
    <mergeCell ref="A22:A23"/>
    <mergeCell ref="I16:I17"/>
    <mergeCell ref="J16:J17"/>
    <mergeCell ref="L16:L17"/>
    <mergeCell ref="A28:C28"/>
    <mergeCell ref="A29:C29"/>
    <mergeCell ref="A30:C30"/>
    <mergeCell ref="E10:E11"/>
    <mergeCell ref="F10:F11"/>
    <mergeCell ref="A18:A19"/>
    <mergeCell ref="B18:B19"/>
    <mergeCell ref="H10:H11"/>
    <mergeCell ref="E12:E13"/>
    <mergeCell ref="F12:F13"/>
    <mergeCell ref="H12:H13"/>
    <mergeCell ref="A24:A25"/>
    <mergeCell ref="H18:H19"/>
  </mergeCells>
  <pageMargins left="0.70866141732283472" right="0.70866141732283472" top="0.74803149606299213" bottom="0.74803149606299213" header="0.31496062992125984" footer="0.31496062992125984"/>
  <pageSetup scale="71" orientation="landscape" horizontalDpi="4294967293" verticalDpi="72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/>
  <dimension ref="A1:L42"/>
  <sheetViews>
    <sheetView topLeftCell="A10" workbookViewId="0">
      <selection activeCell="I33" sqref="I33"/>
    </sheetView>
  </sheetViews>
  <sheetFormatPr defaultRowHeight="15"/>
  <cols>
    <col min="1" max="1" width="5.140625" customWidth="1"/>
    <col min="2" max="2" width="10.28515625" customWidth="1"/>
    <col min="3" max="3" width="41.140625" customWidth="1"/>
    <col min="4" max="4" width="12.85546875" customWidth="1"/>
    <col min="5" max="5" width="8.42578125" customWidth="1"/>
    <col min="6" max="6" width="15.85546875" customWidth="1"/>
    <col min="7" max="7" width="10.85546875" customWidth="1"/>
    <col min="8" max="8" width="15.42578125" customWidth="1"/>
    <col min="9" max="9" width="14.140625" customWidth="1"/>
    <col min="10" max="10" width="15.85546875" customWidth="1"/>
    <col min="11" max="11" width="12.42578125" customWidth="1"/>
    <col min="12" max="12" width="14" customWidth="1"/>
  </cols>
  <sheetData>
    <row r="1" spans="1:12">
      <c r="A1" s="2632" t="s">
        <v>1</v>
      </c>
      <c r="B1" s="2664" t="s">
        <v>96</v>
      </c>
      <c r="C1" s="2632" t="s">
        <v>3</v>
      </c>
      <c r="D1" s="2636" t="s">
        <v>90</v>
      </c>
      <c r="E1" s="2637"/>
      <c r="F1" s="2630" t="s">
        <v>4</v>
      </c>
      <c r="G1" s="2630" t="s">
        <v>130</v>
      </c>
      <c r="H1" s="2638" t="s">
        <v>5</v>
      </c>
      <c r="I1" s="2639"/>
      <c r="J1" s="2640"/>
      <c r="K1" s="2630" t="s">
        <v>55</v>
      </c>
      <c r="L1" s="2630" t="s">
        <v>6</v>
      </c>
    </row>
    <row r="2" spans="1:12">
      <c r="A2" s="2633"/>
      <c r="B2" s="2665"/>
      <c r="C2" s="2633"/>
      <c r="D2" s="947" t="s">
        <v>54</v>
      </c>
      <c r="E2" s="948" t="s">
        <v>93</v>
      </c>
      <c r="F2" s="2631"/>
      <c r="G2" s="2631"/>
      <c r="H2" s="946" t="s">
        <v>94</v>
      </c>
      <c r="I2" s="946" t="s">
        <v>129</v>
      </c>
      <c r="J2" s="946" t="s">
        <v>60</v>
      </c>
      <c r="K2" s="2631"/>
      <c r="L2" s="2631"/>
    </row>
    <row r="3" spans="1:12">
      <c r="A3" s="2671" t="s">
        <v>7</v>
      </c>
      <c r="B3" s="2672"/>
      <c r="C3" s="2673"/>
      <c r="D3" s="951"/>
      <c r="E3" s="134"/>
      <c r="F3" s="49"/>
      <c r="G3" s="49"/>
      <c r="H3" s="49"/>
      <c r="I3" s="49"/>
      <c r="J3" s="49"/>
      <c r="K3" s="49"/>
      <c r="L3" s="52">
        <f>'Mar''16'!L28</f>
        <v>3866084</v>
      </c>
    </row>
    <row r="4" spans="1:12">
      <c r="A4" s="2618"/>
      <c r="B4" s="2699">
        <v>42461</v>
      </c>
      <c r="C4" s="53" t="s">
        <v>477</v>
      </c>
      <c r="D4" s="952" t="s">
        <v>540</v>
      </c>
      <c r="E4" s="949" t="s">
        <v>249</v>
      </c>
      <c r="F4" s="940"/>
      <c r="G4" s="213"/>
      <c r="H4" s="940">
        <v>656500</v>
      </c>
      <c r="I4" s="942"/>
      <c r="J4" s="2616"/>
      <c r="K4" s="2616"/>
      <c r="L4" s="2616">
        <f>L3-H4</f>
        <v>3209584</v>
      </c>
    </row>
    <row r="5" spans="1:12">
      <c r="A5" s="2619"/>
      <c r="B5" s="2700"/>
      <c r="C5" s="56" t="s">
        <v>539</v>
      </c>
      <c r="D5" s="953" t="s">
        <v>541</v>
      </c>
      <c r="E5" s="950"/>
      <c r="F5" s="941"/>
      <c r="G5" s="209"/>
      <c r="H5" s="941"/>
      <c r="I5" s="943"/>
      <c r="J5" s="2617"/>
      <c r="K5" s="2617"/>
      <c r="L5" s="2617"/>
    </row>
    <row r="6" spans="1:12">
      <c r="A6" s="2618"/>
      <c r="B6" s="2699">
        <v>42464</v>
      </c>
      <c r="C6" s="53" t="s">
        <v>458</v>
      </c>
      <c r="D6" s="969" t="s">
        <v>540</v>
      </c>
      <c r="E6" s="967" t="s">
        <v>249</v>
      </c>
      <c r="F6" s="213"/>
      <c r="G6" s="213"/>
      <c r="H6" s="963">
        <v>582895</v>
      </c>
      <c r="I6" s="942"/>
      <c r="J6" s="2616"/>
      <c r="K6" s="2616"/>
      <c r="L6" s="2616">
        <f>L4-H6</f>
        <v>2626689</v>
      </c>
    </row>
    <row r="7" spans="1:12">
      <c r="A7" s="2619"/>
      <c r="B7" s="2700"/>
      <c r="C7" s="56" t="s">
        <v>607</v>
      </c>
      <c r="D7" s="970" t="s">
        <v>541</v>
      </c>
      <c r="E7" s="968"/>
      <c r="F7" s="209"/>
      <c r="G7" s="209"/>
      <c r="H7" s="964"/>
      <c r="I7" s="943"/>
      <c r="J7" s="2617"/>
      <c r="K7" s="2617"/>
      <c r="L7" s="2617"/>
    </row>
    <row r="8" spans="1:12">
      <c r="A8" s="2618"/>
      <c r="B8" s="2699"/>
      <c r="C8" s="53" t="s">
        <v>458</v>
      </c>
      <c r="D8" s="969" t="s">
        <v>479</v>
      </c>
      <c r="E8" s="2656" t="s">
        <v>590</v>
      </c>
      <c r="F8" s="2616"/>
      <c r="G8" s="965"/>
      <c r="H8" s="2616">
        <v>327000</v>
      </c>
      <c r="I8" s="942"/>
      <c r="J8" s="940"/>
      <c r="K8" s="940"/>
      <c r="L8" s="940">
        <f>L6-H8</f>
        <v>2299689</v>
      </c>
    </row>
    <row r="9" spans="1:12">
      <c r="A9" s="2619"/>
      <c r="B9" s="2700"/>
      <c r="C9" s="56" t="s">
        <v>635</v>
      </c>
      <c r="D9" s="970" t="s">
        <v>513</v>
      </c>
      <c r="E9" s="2657"/>
      <c r="F9" s="2617"/>
      <c r="G9" s="966"/>
      <c r="H9" s="2617"/>
      <c r="I9" s="943"/>
      <c r="J9" s="941"/>
      <c r="K9" s="941"/>
      <c r="L9" s="941"/>
    </row>
    <row r="10" spans="1:12">
      <c r="A10" s="301"/>
      <c r="B10" s="958"/>
      <c r="C10" s="53" t="s">
        <v>511</v>
      </c>
      <c r="D10" s="969" t="s">
        <v>479</v>
      </c>
      <c r="E10" s="2656" t="s">
        <v>590</v>
      </c>
      <c r="F10" s="2616"/>
      <c r="G10" s="942"/>
      <c r="H10" s="2616">
        <v>648000</v>
      </c>
      <c r="I10" s="942"/>
      <c r="J10" s="940"/>
      <c r="K10" s="940"/>
      <c r="L10" s="940">
        <f>L8-H10</f>
        <v>1651689</v>
      </c>
    </row>
    <row r="11" spans="1:12">
      <c r="A11" s="301"/>
      <c r="B11" s="959"/>
      <c r="C11" s="56" t="s">
        <v>639</v>
      </c>
      <c r="D11" s="970" t="s">
        <v>513</v>
      </c>
      <c r="E11" s="2657"/>
      <c r="F11" s="2617"/>
      <c r="G11" s="943"/>
      <c r="H11" s="2617"/>
      <c r="I11" s="943"/>
      <c r="J11" s="941"/>
      <c r="K11" s="941"/>
      <c r="L11" s="941"/>
    </row>
    <row r="12" spans="1:12">
      <c r="A12" s="2618"/>
      <c r="B12" s="958"/>
      <c r="C12" s="53" t="s">
        <v>458</v>
      </c>
      <c r="D12" s="969" t="s">
        <v>611</v>
      </c>
      <c r="E12" s="967" t="s">
        <v>610</v>
      </c>
      <c r="F12" s="963"/>
      <c r="G12" s="213"/>
      <c r="H12" s="963">
        <v>790000</v>
      </c>
      <c r="I12" s="942"/>
      <c r="J12" s="960"/>
      <c r="K12" s="940"/>
      <c r="L12" s="940">
        <f>L10-H12</f>
        <v>861689</v>
      </c>
    </row>
    <row r="13" spans="1:12">
      <c r="A13" s="2619"/>
      <c r="B13" s="959"/>
      <c r="C13" s="56" t="s">
        <v>624</v>
      </c>
      <c r="D13" s="970" t="s">
        <v>248</v>
      </c>
      <c r="E13" s="968"/>
      <c r="F13" s="964"/>
      <c r="G13" s="209"/>
      <c r="H13" s="964"/>
      <c r="I13" s="943"/>
      <c r="J13" s="961"/>
      <c r="K13" s="941"/>
      <c r="L13" s="941"/>
    </row>
    <row r="14" spans="1:12">
      <c r="A14" s="2618"/>
      <c r="B14" s="958"/>
      <c r="C14" s="53" t="s">
        <v>458</v>
      </c>
      <c r="D14" s="969" t="s">
        <v>619</v>
      </c>
      <c r="E14" s="967" t="s">
        <v>620</v>
      </c>
      <c r="F14" s="963"/>
      <c r="G14" s="965"/>
      <c r="H14" s="963">
        <v>581000</v>
      </c>
      <c r="I14" s="942"/>
      <c r="J14" s="940"/>
      <c r="K14" s="940"/>
      <c r="L14" s="940">
        <f>L12-H14</f>
        <v>280689</v>
      </c>
    </row>
    <row r="15" spans="1:12">
      <c r="A15" s="2619"/>
      <c r="B15" s="959"/>
      <c r="C15" s="56" t="s">
        <v>621</v>
      </c>
      <c r="D15" s="970" t="s">
        <v>636</v>
      </c>
      <c r="E15" s="968"/>
      <c r="F15" s="964"/>
      <c r="G15" s="966"/>
      <c r="H15" s="964"/>
      <c r="I15" s="943"/>
      <c r="J15" s="941"/>
      <c r="K15" s="941"/>
      <c r="L15" s="941"/>
    </row>
    <row r="16" spans="1:12">
      <c r="A16" s="2618"/>
      <c r="B16" s="2699">
        <v>42467</v>
      </c>
      <c r="C16" s="600" t="s">
        <v>430</v>
      </c>
      <c r="D16" s="310"/>
      <c r="E16" s="979"/>
      <c r="F16" s="978">
        <v>3500000</v>
      </c>
      <c r="G16" s="972"/>
      <c r="H16" s="2616"/>
      <c r="I16" s="972"/>
      <c r="J16" s="2616"/>
      <c r="K16" s="214"/>
      <c r="L16" s="2686">
        <f>L14+F16</f>
        <v>3780689</v>
      </c>
    </row>
    <row r="17" spans="1:12">
      <c r="A17" s="2619"/>
      <c r="B17" s="2700"/>
      <c r="C17" s="56"/>
      <c r="D17" s="977"/>
      <c r="E17" s="975"/>
      <c r="F17" s="971"/>
      <c r="G17" s="973"/>
      <c r="H17" s="2617"/>
      <c r="I17" s="973"/>
      <c r="J17" s="2617"/>
      <c r="K17" s="210"/>
      <c r="L17" s="2617"/>
    </row>
    <row r="18" spans="1:12">
      <c r="A18" s="2618"/>
      <c r="B18" s="2699"/>
      <c r="C18" s="53" t="s">
        <v>458</v>
      </c>
      <c r="D18" s="976" t="s">
        <v>489</v>
      </c>
      <c r="E18" s="974" t="s">
        <v>142</v>
      </c>
      <c r="F18" s="2616"/>
      <c r="G18" s="972"/>
      <c r="H18" s="2616"/>
      <c r="I18" s="972"/>
      <c r="J18" s="2616">
        <v>621000</v>
      </c>
      <c r="K18" s="214"/>
      <c r="L18" s="2686">
        <f>L16-J18</f>
        <v>3159689</v>
      </c>
    </row>
    <row r="19" spans="1:12">
      <c r="A19" s="2619"/>
      <c r="B19" s="2700"/>
      <c r="C19" s="56" t="s">
        <v>622</v>
      </c>
      <c r="D19" s="977" t="s">
        <v>59</v>
      </c>
      <c r="E19" s="975"/>
      <c r="F19" s="2617"/>
      <c r="G19" s="973"/>
      <c r="H19" s="2617"/>
      <c r="I19" s="973"/>
      <c r="J19" s="2617"/>
      <c r="K19" s="210"/>
      <c r="L19" s="2617"/>
    </row>
    <row r="20" spans="1:12">
      <c r="A20" s="2618"/>
      <c r="B20" s="958"/>
      <c r="C20" s="53" t="s">
        <v>458</v>
      </c>
      <c r="D20" s="976" t="s">
        <v>479</v>
      </c>
      <c r="E20" s="2656" t="s">
        <v>590</v>
      </c>
      <c r="F20" s="2616"/>
      <c r="G20" s="972"/>
      <c r="H20" s="2616">
        <v>336000</v>
      </c>
      <c r="I20" s="942"/>
      <c r="J20" s="940"/>
      <c r="K20" s="208"/>
      <c r="L20" s="954">
        <f>L18-H20</f>
        <v>2823689</v>
      </c>
    </row>
    <row r="21" spans="1:12">
      <c r="A21" s="2619"/>
      <c r="B21" s="959"/>
      <c r="C21" s="56" t="s">
        <v>527</v>
      </c>
      <c r="D21" s="977" t="s">
        <v>513</v>
      </c>
      <c r="E21" s="2657"/>
      <c r="F21" s="2617"/>
      <c r="G21" s="973"/>
      <c r="H21" s="2617"/>
      <c r="I21" s="943"/>
      <c r="J21" s="941"/>
      <c r="K21" s="208"/>
      <c r="L21" s="941"/>
    </row>
    <row r="22" spans="1:12">
      <c r="A22" s="2618"/>
      <c r="B22" s="958"/>
      <c r="C22" s="600"/>
      <c r="D22" s="310"/>
      <c r="E22" s="955"/>
      <c r="F22" s="954"/>
      <c r="G22" s="942"/>
      <c r="H22" s="940"/>
      <c r="I22" s="942"/>
      <c r="J22" s="940"/>
      <c r="K22" s="940">
        <v>15000</v>
      </c>
      <c r="L22" s="940">
        <f>L20+K22</f>
        <v>2838689</v>
      </c>
    </row>
    <row r="23" spans="1:12">
      <c r="A23" s="2619"/>
      <c r="B23" s="959"/>
      <c r="C23" s="56"/>
      <c r="D23" s="953"/>
      <c r="E23" s="950"/>
      <c r="F23" s="941"/>
      <c r="G23" s="943"/>
      <c r="H23" s="941"/>
      <c r="I23" s="943"/>
      <c r="J23" s="941"/>
      <c r="K23" s="941"/>
      <c r="L23" s="941"/>
    </row>
    <row r="24" spans="1:12">
      <c r="A24" s="2618"/>
      <c r="B24" s="958">
        <v>42472</v>
      </c>
      <c r="C24" s="53" t="s">
        <v>640</v>
      </c>
      <c r="D24" s="952" t="s">
        <v>642</v>
      </c>
      <c r="E24" s="949" t="s">
        <v>643</v>
      </c>
      <c r="F24" s="940"/>
      <c r="G24" s="942"/>
      <c r="H24" s="940"/>
      <c r="I24" s="940"/>
      <c r="J24" s="940">
        <v>96000</v>
      </c>
      <c r="K24" s="214"/>
      <c r="L24" s="956">
        <f>L22-J24</f>
        <v>2742689</v>
      </c>
    </row>
    <row r="25" spans="1:12">
      <c r="A25" s="2619"/>
      <c r="B25" s="959"/>
      <c r="C25" s="56" t="s">
        <v>641</v>
      </c>
      <c r="D25" s="953" t="s">
        <v>449</v>
      </c>
      <c r="E25" s="950"/>
      <c r="F25" s="941"/>
      <c r="G25" s="943"/>
      <c r="H25" s="941"/>
      <c r="I25" s="941"/>
      <c r="J25" s="941"/>
      <c r="K25" s="210"/>
      <c r="L25" s="957"/>
    </row>
    <row r="26" spans="1:12">
      <c r="A26" s="982"/>
      <c r="B26" s="992"/>
      <c r="C26" s="53" t="s">
        <v>640</v>
      </c>
      <c r="D26" s="986" t="s">
        <v>642</v>
      </c>
      <c r="E26" s="984" t="s">
        <v>643</v>
      </c>
      <c r="F26" s="980"/>
      <c r="G26" s="213"/>
      <c r="H26" s="214"/>
      <c r="I26" s="980"/>
      <c r="J26" s="980">
        <v>96000</v>
      </c>
      <c r="K26" s="214"/>
      <c r="L26" s="990">
        <f>L24-J26</f>
        <v>2646689</v>
      </c>
    </row>
    <row r="27" spans="1:12">
      <c r="A27" s="983"/>
      <c r="B27" s="993"/>
      <c r="C27" s="56" t="s">
        <v>644</v>
      </c>
      <c r="D27" s="987" t="s">
        <v>449</v>
      </c>
      <c r="E27" s="985"/>
      <c r="F27" s="981"/>
      <c r="G27" s="209"/>
      <c r="H27" s="210"/>
      <c r="I27" s="981"/>
      <c r="J27" s="981"/>
      <c r="K27" s="210"/>
      <c r="L27" s="991"/>
    </row>
    <row r="28" spans="1:12">
      <c r="A28" s="301"/>
      <c r="B28" s="1006">
        <v>42478</v>
      </c>
      <c r="C28" s="53" t="s">
        <v>458</v>
      </c>
      <c r="D28" s="1002" t="s">
        <v>619</v>
      </c>
      <c r="E28" s="1000" t="s">
        <v>620</v>
      </c>
      <c r="F28" s="995"/>
      <c r="G28" s="998"/>
      <c r="H28" s="995">
        <v>255000</v>
      </c>
      <c r="I28" s="995"/>
      <c r="J28" s="995"/>
      <c r="K28" s="214"/>
      <c r="L28" s="1004">
        <f>L26-H28</f>
        <v>2391689</v>
      </c>
    </row>
    <row r="29" spans="1:12">
      <c r="A29" s="997"/>
      <c r="B29" s="1007"/>
      <c r="C29" s="56" t="s">
        <v>625</v>
      </c>
      <c r="D29" s="1003" t="s">
        <v>221</v>
      </c>
      <c r="E29" s="1001"/>
      <c r="F29" s="996"/>
      <c r="G29" s="999"/>
      <c r="H29" s="996"/>
      <c r="I29" s="996"/>
      <c r="J29" s="996"/>
      <c r="K29" s="210"/>
      <c r="L29" s="1005"/>
    </row>
    <row r="30" spans="1:12">
      <c r="A30" s="301"/>
      <c r="B30" s="724">
        <v>42486</v>
      </c>
      <c r="C30" s="104" t="s">
        <v>430</v>
      </c>
      <c r="D30" s="310"/>
      <c r="E30" s="989"/>
      <c r="F30" s="988">
        <v>3500000</v>
      </c>
      <c r="G30" s="207"/>
      <c r="H30" s="208"/>
      <c r="I30" s="988"/>
      <c r="J30" s="988"/>
      <c r="K30" s="208"/>
      <c r="L30" s="994">
        <f>L28+F30</f>
        <v>5891689</v>
      </c>
    </row>
    <row r="31" spans="1:12">
      <c r="A31" s="301"/>
      <c r="B31" s="1007"/>
      <c r="C31" s="56"/>
      <c r="D31" s="1003"/>
      <c r="E31" s="1001"/>
      <c r="F31" s="996"/>
      <c r="G31" s="209"/>
      <c r="H31" s="210"/>
      <c r="I31" s="996"/>
      <c r="J31" s="996"/>
      <c r="K31" s="210"/>
      <c r="L31" s="1005"/>
    </row>
    <row r="32" spans="1:12">
      <c r="A32" s="2693" t="s">
        <v>638</v>
      </c>
      <c r="B32" s="2694"/>
      <c r="C32" s="2695"/>
      <c r="D32" s="939"/>
      <c r="E32" s="138"/>
      <c r="F32" s="66">
        <f>SUM(F3:F31)</f>
        <v>7000000</v>
      </c>
      <c r="G32" s="66">
        <f>SUM(G4:G9)</f>
        <v>0</v>
      </c>
      <c r="H32" s="66">
        <f>SUM(H3:H31)</f>
        <v>4176395</v>
      </c>
      <c r="I32" s="962">
        <f>I20</f>
        <v>0</v>
      </c>
      <c r="J32" s="66">
        <f>SUM(J3:J31)</f>
        <v>813000</v>
      </c>
      <c r="K32" s="66">
        <f>SUM(K3:K31)</f>
        <v>15000</v>
      </c>
      <c r="L32" s="66">
        <f>L3+F32-H32-I32-J32+K32</f>
        <v>5891689</v>
      </c>
    </row>
    <row r="33" spans="1:12">
      <c r="A33" s="2690" t="s">
        <v>7</v>
      </c>
      <c r="B33" s="2691"/>
      <c r="C33" s="2692"/>
      <c r="D33" s="944"/>
      <c r="E33" s="139"/>
      <c r="F33" s="68">
        <f>'Mar''16'!F30</f>
        <v>80500000</v>
      </c>
      <c r="G33" s="68">
        <f>'Mar''15'!G38</f>
        <v>0</v>
      </c>
      <c r="H33" s="68">
        <f>'Mar''16'!H30</f>
        <v>56387478</v>
      </c>
      <c r="I33" s="68">
        <f>'Mar''16'!I30</f>
        <v>0</v>
      </c>
      <c r="J33" s="69">
        <f>'Mar''16'!J30</f>
        <v>20655727</v>
      </c>
      <c r="K33" s="69">
        <f>'Mar''16'!K30</f>
        <v>181050</v>
      </c>
      <c r="L33" s="69">
        <f>'Mar''16'!L30</f>
        <v>3637845</v>
      </c>
    </row>
    <row r="34" spans="1:12">
      <c r="A34" s="2687" t="s">
        <v>12</v>
      </c>
      <c r="B34" s="2688"/>
      <c r="C34" s="2689"/>
      <c r="D34" s="945"/>
      <c r="E34" s="140"/>
      <c r="F34" s="71">
        <f t="shared" ref="F34:K34" si="0">F33+F32</f>
        <v>87500000</v>
      </c>
      <c r="G34" s="71">
        <f t="shared" si="0"/>
        <v>0</v>
      </c>
      <c r="H34" s="71">
        <f t="shared" si="0"/>
        <v>60563873</v>
      </c>
      <c r="I34" s="71">
        <f t="shared" si="0"/>
        <v>0</v>
      </c>
      <c r="J34" s="71">
        <f t="shared" si="0"/>
        <v>21468727</v>
      </c>
      <c r="K34" s="71">
        <f t="shared" si="0"/>
        <v>196050</v>
      </c>
      <c r="L34" s="71">
        <f>F34-G34-H34-I34-J34+K34</f>
        <v>5663450</v>
      </c>
    </row>
    <row r="41" spans="1:12">
      <c r="B41" s="1325" t="s">
        <v>666</v>
      </c>
      <c r="C41" s="1326"/>
      <c r="F41" s="1325" t="s">
        <v>667</v>
      </c>
    </row>
    <row r="42" spans="1:12">
      <c r="B42" s="1327" t="s">
        <v>225</v>
      </c>
      <c r="C42" s="1326"/>
      <c r="F42" s="1327" t="s">
        <v>668</v>
      </c>
    </row>
  </sheetData>
  <mergeCells count="50">
    <mergeCell ref="A24:A25"/>
    <mergeCell ref="A32:C32"/>
    <mergeCell ref="A33:C33"/>
    <mergeCell ref="A34:C34"/>
    <mergeCell ref="A22:A23"/>
    <mergeCell ref="A18:A19"/>
    <mergeCell ref="B18:B19"/>
    <mergeCell ref="H18:H19"/>
    <mergeCell ref="L18:L19"/>
    <mergeCell ref="A20:A21"/>
    <mergeCell ref="F18:F19"/>
    <mergeCell ref="J18:J19"/>
    <mergeCell ref="E20:E21"/>
    <mergeCell ref="F20:F21"/>
    <mergeCell ref="H20:H21"/>
    <mergeCell ref="A14:A15"/>
    <mergeCell ref="A16:A17"/>
    <mergeCell ref="B16:B17"/>
    <mergeCell ref="J16:J17"/>
    <mergeCell ref="L16:L17"/>
    <mergeCell ref="H16:H17"/>
    <mergeCell ref="A12:A13"/>
    <mergeCell ref="L4:L5"/>
    <mergeCell ref="A6:A7"/>
    <mergeCell ref="B6:B7"/>
    <mergeCell ref="J6:J7"/>
    <mergeCell ref="K6:K7"/>
    <mergeCell ref="L6:L7"/>
    <mergeCell ref="E8:E9"/>
    <mergeCell ref="F8:F9"/>
    <mergeCell ref="H8:H9"/>
    <mergeCell ref="A8:A9"/>
    <mergeCell ref="B8:B9"/>
    <mergeCell ref="E10:E11"/>
    <mergeCell ref="F10:F11"/>
    <mergeCell ref="H10:H11"/>
    <mergeCell ref="H1:J1"/>
    <mergeCell ref="K1:K2"/>
    <mergeCell ref="L1:L2"/>
    <mergeCell ref="A3:C3"/>
    <mergeCell ref="A4:A5"/>
    <mergeCell ref="B4:B5"/>
    <mergeCell ref="J4:J5"/>
    <mergeCell ref="K4:K5"/>
    <mergeCell ref="A1:A2"/>
    <mergeCell ref="B1:B2"/>
    <mergeCell ref="C1:C2"/>
    <mergeCell ref="D1:E1"/>
    <mergeCell ref="F1:F2"/>
    <mergeCell ref="G1:G2"/>
  </mergeCells>
  <pageMargins left="0.70866141732283472" right="0.70866141732283472" top="0.74803149606299213" bottom="0.74803149606299213" header="0.31496062992125984" footer="0.31496062992125984"/>
  <pageSetup scale="69" orientation="landscape" horizontalDpi="4294967293" verticalDpi="72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/>
  <dimension ref="A1:L42"/>
  <sheetViews>
    <sheetView workbookViewId="0">
      <selection activeCell="I33" sqref="I33"/>
    </sheetView>
  </sheetViews>
  <sheetFormatPr defaultRowHeight="15"/>
  <cols>
    <col min="1" max="1" width="3.7109375" customWidth="1"/>
    <col min="2" max="2" width="11.28515625" customWidth="1"/>
    <col min="3" max="3" width="40.7109375" customWidth="1"/>
    <col min="4" max="4" width="12.7109375" customWidth="1"/>
    <col min="5" max="5" width="7.7109375" customWidth="1"/>
    <col min="6" max="6" width="15.7109375" customWidth="1"/>
    <col min="7" max="7" width="10.7109375" customWidth="1"/>
    <col min="8" max="8" width="15.42578125" customWidth="1"/>
    <col min="9" max="9" width="14.28515625" customWidth="1"/>
    <col min="10" max="10" width="15.28515625" customWidth="1"/>
    <col min="11" max="11" width="12.85546875" customWidth="1"/>
    <col min="12" max="12" width="14" customWidth="1"/>
  </cols>
  <sheetData>
    <row r="1" spans="1:12">
      <c r="A1" s="2632" t="s">
        <v>1</v>
      </c>
      <c r="B1" s="2664" t="s">
        <v>96</v>
      </c>
      <c r="C1" s="2632" t="s">
        <v>3</v>
      </c>
      <c r="D1" s="2636" t="s">
        <v>90</v>
      </c>
      <c r="E1" s="2637"/>
      <c r="F1" s="2630" t="s">
        <v>4</v>
      </c>
      <c r="G1" s="2630" t="s">
        <v>130</v>
      </c>
      <c r="H1" s="2638" t="s">
        <v>5</v>
      </c>
      <c r="I1" s="2639"/>
      <c r="J1" s="2640"/>
      <c r="K1" s="2630" t="s">
        <v>55</v>
      </c>
      <c r="L1" s="2630" t="s">
        <v>6</v>
      </c>
    </row>
    <row r="2" spans="1:12">
      <c r="A2" s="2633"/>
      <c r="B2" s="2665"/>
      <c r="C2" s="2633"/>
      <c r="D2" s="1015" t="s">
        <v>54</v>
      </c>
      <c r="E2" s="1021" t="s">
        <v>93</v>
      </c>
      <c r="F2" s="2631"/>
      <c r="G2" s="2631"/>
      <c r="H2" s="1014" t="s">
        <v>94</v>
      </c>
      <c r="I2" s="1014" t="s">
        <v>129</v>
      </c>
      <c r="J2" s="1014" t="s">
        <v>60</v>
      </c>
      <c r="K2" s="2631"/>
      <c r="L2" s="2631"/>
    </row>
    <row r="3" spans="1:12">
      <c r="A3" s="2671" t="s">
        <v>7</v>
      </c>
      <c r="B3" s="2672"/>
      <c r="C3" s="2673"/>
      <c r="D3" s="1022"/>
      <c r="E3" s="134"/>
      <c r="F3" s="49"/>
      <c r="G3" s="49"/>
      <c r="H3" s="49"/>
      <c r="I3" s="49"/>
      <c r="J3" s="49"/>
      <c r="K3" s="49"/>
      <c r="L3" s="52">
        <f>'Apr''16'!L32</f>
        <v>5891689</v>
      </c>
    </row>
    <row r="4" spans="1:12">
      <c r="A4" s="2618"/>
      <c r="B4" s="2699">
        <v>42492</v>
      </c>
      <c r="C4" s="53" t="s">
        <v>477</v>
      </c>
      <c r="D4" s="1023" t="s">
        <v>540</v>
      </c>
      <c r="E4" s="1019" t="s">
        <v>249</v>
      </c>
      <c r="F4" s="1008"/>
      <c r="G4" s="213"/>
      <c r="H4" s="1008">
        <v>656500</v>
      </c>
      <c r="I4" s="1012"/>
      <c r="J4" s="2616"/>
      <c r="K4" s="2616"/>
      <c r="L4" s="2616">
        <f>L3-H4</f>
        <v>5235189</v>
      </c>
    </row>
    <row r="5" spans="1:12">
      <c r="A5" s="2619"/>
      <c r="B5" s="2700"/>
      <c r="C5" s="56" t="s">
        <v>539</v>
      </c>
      <c r="D5" s="1024" t="s">
        <v>541</v>
      </c>
      <c r="E5" s="1020"/>
      <c r="F5" s="1009"/>
      <c r="G5" s="209"/>
      <c r="H5" s="1009"/>
      <c r="I5" s="1013"/>
      <c r="J5" s="2617"/>
      <c r="K5" s="2617"/>
      <c r="L5" s="2617"/>
    </row>
    <row r="6" spans="1:12">
      <c r="A6" s="2618"/>
      <c r="B6" s="2699"/>
      <c r="C6" s="53" t="s">
        <v>458</v>
      </c>
      <c r="D6" s="1023" t="s">
        <v>540</v>
      </c>
      <c r="E6" s="1019" t="s">
        <v>249</v>
      </c>
      <c r="F6" s="213"/>
      <c r="G6" s="213"/>
      <c r="H6" s="1008">
        <v>580000</v>
      </c>
      <c r="I6" s="1012"/>
      <c r="J6" s="2616"/>
      <c r="K6" s="2616"/>
      <c r="L6" s="2616">
        <f>L4-H6</f>
        <v>4655189</v>
      </c>
    </row>
    <row r="7" spans="1:12">
      <c r="A7" s="2619"/>
      <c r="B7" s="2700"/>
      <c r="C7" s="56" t="s">
        <v>607</v>
      </c>
      <c r="D7" s="1024" t="s">
        <v>541</v>
      </c>
      <c r="E7" s="1020"/>
      <c r="F7" s="209"/>
      <c r="G7" s="209"/>
      <c r="H7" s="1009"/>
      <c r="I7" s="1013"/>
      <c r="J7" s="2617"/>
      <c r="K7" s="2617"/>
      <c r="L7" s="2617"/>
    </row>
    <row r="8" spans="1:12">
      <c r="A8" s="2618"/>
      <c r="B8" s="2699"/>
      <c r="C8" s="53" t="s">
        <v>458</v>
      </c>
      <c r="D8" s="1023" t="s">
        <v>619</v>
      </c>
      <c r="E8" s="1019" t="s">
        <v>620</v>
      </c>
      <c r="F8" s="1008"/>
      <c r="G8" s="1012"/>
      <c r="H8" s="1008">
        <v>581000</v>
      </c>
      <c r="I8" s="1012"/>
      <c r="J8" s="1008"/>
      <c r="K8" s="1008"/>
      <c r="L8" s="1008">
        <f>L6-H8</f>
        <v>4074189</v>
      </c>
    </row>
    <row r="9" spans="1:12">
      <c r="A9" s="2619"/>
      <c r="B9" s="2700"/>
      <c r="C9" s="56" t="s">
        <v>621</v>
      </c>
      <c r="D9" s="1024" t="s">
        <v>636</v>
      </c>
      <c r="E9" s="1020"/>
      <c r="F9" s="1009"/>
      <c r="G9" s="1013"/>
      <c r="H9" s="1009"/>
      <c r="I9" s="1013"/>
      <c r="J9" s="1009"/>
      <c r="K9" s="1009"/>
      <c r="L9" s="1009"/>
    </row>
    <row r="10" spans="1:12">
      <c r="A10" s="301"/>
      <c r="B10" s="1028"/>
      <c r="C10" s="53" t="s">
        <v>458</v>
      </c>
      <c r="D10" s="1023" t="s">
        <v>489</v>
      </c>
      <c r="E10" s="1019" t="s">
        <v>142</v>
      </c>
      <c r="F10" s="2616"/>
      <c r="G10" s="1012"/>
      <c r="H10" s="2616"/>
      <c r="I10" s="1012"/>
      <c r="J10" s="2616">
        <v>621000</v>
      </c>
      <c r="K10" s="1008"/>
      <c r="L10" s="1008">
        <f>L8-J10</f>
        <v>3453189</v>
      </c>
    </row>
    <row r="11" spans="1:12">
      <c r="A11" s="301"/>
      <c r="B11" s="1029"/>
      <c r="C11" s="56" t="s">
        <v>622</v>
      </c>
      <c r="D11" s="1024" t="s">
        <v>59</v>
      </c>
      <c r="E11" s="1020"/>
      <c r="F11" s="2617"/>
      <c r="G11" s="1013"/>
      <c r="H11" s="2617"/>
      <c r="I11" s="1013"/>
      <c r="J11" s="2617"/>
      <c r="K11" s="1009"/>
      <c r="L11" s="1009"/>
    </row>
    <row r="12" spans="1:12">
      <c r="A12" s="2618"/>
      <c r="B12" s="1028"/>
      <c r="C12" s="53" t="s">
        <v>640</v>
      </c>
      <c r="D12" s="1023" t="s">
        <v>642</v>
      </c>
      <c r="E12" s="1019" t="s">
        <v>643</v>
      </c>
      <c r="F12" s="1008"/>
      <c r="G12" s="1012"/>
      <c r="H12" s="1008"/>
      <c r="I12" s="1008"/>
      <c r="J12" s="1008">
        <v>53500</v>
      </c>
      <c r="K12" s="1008"/>
      <c r="L12" s="1008">
        <f>L10-J12</f>
        <v>3399689</v>
      </c>
    </row>
    <row r="13" spans="1:12">
      <c r="A13" s="2619"/>
      <c r="B13" s="1029"/>
      <c r="C13" s="56" t="s">
        <v>641</v>
      </c>
      <c r="D13" s="1024" t="s">
        <v>449</v>
      </c>
      <c r="E13" s="1020"/>
      <c r="F13" s="1009"/>
      <c r="G13" s="1013"/>
      <c r="H13" s="1009"/>
      <c r="I13" s="1009"/>
      <c r="J13" s="1009"/>
      <c r="K13" s="1009"/>
      <c r="L13" s="1009"/>
    </row>
    <row r="14" spans="1:12">
      <c r="A14" s="2618"/>
      <c r="B14" s="1028"/>
      <c r="C14" s="53" t="s">
        <v>640</v>
      </c>
      <c r="D14" s="1023" t="s">
        <v>642</v>
      </c>
      <c r="E14" s="1019" t="s">
        <v>643</v>
      </c>
      <c r="F14" s="1008"/>
      <c r="G14" s="213"/>
      <c r="H14" s="214"/>
      <c r="I14" s="1008"/>
      <c r="J14" s="1008">
        <v>53500</v>
      </c>
      <c r="K14" s="1008"/>
      <c r="L14" s="1008">
        <f>L12-J14</f>
        <v>3346189</v>
      </c>
    </row>
    <row r="15" spans="1:12">
      <c r="A15" s="2619"/>
      <c r="B15" s="1029"/>
      <c r="C15" s="56" t="s">
        <v>644</v>
      </c>
      <c r="D15" s="1024" t="s">
        <v>449</v>
      </c>
      <c r="E15" s="1020"/>
      <c r="F15" s="1009"/>
      <c r="G15" s="209"/>
      <c r="H15" s="210"/>
      <c r="I15" s="1009"/>
      <c r="J15" s="1009"/>
      <c r="K15" s="1009"/>
      <c r="L15" s="1009"/>
    </row>
    <row r="16" spans="1:12">
      <c r="A16" s="2618"/>
      <c r="B16" s="2699"/>
      <c r="C16" s="53" t="s">
        <v>458</v>
      </c>
      <c r="D16" s="1023" t="s">
        <v>479</v>
      </c>
      <c r="E16" s="2656" t="s">
        <v>590</v>
      </c>
      <c r="F16" s="2616"/>
      <c r="G16" s="1012"/>
      <c r="H16" s="2616">
        <v>327000</v>
      </c>
      <c r="I16" s="1012"/>
      <c r="J16" s="2616"/>
      <c r="K16" s="214"/>
      <c r="L16" s="2686">
        <f>L14-H16</f>
        <v>3019189</v>
      </c>
    </row>
    <row r="17" spans="1:12">
      <c r="A17" s="2619"/>
      <c r="B17" s="2700"/>
      <c r="C17" s="56" t="s">
        <v>635</v>
      </c>
      <c r="D17" s="1024" t="s">
        <v>513</v>
      </c>
      <c r="E17" s="2657"/>
      <c r="F17" s="2617"/>
      <c r="G17" s="1013"/>
      <c r="H17" s="2617"/>
      <c r="I17" s="1013"/>
      <c r="J17" s="2617"/>
      <c r="K17" s="210"/>
      <c r="L17" s="2617"/>
    </row>
    <row r="18" spans="1:12">
      <c r="A18" s="2618"/>
      <c r="B18" s="2699"/>
      <c r="C18" s="53" t="s">
        <v>511</v>
      </c>
      <c r="D18" s="1023" t="s">
        <v>479</v>
      </c>
      <c r="E18" s="2656" t="s">
        <v>590</v>
      </c>
      <c r="F18" s="2616"/>
      <c r="G18" s="1012"/>
      <c r="H18" s="2616">
        <v>648000</v>
      </c>
      <c r="I18" s="1012"/>
      <c r="J18" s="2616"/>
      <c r="K18" s="214"/>
      <c r="L18" s="2686">
        <f>L16-H18</f>
        <v>2371189</v>
      </c>
    </row>
    <row r="19" spans="1:12">
      <c r="A19" s="2619"/>
      <c r="B19" s="2700"/>
      <c r="C19" s="56" t="s">
        <v>639</v>
      </c>
      <c r="D19" s="1024" t="s">
        <v>513</v>
      </c>
      <c r="E19" s="2657"/>
      <c r="F19" s="2617"/>
      <c r="G19" s="1013"/>
      <c r="H19" s="2617"/>
      <c r="I19" s="1013"/>
      <c r="J19" s="2617"/>
      <c r="K19" s="210"/>
      <c r="L19" s="2617"/>
    </row>
    <row r="20" spans="1:12">
      <c r="A20" s="2618"/>
      <c r="B20" s="1028"/>
      <c r="C20" s="53" t="s">
        <v>458</v>
      </c>
      <c r="D20" s="1023" t="s">
        <v>479</v>
      </c>
      <c r="E20" s="2656" t="s">
        <v>590</v>
      </c>
      <c r="F20" s="2616"/>
      <c r="G20" s="1012"/>
      <c r="H20" s="2616">
        <v>336000</v>
      </c>
      <c r="I20" s="1012"/>
      <c r="J20" s="1008"/>
      <c r="K20" s="208"/>
      <c r="L20" s="1025">
        <f>L18-H20</f>
        <v>2035189</v>
      </c>
    </row>
    <row r="21" spans="1:12">
      <c r="A21" s="2619"/>
      <c r="B21" s="1029"/>
      <c r="C21" s="56" t="s">
        <v>527</v>
      </c>
      <c r="D21" s="1024" t="s">
        <v>513</v>
      </c>
      <c r="E21" s="2657"/>
      <c r="F21" s="2617"/>
      <c r="G21" s="1013"/>
      <c r="H21" s="2617"/>
      <c r="I21" s="1013"/>
      <c r="J21" s="1009"/>
      <c r="K21" s="208"/>
      <c r="L21" s="1009"/>
    </row>
    <row r="22" spans="1:12">
      <c r="A22" s="2618"/>
      <c r="B22" s="1028"/>
      <c r="C22" s="53" t="s">
        <v>458</v>
      </c>
      <c r="D22" s="1023" t="s">
        <v>611</v>
      </c>
      <c r="E22" s="1019" t="s">
        <v>610</v>
      </c>
      <c r="F22" s="1008"/>
      <c r="G22" s="213"/>
      <c r="H22" s="1008">
        <v>790000</v>
      </c>
      <c r="I22" s="1012"/>
      <c r="J22" s="1008"/>
      <c r="K22" s="1008"/>
      <c r="L22" s="1008">
        <f>L20-H22</f>
        <v>1245189</v>
      </c>
    </row>
    <row r="23" spans="1:12">
      <c r="A23" s="2619"/>
      <c r="B23" s="1029"/>
      <c r="C23" s="56" t="s">
        <v>624</v>
      </c>
      <c r="D23" s="1024" t="s">
        <v>248</v>
      </c>
      <c r="E23" s="1020"/>
      <c r="F23" s="1009"/>
      <c r="G23" s="209"/>
      <c r="H23" s="1009"/>
      <c r="I23" s="1013"/>
      <c r="J23" s="1009"/>
      <c r="K23" s="1009"/>
      <c r="L23" s="1009"/>
    </row>
    <row r="24" spans="1:12">
      <c r="A24" s="2618"/>
      <c r="B24" s="1028">
        <v>42499</v>
      </c>
      <c r="C24" s="104" t="s">
        <v>430</v>
      </c>
      <c r="D24" s="310"/>
      <c r="E24" s="1039"/>
      <c r="F24" s="1038">
        <v>3500000</v>
      </c>
      <c r="G24" s="1032"/>
      <c r="H24" s="1030"/>
      <c r="I24" s="1008"/>
      <c r="J24" s="1008"/>
      <c r="K24" s="214"/>
      <c r="L24" s="1026">
        <f>L22+F24</f>
        <v>4745189</v>
      </c>
    </row>
    <row r="25" spans="1:12">
      <c r="A25" s="2619"/>
      <c r="B25" s="1029"/>
      <c r="C25" s="56"/>
      <c r="D25" s="1037"/>
      <c r="E25" s="1035"/>
      <c r="F25" s="1031"/>
      <c r="G25" s="1033"/>
      <c r="H25" s="1031"/>
      <c r="I25" s="1009"/>
      <c r="J25" s="1009"/>
      <c r="K25" s="210"/>
      <c r="L25" s="1027"/>
    </row>
    <row r="26" spans="1:12">
      <c r="A26" s="1010"/>
      <c r="B26" s="1040"/>
      <c r="C26" s="53"/>
      <c r="D26" s="1036"/>
      <c r="E26" s="1034"/>
      <c r="F26" s="1030"/>
      <c r="G26" s="1032"/>
      <c r="H26" s="1030"/>
      <c r="I26" s="1008"/>
      <c r="J26" s="1008"/>
      <c r="K26" s="214">
        <v>15500</v>
      </c>
      <c r="L26" s="1026">
        <f>L24+K26</f>
        <v>4760689</v>
      </c>
    </row>
    <row r="27" spans="1:12">
      <c r="A27" s="1011"/>
      <c r="B27" s="1041"/>
      <c r="C27" s="56"/>
      <c r="D27" s="1037"/>
      <c r="E27" s="1035"/>
      <c r="F27" s="1031"/>
      <c r="G27" s="1033"/>
      <c r="H27" s="1031"/>
      <c r="I27" s="1009"/>
      <c r="J27" s="1009"/>
      <c r="K27" s="210"/>
      <c r="L27" s="1027"/>
    </row>
    <row r="28" spans="1:12">
      <c r="A28" s="301"/>
      <c r="B28" s="1040">
        <v>42503</v>
      </c>
      <c r="C28" s="53" t="s">
        <v>458</v>
      </c>
      <c r="D28" s="1036" t="s">
        <v>619</v>
      </c>
      <c r="E28" s="1034" t="s">
        <v>620</v>
      </c>
      <c r="F28" s="1030"/>
      <c r="G28" s="1032"/>
      <c r="H28" s="1030">
        <v>255000</v>
      </c>
      <c r="I28" s="1008"/>
      <c r="J28" s="1008"/>
      <c r="K28" s="214"/>
      <c r="L28" s="1026">
        <f>L26-H28</f>
        <v>4505689</v>
      </c>
    </row>
    <row r="29" spans="1:12">
      <c r="A29" s="1011"/>
      <c r="B29" s="1041"/>
      <c r="C29" s="56" t="s">
        <v>625</v>
      </c>
      <c r="D29" s="1037" t="s">
        <v>221</v>
      </c>
      <c r="E29" s="1035"/>
      <c r="F29" s="1031"/>
      <c r="G29" s="1033"/>
      <c r="H29" s="1031"/>
      <c r="I29" s="1009"/>
      <c r="J29" s="1009"/>
      <c r="K29" s="210"/>
      <c r="L29" s="1027"/>
    </row>
    <row r="30" spans="1:12">
      <c r="A30" s="1044"/>
      <c r="B30" s="1054">
        <v>42513</v>
      </c>
      <c r="C30" s="53" t="s">
        <v>477</v>
      </c>
      <c r="D30" s="310"/>
      <c r="E30" s="1048"/>
      <c r="F30" s="1051"/>
      <c r="G30" s="207"/>
      <c r="H30" s="208"/>
      <c r="I30" s="1046"/>
      <c r="J30" s="1042">
        <v>774500</v>
      </c>
      <c r="K30" s="214"/>
      <c r="L30" s="1052">
        <f>L28-J30</f>
        <v>3731189</v>
      </c>
    </row>
    <row r="31" spans="1:12">
      <c r="A31" s="1045"/>
      <c r="B31" s="1055"/>
      <c r="C31" s="56" t="s">
        <v>614</v>
      </c>
      <c r="D31" s="1050"/>
      <c r="E31" s="1049"/>
      <c r="F31" s="1043"/>
      <c r="G31" s="1047"/>
      <c r="H31" s="210"/>
      <c r="I31" s="1047"/>
      <c r="J31" s="1043"/>
      <c r="K31" s="210"/>
      <c r="L31" s="1053"/>
    </row>
    <row r="32" spans="1:12">
      <c r="A32" s="2693" t="s">
        <v>645</v>
      </c>
      <c r="B32" s="2694"/>
      <c r="C32" s="2695"/>
      <c r="D32" s="1018"/>
      <c r="E32" s="138"/>
      <c r="F32" s="66">
        <f>SUM(F3:F31)</f>
        <v>3500000</v>
      </c>
      <c r="G32" s="66">
        <f>SUM(G4:G9)</f>
        <v>0</v>
      </c>
      <c r="H32" s="66">
        <f>SUM(H3:H31)</f>
        <v>4173500</v>
      </c>
      <c r="I32" s="962">
        <f>I20</f>
        <v>0</v>
      </c>
      <c r="J32" s="66">
        <f>SUM(J3:J31)</f>
        <v>1502500</v>
      </c>
      <c r="K32" s="66">
        <f>SUM(K3:K31)</f>
        <v>15500</v>
      </c>
      <c r="L32" s="66">
        <f>L3+F32-H32-I32-J32+K32</f>
        <v>3731189</v>
      </c>
    </row>
    <row r="33" spans="1:12">
      <c r="A33" s="2690" t="s">
        <v>7</v>
      </c>
      <c r="B33" s="2691"/>
      <c r="C33" s="2692"/>
      <c r="D33" s="1016"/>
      <c r="E33" s="139"/>
      <c r="F33" s="68">
        <f>'Mar''16'!F30</f>
        <v>80500000</v>
      </c>
      <c r="G33" s="68">
        <f>'Mar''15'!G38</f>
        <v>0</v>
      </c>
      <c r="H33" s="68">
        <f>'Mar''16'!H30</f>
        <v>56387478</v>
      </c>
      <c r="I33" s="68"/>
      <c r="J33" s="69">
        <f>'Mar''16'!J30</f>
        <v>20655727</v>
      </c>
      <c r="K33" s="69">
        <f>'Mar''16'!K30</f>
        <v>181050</v>
      </c>
      <c r="L33" s="69">
        <f>'Mar''16'!L30</f>
        <v>3637845</v>
      </c>
    </row>
    <row r="34" spans="1:12">
      <c r="A34" s="2687" t="s">
        <v>12</v>
      </c>
      <c r="B34" s="2688"/>
      <c r="C34" s="2689"/>
      <c r="D34" s="1017"/>
      <c r="E34" s="140"/>
      <c r="F34" s="71">
        <f t="shared" ref="F34:K34" si="0">F33+F32</f>
        <v>84000000</v>
      </c>
      <c r="G34" s="71">
        <f t="shared" si="0"/>
        <v>0</v>
      </c>
      <c r="H34" s="71">
        <f t="shared" si="0"/>
        <v>60560978</v>
      </c>
      <c r="I34" s="71">
        <f t="shared" si="0"/>
        <v>0</v>
      </c>
      <c r="J34" s="71">
        <f t="shared" si="0"/>
        <v>22158227</v>
      </c>
      <c r="K34" s="71">
        <f t="shared" si="0"/>
        <v>196550</v>
      </c>
      <c r="L34" s="71">
        <f>F34-G34-H34-I34-J34+K34</f>
        <v>1477345</v>
      </c>
    </row>
    <row r="41" spans="1:12">
      <c r="B41" s="1325" t="s">
        <v>666</v>
      </c>
      <c r="C41" s="1326"/>
      <c r="F41" s="1325" t="s">
        <v>667</v>
      </c>
    </row>
    <row r="42" spans="1:12">
      <c r="B42" s="1327" t="s">
        <v>225</v>
      </c>
      <c r="C42" s="1326"/>
      <c r="F42" s="1327" t="s">
        <v>668</v>
      </c>
    </row>
  </sheetData>
  <mergeCells count="50">
    <mergeCell ref="L1:L2"/>
    <mergeCell ref="A3:C3"/>
    <mergeCell ref="A4:A5"/>
    <mergeCell ref="B4:B5"/>
    <mergeCell ref="J4:J5"/>
    <mergeCell ref="K4:K5"/>
    <mergeCell ref="L4:L5"/>
    <mergeCell ref="A1:A2"/>
    <mergeCell ref="B1:B2"/>
    <mergeCell ref="C1:C2"/>
    <mergeCell ref="D1:E1"/>
    <mergeCell ref="F1:F2"/>
    <mergeCell ref="G1:G2"/>
    <mergeCell ref="H1:J1"/>
    <mergeCell ref="K1:K2"/>
    <mergeCell ref="L6:L7"/>
    <mergeCell ref="A12:A13"/>
    <mergeCell ref="A14:A15"/>
    <mergeCell ref="A16:A17"/>
    <mergeCell ref="B16:B17"/>
    <mergeCell ref="H16:H17"/>
    <mergeCell ref="L16:L17"/>
    <mergeCell ref="H10:H11"/>
    <mergeCell ref="A8:A9"/>
    <mergeCell ref="B8:B9"/>
    <mergeCell ref="A6:A7"/>
    <mergeCell ref="B6:B7"/>
    <mergeCell ref="J6:J7"/>
    <mergeCell ref="K6:K7"/>
    <mergeCell ref="A18:A19"/>
    <mergeCell ref="B18:B19"/>
    <mergeCell ref="F18:F19"/>
    <mergeCell ref="H18:H19"/>
    <mergeCell ref="J18:J19"/>
    <mergeCell ref="L18:L19"/>
    <mergeCell ref="A32:C32"/>
    <mergeCell ref="A33:C33"/>
    <mergeCell ref="A34:C34"/>
    <mergeCell ref="J10:J11"/>
    <mergeCell ref="E16:E17"/>
    <mergeCell ref="F16:F17"/>
    <mergeCell ref="E18:E19"/>
    <mergeCell ref="A20:A21"/>
    <mergeCell ref="E20:E21"/>
    <mergeCell ref="F20:F21"/>
    <mergeCell ref="H20:H21"/>
    <mergeCell ref="A22:A23"/>
    <mergeCell ref="A24:A25"/>
    <mergeCell ref="J16:J17"/>
    <mergeCell ref="F10:F11"/>
  </mergeCells>
  <pageMargins left="0.70866141732283472" right="0.70866141732283472" top="0.74803149606299213" bottom="0.74803149606299213" header="0.31496062992125984" footer="0.31496062992125984"/>
  <pageSetup scale="70" orientation="landscape" horizontalDpi="4294967293" verticalDpi="72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/>
  <dimension ref="A1:L46"/>
  <sheetViews>
    <sheetView workbookViewId="0">
      <selection activeCell="I37" sqref="I37"/>
    </sheetView>
  </sheetViews>
  <sheetFormatPr defaultRowHeight="15"/>
  <cols>
    <col min="1" max="1" width="4.42578125" customWidth="1"/>
    <col min="2" max="2" width="9.7109375" customWidth="1"/>
    <col min="3" max="3" width="40.85546875" customWidth="1"/>
    <col min="4" max="4" width="14.140625" customWidth="1"/>
    <col min="6" max="6" width="15.42578125" customWidth="1"/>
    <col min="7" max="7" width="11.7109375" customWidth="1"/>
    <col min="8" max="8" width="15.140625" customWidth="1"/>
    <col min="9" max="9" width="14.7109375" customWidth="1"/>
    <col min="10" max="10" width="15.42578125" customWidth="1"/>
    <col min="11" max="11" width="12.42578125" customWidth="1"/>
    <col min="12" max="12" width="14.140625" customWidth="1"/>
  </cols>
  <sheetData>
    <row r="1" spans="1:12">
      <c r="A1" s="2632" t="s">
        <v>1</v>
      </c>
      <c r="B1" s="2664" t="s">
        <v>96</v>
      </c>
      <c r="C1" s="2632" t="s">
        <v>3</v>
      </c>
      <c r="D1" s="2636" t="s">
        <v>90</v>
      </c>
      <c r="E1" s="2637"/>
      <c r="F1" s="2630" t="s">
        <v>4</v>
      </c>
      <c r="G1" s="2630" t="s">
        <v>130</v>
      </c>
      <c r="H1" s="2638" t="s">
        <v>5</v>
      </c>
      <c r="I1" s="2639"/>
      <c r="J1" s="2640"/>
      <c r="K1" s="2630" t="s">
        <v>55</v>
      </c>
      <c r="L1" s="2630" t="s">
        <v>6</v>
      </c>
    </row>
    <row r="2" spans="1:12">
      <c r="A2" s="2633"/>
      <c r="B2" s="2665"/>
      <c r="C2" s="2633"/>
      <c r="D2" s="1063" t="s">
        <v>54</v>
      </c>
      <c r="E2" s="1069" t="s">
        <v>93</v>
      </c>
      <c r="F2" s="2631"/>
      <c r="G2" s="2631"/>
      <c r="H2" s="1062" t="s">
        <v>94</v>
      </c>
      <c r="I2" s="1062" t="s">
        <v>129</v>
      </c>
      <c r="J2" s="1062" t="s">
        <v>60</v>
      </c>
      <c r="K2" s="2631"/>
      <c r="L2" s="2631"/>
    </row>
    <row r="3" spans="1:12">
      <c r="A3" s="2671" t="s">
        <v>7</v>
      </c>
      <c r="B3" s="2672"/>
      <c r="C3" s="2673"/>
      <c r="D3" s="1070"/>
      <c r="E3" s="134"/>
      <c r="F3" s="49"/>
      <c r="G3" s="49"/>
      <c r="H3" s="49"/>
      <c r="I3" s="49"/>
      <c r="J3" s="49"/>
      <c r="K3" s="49"/>
      <c r="L3" s="52">
        <f>'Mei''16'!L32</f>
        <v>3731189</v>
      </c>
    </row>
    <row r="4" spans="1:12">
      <c r="A4" s="2618"/>
      <c r="B4" s="2699">
        <v>42522</v>
      </c>
      <c r="C4" s="53" t="s">
        <v>477</v>
      </c>
      <c r="D4" s="1071" t="s">
        <v>540</v>
      </c>
      <c r="E4" s="1067" t="s">
        <v>249</v>
      </c>
      <c r="F4" s="1056"/>
      <c r="G4" s="213"/>
      <c r="H4" s="1056">
        <v>656500</v>
      </c>
      <c r="I4" s="1060"/>
      <c r="J4" s="2616"/>
      <c r="K4" s="2616"/>
      <c r="L4" s="2616">
        <f>L3-H4</f>
        <v>3074689</v>
      </c>
    </row>
    <row r="5" spans="1:12">
      <c r="A5" s="2619"/>
      <c r="B5" s="2700"/>
      <c r="C5" s="56" t="s">
        <v>539</v>
      </c>
      <c r="D5" s="1072" t="s">
        <v>541</v>
      </c>
      <c r="E5" s="1068"/>
      <c r="F5" s="1057"/>
      <c r="G5" s="209"/>
      <c r="H5" s="1057"/>
      <c r="I5" s="1061"/>
      <c r="J5" s="2617"/>
      <c r="K5" s="2617"/>
      <c r="L5" s="2617"/>
    </row>
    <row r="6" spans="1:12">
      <c r="A6" s="2618"/>
      <c r="B6" s="2699"/>
      <c r="C6" s="53" t="s">
        <v>458</v>
      </c>
      <c r="D6" s="1071" t="s">
        <v>540</v>
      </c>
      <c r="E6" s="1067" t="s">
        <v>249</v>
      </c>
      <c r="F6" s="213"/>
      <c r="G6" s="213"/>
      <c r="H6" s="1056">
        <v>580000</v>
      </c>
      <c r="I6" s="1060"/>
      <c r="J6" s="2616"/>
      <c r="K6" s="2616"/>
      <c r="L6" s="2616">
        <f>L4-H6</f>
        <v>2494689</v>
      </c>
    </row>
    <row r="7" spans="1:12">
      <c r="A7" s="2619"/>
      <c r="B7" s="2700"/>
      <c r="C7" s="56" t="s">
        <v>607</v>
      </c>
      <c r="D7" s="1072" t="s">
        <v>541</v>
      </c>
      <c r="E7" s="1068"/>
      <c r="F7" s="209"/>
      <c r="G7" s="209"/>
      <c r="H7" s="1057"/>
      <c r="I7" s="1061"/>
      <c r="J7" s="2617"/>
      <c r="K7" s="2617"/>
      <c r="L7" s="2617"/>
    </row>
    <row r="8" spans="1:12">
      <c r="A8" s="2618"/>
      <c r="B8" s="2699"/>
      <c r="C8" s="53" t="s">
        <v>458</v>
      </c>
      <c r="D8" s="1071" t="s">
        <v>619</v>
      </c>
      <c r="E8" s="1067" t="s">
        <v>620</v>
      </c>
      <c r="F8" s="1056"/>
      <c r="G8" s="1060"/>
      <c r="H8" s="1056">
        <v>581000</v>
      </c>
      <c r="I8" s="1060"/>
      <c r="J8" s="1056"/>
      <c r="K8" s="1056"/>
      <c r="L8" s="1056">
        <f>L6-H8</f>
        <v>1913689</v>
      </c>
    </row>
    <row r="9" spans="1:12">
      <c r="A9" s="2619"/>
      <c r="B9" s="2700"/>
      <c r="C9" s="56" t="s">
        <v>621</v>
      </c>
      <c r="D9" s="1072" t="s">
        <v>636</v>
      </c>
      <c r="E9" s="1068"/>
      <c r="F9" s="1057"/>
      <c r="G9" s="1061"/>
      <c r="H9" s="1057"/>
      <c r="I9" s="1061"/>
      <c r="J9" s="1057"/>
      <c r="K9" s="1057"/>
      <c r="L9" s="1057"/>
    </row>
    <row r="10" spans="1:12">
      <c r="A10" s="301"/>
      <c r="B10" s="1077"/>
      <c r="C10" s="53" t="s">
        <v>458</v>
      </c>
      <c r="D10" s="1071" t="s">
        <v>489</v>
      </c>
      <c r="E10" s="1067" t="s">
        <v>142</v>
      </c>
      <c r="F10" s="2616"/>
      <c r="G10" s="1060"/>
      <c r="H10" s="2616"/>
      <c r="I10" s="1060"/>
      <c r="J10" s="2616">
        <v>621000</v>
      </c>
      <c r="K10" s="1056"/>
      <c r="L10" s="1056">
        <f>L8-J10</f>
        <v>1292689</v>
      </c>
    </row>
    <row r="11" spans="1:12">
      <c r="A11" s="301"/>
      <c r="B11" s="1078"/>
      <c r="C11" s="56" t="s">
        <v>622</v>
      </c>
      <c r="D11" s="1072" t="s">
        <v>59</v>
      </c>
      <c r="E11" s="1068"/>
      <c r="F11" s="2617"/>
      <c r="G11" s="1061"/>
      <c r="H11" s="2617"/>
      <c r="I11" s="1061"/>
      <c r="J11" s="2617"/>
      <c r="K11" s="1057"/>
      <c r="L11" s="1057"/>
    </row>
    <row r="12" spans="1:12">
      <c r="A12" s="2618"/>
      <c r="B12" s="1077"/>
      <c r="C12" s="53" t="s">
        <v>458</v>
      </c>
      <c r="D12" s="1071" t="s">
        <v>611</v>
      </c>
      <c r="E12" s="1067" t="s">
        <v>610</v>
      </c>
      <c r="F12" s="1056"/>
      <c r="G12" s="213"/>
      <c r="H12" s="1056">
        <v>790000</v>
      </c>
      <c r="I12" s="1060"/>
      <c r="J12" s="1056"/>
      <c r="K12" s="1056"/>
      <c r="L12" s="1056">
        <f>L10-H12</f>
        <v>502689</v>
      </c>
    </row>
    <row r="13" spans="1:12">
      <c r="A13" s="2619"/>
      <c r="B13" s="1078"/>
      <c r="C13" s="56" t="s">
        <v>624</v>
      </c>
      <c r="D13" s="1072" t="s">
        <v>248</v>
      </c>
      <c r="E13" s="1068"/>
      <c r="F13" s="1057"/>
      <c r="G13" s="209"/>
      <c r="H13" s="1057"/>
      <c r="I13" s="1061"/>
      <c r="J13" s="1057"/>
      <c r="K13" s="1057"/>
      <c r="L13" s="1057"/>
    </row>
    <row r="14" spans="1:12">
      <c r="A14" s="2618"/>
      <c r="B14" s="1077">
        <v>42524</v>
      </c>
      <c r="C14" s="104" t="s">
        <v>430</v>
      </c>
      <c r="D14" s="310"/>
      <c r="E14" s="1074"/>
      <c r="F14" s="1073">
        <v>3500000</v>
      </c>
      <c r="G14" s="1060"/>
      <c r="H14" s="1056"/>
      <c r="I14" s="1056"/>
      <c r="J14" s="1056"/>
      <c r="K14" s="214"/>
      <c r="L14" s="1075">
        <f>L12+F14</f>
        <v>4002689</v>
      </c>
    </row>
    <row r="15" spans="1:12">
      <c r="A15" s="2619"/>
      <c r="B15" s="1078"/>
      <c r="C15" s="56"/>
      <c r="D15" s="1072"/>
      <c r="E15" s="1068"/>
      <c r="F15" s="1057"/>
      <c r="G15" s="1061"/>
      <c r="H15" s="1057"/>
      <c r="I15" s="1057"/>
      <c r="J15" s="1057"/>
      <c r="K15" s="210"/>
      <c r="L15" s="1076"/>
    </row>
    <row r="16" spans="1:12">
      <c r="A16" s="1058"/>
      <c r="B16" s="1077"/>
      <c r="C16" s="53" t="s">
        <v>458</v>
      </c>
      <c r="D16" s="1085" t="s">
        <v>479</v>
      </c>
      <c r="E16" s="2656" t="s">
        <v>590</v>
      </c>
      <c r="F16" s="2616"/>
      <c r="G16" s="1083"/>
      <c r="H16" s="2616">
        <v>327000</v>
      </c>
      <c r="I16" s="1083"/>
      <c r="J16" s="1056"/>
      <c r="K16" s="214"/>
      <c r="L16" s="1075">
        <f>L14-H16</f>
        <v>3675689</v>
      </c>
    </row>
    <row r="17" spans="1:12">
      <c r="A17" s="1059"/>
      <c r="B17" s="1078"/>
      <c r="C17" s="56" t="s">
        <v>635</v>
      </c>
      <c r="D17" s="1086" t="s">
        <v>513</v>
      </c>
      <c r="E17" s="2657"/>
      <c r="F17" s="2617"/>
      <c r="G17" s="1084"/>
      <c r="H17" s="2617"/>
      <c r="I17" s="1084"/>
      <c r="J17" s="1057"/>
      <c r="K17" s="210"/>
      <c r="L17" s="1076"/>
    </row>
    <row r="18" spans="1:12">
      <c r="A18" s="1079"/>
      <c r="B18" s="1089">
        <v>42527</v>
      </c>
      <c r="C18" s="53" t="s">
        <v>511</v>
      </c>
      <c r="D18" s="1099" t="s">
        <v>479</v>
      </c>
      <c r="E18" s="2656" t="s">
        <v>590</v>
      </c>
      <c r="F18" s="2616"/>
      <c r="G18" s="1095"/>
      <c r="H18" s="2616">
        <v>648000</v>
      </c>
      <c r="I18" s="1081"/>
      <c r="J18" s="1081"/>
      <c r="K18" s="214"/>
      <c r="L18" s="1087">
        <f>L16-H18</f>
        <v>3027689</v>
      </c>
    </row>
    <row r="19" spans="1:12">
      <c r="A19" s="1080"/>
      <c r="B19" s="1090"/>
      <c r="C19" s="56" t="s">
        <v>639</v>
      </c>
      <c r="D19" s="1100" t="s">
        <v>513</v>
      </c>
      <c r="E19" s="2657"/>
      <c r="F19" s="2617"/>
      <c r="G19" s="1096"/>
      <c r="H19" s="2617"/>
      <c r="I19" s="1082"/>
      <c r="J19" s="1082"/>
      <c r="K19" s="210"/>
      <c r="L19" s="1088"/>
    </row>
    <row r="20" spans="1:12">
      <c r="A20" s="1079"/>
      <c r="B20" s="1089"/>
      <c r="C20" s="53" t="s">
        <v>458</v>
      </c>
      <c r="D20" s="1099" t="s">
        <v>479</v>
      </c>
      <c r="E20" s="2656" t="s">
        <v>590</v>
      </c>
      <c r="F20" s="2616"/>
      <c r="G20" s="1095"/>
      <c r="H20" s="2616">
        <v>336000</v>
      </c>
      <c r="I20" s="1081"/>
      <c r="J20" s="1081"/>
      <c r="K20" s="214"/>
      <c r="L20" s="1087">
        <f>L18-H20</f>
        <v>2691689</v>
      </c>
    </row>
    <row r="21" spans="1:12">
      <c r="A21" s="1080"/>
      <c r="B21" s="1090"/>
      <c r="C21" s="56" t="s">
        <v>527</v>
      </c>
      <c r="D21" s="1100" t="s">
        <v>513</v>
      </c>
      <c r="E21" s="2657"/>
      <c r="F21" s="2617"/>
      <c r="G21" s="1096"/>
      <c r="H21" s="2617"/>
      <c r="I21" s="1082"/>
      <c r="J21" s="1082"/>
      <c r="K21" s="210"/>
      <c r="L21" s="1088"/>
    </row>
    <row r="22" spans="1:12">
      <c r="A22" s="1079"/>
      <c r="B22" s="1089"/>
      <c r="C22" s="53" t="s">
        <v>640</v>
      </c>
      <c r="D22" s="1099" t="s">
        <v>642</v>
      </c>
      <c r="E22" s="1097" t="s">
        <v>643</v>
      </c>
      <c r="F22" s="1091"/>
      <c r="G22" s="1095"/>
      <c r="H22" s="1091"/>
      <c r="I22" s="1091"/>
      <c r="J22" s="1091">
        <v>53500</v>
      </c>
      <c r="K22" s="214"/>
      <c r="L22" s="1087">
        <f>L20-J22</f>
        <v>2638189</v>
      </c>
    </row>
    <row r="23" spans="1:12">
      <c r="A23" s="1080"/>
      <c r="B23" s="1090"/>
      <c r="C23" s="56" t="s">
        <v>641</v>
      </c>
      <c r="D23" s="1100" t="s">
        <v>449</v>
      </c>
      <c r="E23" s="1098"/>
      <c r="F23" s="1092"/>
      <c r="G23" s="1096"/>
      <c r="H23" s="1092"/>
      <c r="I23" s="1092"/>
      <c r="J23" s="1092"/>
      <c r="K23" s="210"/>
      <c r="L23" s="1088"/>
    </row>
    <row r="24" spans="1:12">
      <c r="A24" s="301"/>
      <c r="B24" s="724"/>
      <c r="C24" s="53" t="s">
        <v>640</v>
      </c>
      <c r="D24" s="1099" t="s">
        <v>642</v>
      </c>
      <c r="E24" s="1097" t="s">
        <v>643</v>
      </c>
      <c r="F24" s="1091"/>
      <c r="G24" s="213"/>
      <c r="H24" s="214"/>
      <c r="I24" s="1091"/>
      <c r="J24" s="1091">
        <v>53500</v>
      </c>
      <c r="K24" s="208"/>
      <c r="L24" s="994">
        <f>L22-J24</f>
        <v>2584689</v>
      </c>
    </row>
    <row r="25" spans="1:12">
      <c r="A25" s="1059"/>
      <c r="B25" s="1078"/>
      <c r="C25" s="56" t="s">
        <v>644</v>
      </c>
      <c r="D25" s="1100" t="s">
        <v>449</v>
      </c>
      <c r="E25" s="1098"/>
      <c r="F25" s="1092"/>
      <c r="G25" s="209"/>
      <c r="H25" s="210"/>
      <c r="I25" s="1092"/>
      <c r="J25" s="1092"/>
      <c r="K25" s="210"/>
      <c r="L25" s="1076"/>
    </row>
    <row r="26" spans="1:12">
      <c r="A26" s="1093"/>
      <c r="B26" s="1103"/>
      <c r="C26" s="53"/>
      <c r="D26" s="1099"/>
      <c r="E26" s="1097"/>
      <c r="F26" s="1091"/>
      <c r="G26" s="213"/>
      <c r="H26" s="214"/>
      <c r="I26" s="1091"/>
      <c r="J26" s="1091"/>
      <c r="K26" s="214">
        <v>17000</v>
      </c>
      <c r="L26" s="1101">
        <f>L24+K26</f>
        <v>2601689</v>
      </c>
    </row>
    <row r="27" spans="1:12">
      <c r="A27" s="1094"/>
      <c r="B27" s="1104"/>
      <c r="C27" s="56"/>
      <c r="D27" s="1100"/>
      <c r="E27" s="1098"/>
      <c r="F27" s="1092"/>
      <c r="G27" s="209"/>
      <c r="H27" s="210"/>
      <c r="I27" s="1092"/>
      <c r="J27" s="1092"/>
      <c r="K27" s="210"/>
      <c r="L27" s="1102"/>
    </row>
    <row r="28" spans="1:12">
      <c r="A28" s="1093"/>
      <c r="B28" s="1103">
        <v>42534</v>
      </c>
      <c r="C28" s="53" t="s">
        <v>458</v>
      </c>
      <c r="D28" s="1111" t="s">
        <v>619</v>
      </c>
      <c r="E28" s="1109" t="s">
        <v>620</v>
      </c>
      <c r="F28" s="1105"/>
      <c r="G28" s="1107"/>
      <c r="H28" s="1105">
        <v>255000</v>
      </c>
      <c r="I28" s="1105"/>
      <c r="J28" s="1105"/>
      <c r="K28" s="214"/>
      <c r="L28" s="1101">
        <f>L26-H28</f>
        <v>2346689</v>
      </c>
    </row>
    <row r="29" spans="1:12">
      <c r="A29" s="1094"/>
      <c r="B29" s="1104"/>
      <c r="C29" s="56" t="s">
        <v>625</v>
      </c>
      <c r="D29" s="1112" t="s">
        <v>221</v>
      </c>
      <c r="E29" s="1110"/>
      <c r="F29" s="1106"/>
      <c r="G29" s="1108"/>
      <c r="H29" s="1106"/>
      <c r="I29" s="1106"/>
      <c r="J29" s="1106"/>
      <c r="K29" s="210"/>
      <c r="L29" s="1102"/>
    </row>
    <row r="30" spans="1:12">
      <c r="A30" s="1093"/>
      <c r="B30" s="1103">
        <v>42536</v>
      </c>
      <c r="C30" s="104" t="s">
        <v>430</v>
      </c>
      <c r="D30" s="310"/>
      <c r="E30" s="1121"/>
      <c r="F30" s="1120">
        <v>3500000</v>
      </c>
      <c r="G30" s="213"/>
      <c r="H30" s="214"/>
      <c r="I30" s="1091"/>
      <c r="J30" s="1091"/>
      <c r="K30" s="214"/>
      <c r="L30" s="1101">
        <f>L28+F30</f>
        <v>5846689</v>
      </c>
    </row>
    <row r="31" spans="1:12">
      <c r="A31" s="1094"/>
      <c r="B31" s="1104"/>
      <c r="C31" s="56"/>
      <c r="D31" s="1119"/>
      <c r="E31" s="1118"/>
      <c r="F31" s="1114"/>
      <c r="G31" s="209"/>
      <c r="H31" s="210"/>
      <c r="I31" s="1092"/>
      <c r="J31" s="1092"/>
      <c r="K31" s="210"/>
      <c r="L31" s="1102"/>
    </row>
    <row r="32" spans="1:12">
      <c r="A32" s="1093"/>
      <c r="B32" s="1103">
        <v>42542</v>
      </c>
      <c r="C32" s="53" t="s">
        <v>477</v>
      </c>
      <c r="D32" s="310"/>
      <c r="E32" s="1117"/>
      <c r="F32" s="1120"/>
      <c r="G32" s="207"/>
      <c r="H32" s="208"/>
      <c r="I32" s="1115"/>
      <c r="J32" s="1113">
        <v>774500</v>
      </c>
      <c r="K32" s="214"/>
      <c r="L32" s="1101">
        <f>L30-J32</f>
        <v>5072189</v>
      </c>
    </row>
    <row r="33" spans="1:12">
      <c r="A33" s="1094"/>
      <c r="B33" s="1104"/>
      <c r="C33" s="56" t="s">
        <v>614</v>
      </c>
      <c r="D33" s="1119"/>
      <c r="E33" s="1118"/>
      <c r="F33" s="1114"/>
      <c r="G33" s="1116"/>
      <c r="H33" s="210"/>
      <c r="I33" s="1116"/>
      <c r="J33" s="1114"/>
      <c r="K33" s="210"/>
      <c r="L33" s="1102"/>
    </row>
    <row r="34" spans="1:12">
      <c r="A34" s="1093"/>
      <c r="B34" s="1103">
        <v>42551</v>
      </c>
      <c r="C34" s="53" t="s">
        <v>458</v>
      </c>
      <c r="D34" s="1128" t="s">
        <v>619</v>
      </c>
      <c r="E34" s="1126" t="s">
        <v>620</v>
      </c>
      <c r="F34" s="1122"/>
      <c r="G34" s="1124"/>
      <c r="H34" s="1122">
        <v>581000</v>
      </c>
      <c r="I34" s="1124"/>
      <c r="J34" s="1122"/>
      <c r="K34" s="214"/>
      <c r="L34" s="1101">
        <f>L32-H34</f>
        <v>4491189</v>
      </c>
    </row>
    <row r="35" spans="1:12">
      <c r="A35" s="1094"/>
      <c r="B35" s="1104"/>
      <c r="C35" s="56" t="s">
        <v>621</v>
      </c>
      <c r="D35" s="1129" t="s">
        <v>636</v>
      </c>
      <c r="E35" s="1127"/>
      <c r="F35" s="1123"/>
      <c r="G35" s="1125"/>
      <c r="H35" s="1123"/>
      <c r="I35" s="1125"/>
      <c r="J35" s="1123"/>
      <c r="K35" s="210"/>
      <c r="L35" s="1102"/>
    </row>
    <row r="36" spans="1:12">
      <c r="A36" s="2693" t="s">
        <v>672</v>
      </c>
      <c r="B36" s="2694"/>
      <c r="C36" s="2695"/>
      <c r="D36" s="1066"/>
      <c r="E36" s="138"/>
      <c r="F36" s="66">
        <f>SUM(F3:F35)</f>
        <v>7000000</v>
      </c>
      <c r="G36" s="66">
        <f>SUM(G4:G9)</f>
        <v>0</v>
      </c>
      <c r="H36" s="66">
        <f>SUM(H3:H35)</f>
        <v>4754500</v>
      </c>
      <c r="I36" s="962"/>
      <c r="J36" s="66">
        <f>SUM(J3:J35)</f>
        <v>1502500</v>
      </c>
      <c r="K36" s="66">
        <f>SUM(K3:K35)</f>
        <v>17000</v>
      </c>
      <c r="L36" s="66">
        <f>L3+F36-H36-I36-J36+K36</f>
        <v>4491189</v>
      </c>
    </row>
    <row r="37" spans="1:12">
      <c r="A37" s="2690" t="s">
        <v>7</v>
      </c>
      <c r="B37" s="2691"/>
      <c r="C37" s="2692"/>
      <c r="D37" s="1064"/>
      <c r="E37" s="139"/>
      <c r="F37" s="68">
        <f>'Mar''16'!F30</f>
        <v>80500000</v>
      </c>
      <c r="G37" s="68">
        <f>'Mar''15'!G38</f>
        <v>0</v>
      </c>
      <c r="H37" s="68">
        <f>'Mar''16'!H30</f>
        <v>56387478</v>
      </c>
      <c r="I37" s="68"/>
      <c r="J37" s="69">
        <f>'Mar''16'!J30</f>
        <v>20655727</v>
      </c>
      <c r="K37" s="69">
        <f>'Mar''16'!K30</f>
        <v>181050</v>
      </c>
      <c r="L37" s="69">
        <f>'Mar''16'!L30</f>
        <v>3637845</v>
      </c>
    </row>
    <row r="38" spans="1:12">
      <c r="A38" s="2687" t="s">
        <v>12</v>
      </c>
      <c r="B38" s="2688"/>
      <c r="C38" s="2689"/>
      <c r="D38" s="1065"/>
      <c r="E38" s="140"/>
      <c r="F38" s="71">
        <f t="shared" ref="F38:K38" si="0">F37+F36</f>
        <v>87500000</v>
      </c>
      <c r="G38" s="71">
        <f t="shared" si="0"/>
        <v>0</v>
      </c>
      <c r="H38" s="71">
        <f t="shared" si="0"/>
        <v>61141978</v>
      </c>
      <c r="I38" s="71"/>
      <c r="J38" s="71">
        <f t="shared" si="0"/>
        <v>22158227</v>
      </c>
      <c r="K38" s="71">
        <f t="shared" si="0"/>
        <v>198050</v>
      </c>
      <c r="L38" s="71">
        <f>F38-G38-H38-I38-J38+K38</f>
        <v>4397845</v>
      </c>
    </row>
    <row r="45" spans="1:12">
      <c r="B45" s="1325" t="s">
        <v>666</v>
      </c>
      <c r="C45" s="1326"/>
      <c r="F45" s="1325" t="s">
        <v>667</v>
      </c>
    </row>
    <row r="46" spans="1:12">
      <c r="B46" s="1327" t="s">
        <v>225</v>
      </c>
      <c r="C46" s="1326"/>
      <c r="F46" s="1327" t="s">
        <v>668</v>
      </c>
    </row>
  </sheetData>
  <mergeCells count="39">
    <mergeCell ref="D1:E1"/>
    <mergeCell ref="F1:F2"/>
    <mergeCell ref="G1:G2"/>
    <mergeCell ref="E16:E17"/>
    <mergeCell ref="F16:F17"/>
    <mergeCell ref="F10:F11"/>
    <mergeCell ref="K6:K7"/>
    <mergeCell ref="L6:L7"/>
    <mergeCell ref="A8:A9"/>
    <mergeCell ref="B8:B9"/>
    <mergeCell ref="H1:J1"/>
    <mergeCell ref="K1:K2"/>
    <mergeCell ref="L1:L2"/>
    <mergeCell ref="A3:C3"/>
    <mergeCell ref="A4:A5"/>
    <mergeCell ref="B4:B5"/>
    <mergeCell ref="J4:J5"/>
    <mergeCell ref="K4:K5"/>
    <mergeCell ref="L4:L5"/>
    <mergeCell ref="A1:A2"/>
    <mergeCell ref="B1:B2"/>
    <mergeCell ref="C1:C2"/>
    <mergeCell ref="J10:J11"/>
    <mergeCell ref="A6:A7"/>
    <mergeCell ref="B6:B7"/>
    <mergeCell ref="J6:J7"/>
    <mergeCell ref="A36:C36"/>
    <mergeCell ref="F18:F19"/>
    <mergeCell ref="H18:H19"/>
    <mergeCell ref="F20:F21"/>
    <mergeCell ref="H20:H21"/>
    <mergeCell ref="H16:H17"/>
    <mergeCell ref="H10:H11"/>
    <mergeCell ref="A37:C37"/>
    <mergeCell ref="A38:C38"/>
    <mergeCell ref="A12:A13"/>
    <mergeCell ref="A14:A15"/>
    <mergeCell ref="E18:E19"/>
    <mergeCell ref="E20:E21"/>
  </mergeCells>
  <pageMargins left="0.70866141732283472" right="0.70866141732283472" top="0.74803149606299213" bottom="0.74803149606299213" header="0.31496062992125984" footer="0.31496062992125984"/>
  <pageSetup scale="68" orientation="landscape" horizontalDpi="4294967293" verticalDpi="72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/>
  <dimension ref="A1:L40"/>
  <sheetViews>
    <sheetView workbookViewId="0">
      <selection activeCell="C8" sqref="C8:H9"/>
    </sheetView>
  </sheetViews>
  <sheetFormatPr defaultRowHeight="15"/>
  <cols>
    <col min="1" max="1" width="4.42578125" customWidth="1"/>
    <col min="2" max="2" width="9.28515625" customWidth="1"/>
    <col min="3" max="3" width="35.5703125" customWidth="1"/>
    <col min="4" max="4" width="13.5703125" customWidth="1"/>
    <col min="5" max="5" width="8" customWidth="1"/>
    <col min="6" max="6" width="15.140625" customWidth="1"/>
    <col min="7" max="7" width="11.42578125" customWidth="1"/>
    <col min="8" max="8" width="15.5703125" customWidth="1"/>
    <col min="9" max="9" width="14.5703125" customWidth="1"/>
    <col min="10" max="10" width="15.28515625" customWidth="1"/>
    <col min="11" max="11" width="12.5703125" customWidth="1"/>
    <col min="12" max="12" width="14.42578125" customWidth="1"/>
  </cols>
  <sheetData>
    <row r="1" spans="1:12">
      <c r="A1" s="2632" t="s">
        <v>1</v>
      </c>
      <c r="B1" s="2664" t="s">
        <v>96</v>
      </c>
      <c r="C1" s="2632" t="s">
        <v>3</v>
      </c>
      <c r="D1" s="2636" t="s">
        <v>90</v>
      </c>
      <c r="E1" s="2637"/>
      <c r="F1" s="2630" t="s">
        <v>4</v>
      </c>
      <c r="G1" s="2630" t="s">
        <v>130</v>
      </c>
      <c r="H1" s="2638" t="s">
        <v>5</v>
      </c>
      <c r="I1" s="2639"/>
      <c r="J1" s="2640"/>
      <c r="K1" s="2630" t="s">
        <v>55</v>
      </c>
      <c r="L1" s="2630" t="s">
        <v>6</v>
      </c>
    </row>
    <row r="2" spans="1:12">
      <c r="A2" s="2633"/>
      <c r="B2" s="2665"/>
      <c r="C2" s="2633"/>
      <c r="D2" s="1137" t="s">
        <v>54</v>
      </c>
      <c r="E2" s="1143" t="s">
        <v>93</v>
      </c>
      <c r="F2" s="2631"/>
      <c r="G2" s="2631"/>
      <c r="H2" s="1136" t="s">
        <v>94</v>
      </c>
      <c r="I2" s="1136" t="s">
        <v>129</v>
      </c>
      <c r="J2" s="1136" t="s">
        <v>60</v>
      </c>
      <c r="K2" s="2631"/>
      <c r="L2" s="2631"/>
    </row>
    <row r="3" spans="1:12">
      <c r="A3" s="2671" t="s">
        <v>7</v>
      </c>
      <c r="B3" s="2672"/>
      <c r="C3" s="2673"/>
      <c r="D3" s="1144"/>
      <c r="E3" s="134"/>
      <c r="F3" s="49"/>
      <c r="G3" s="49"/>
      <c r="H3" s="49"/>
      <c r="I3" s="49"/>
      <c r="J3" s="49"/>
      <c r="K3" s="49"/>
      <c r="L3" s="52">
        <f>'Jun''16'!L36</f>
        <v>4491189</v>
      </c>
    </row>
    <row r="4" spans="1:12">
      <c r="A4" s="2618"/>
      <c r="B4" s="2699">
        <v>42552</v>
      </c>
      <c r="C4" s="53" t="s">
        <v>477</v>
      </c>
      <c r="D4" s="1145" t="s">
        <v>540</v>
      </c>
      <c r="E4" s="1141" t="s">
        <v>249</v>
      </c>
      <c r="F4" s="1130"/>
      <c r="G4" s="213"/>
      <c r="H4" s="1130">
        <v>656500</v>
      </c>
      <c r="I4" s="1134"/>
      <c r="J4" s="2616"/>
      <c r="K4" s="2616"/>
      <c r="L4" s="2616">
        <f>L3-H4</f>
        <v>3834689</v>
      </c>
    </row>
    <row r="5" spans="1:12">
      <c r="A5" s="2619"/>
      <c r="B5" s="2700"/>
      <c r="C5" s="56" t="s">
        <v>539</v>
      </c>
      <c r="D5" s="1146" t="s">
        <v>541</v>
      </c>
      <c r="E5" s="1142"/>
      <c r="F5" s="1131"/>
      <c r="G5" s="209"/>
      <c r="H5" s="1131"/>
      <c r="I5" s="1135"/>
      <c r="J5" s="2617"/>
      <c r="K5" s="2617"/>
      <c r="L5" s="2617"/>
    </row>
    <row r="6" spans="1:12">
      <c r="A6" s="2618"/>
      <c r="B6" s="2699"/>
      <c r="C6" s="53" t="s">
        <v>458</v>
      </c>
      <c r="D6" s="1145" t="s">
        <v>540</v>
      </c>
      <c r="E6" s="1141" t="s">
        <v>249</v>
      </c>
      <c r="F6" s="213"/>
      <c r="G6" s="213"/>
      <c r="H6" s="1130">
        <v>580000</v>
      </c>
      <c r="I6" s="1134"/>
      <c r="J6" s="2616"/>
      <c r="K6" s="2616"/>
      <c r="L6" s="2616">
        <f>L4-H6</f>
        <v>3254689</v>
      </c>
    </row>
    <row r="7" spans="1:12">
      <c r="A7" s="2619"/>
      <c r="B7" s="2700"/>
      <c r="C7" s="56" t="s">
        <v>607</v>
      </c>
      <c r="D7" s="1146" t="s">
        <v>541</v>
      </c>
      <c r="E7" s="1142"/>
      <c r="F7" s="209"/>
      <c r="G7" s="209"/>
      <c r="H7" s="1131"/>
      <c r="I7" s="1135"/>
      <c r="J7" s="2617"/>
      <c r="K7" s="2617"/>
      <c r="L7" s="2617"/>
    </row>
    <row r="8" spans="1:12">
      <c r="A8" s="2618"/>
      <c r="B8" s="2699"/>
      <c r="C8" s="53" t="s">
        <v>458</v>
      </c>
      <c r="D8" s="1145" t="s">
        <v>611</v>
      </c>
      <c r="E8" s="1141" t="s">
        <v>610</v>
      </c>
      <c r="F8" s="1130"/>
      <c r="G8" s="213"/>
      <c r="H8" s="1130">
        <v>790000</v>
      </c>
      <c r="I8" s="1134"/>
      <c r="J8" s="1130"/>
      <c r="K8" s="1130"/>
      <c r="L8" s="1130">
        <f>L6-H8</f>
        <v>2464689</v>
      </c>
    </row>
    <row r="9" spans="1:12">
      <c r="A9" s="2619"/>
      <c r="B9" s="2700"/>
      <c r="C9" s="56" t="s">
        <v>624</v>
      </c>
      <c r="D9" s="1146" t="s">
        <v>248</v>
      </c>
      <c r="E9" s="1142"/>
      <c r="F9" s="1131"/>
      <c r="G9" s="209"/>
      <c r="H9" s="1131"/>
      <c r="I9" s="1135"/>
      <c r="J9" s="1131"/>
      <c r="K9" s="1131"/>
      <c r="L9" s="1131"/>
    </row>
    <row r="10" spans="1:12">
      <c r="A10" s="301"/>
      <c r="B10" s="1150"/>
      <c r="C10" s="53" t="s">
        <v>458</v>
      </c>
      <c r="D10" s="1145" t="s">
        <v>479</v>
      </c>
      <c r="E10" s="2656" t="s">
        <v>590</v>
      </c>
      <c r="F10" s="2616"/>
      <c r="G10" s="1134"/>
      <c r="H10" s="2616">
        <v>327000</v>
      </c>
      <c r="I10" s="1134"/>
      <c r="J10" s="2616"/>
      <c r="K10" s="1130"/>
      <c r="L10" s="1130">
        <f>L8-H10</f>
        <v>2137689</v>
      </c>
    </row>
    <row r="11" spans="1:12">
      <c r="A11" s="301"/>
      <c r="B11" s="1151"/>
      <c r="C11" s="56" t="s">
        <v>635</v>
      </c>
      <c r="D11" s="1146" t="s">
        <v>513</v>
      </c>
      <c r="E11" s="2657"/>
      <c r="F11" s="2617"/>
      <c r="G11" s="1135"/>
      <c r="H11" s="2617"/>
      <c r="I11" s="1135"/>
      <c r="J11" s="2617"/>
      <c r="K11" s="1131"/>
      <c r="L11" s="1131"/>
    </row>
    <row r="12" spans="1:12">
      <c r="A12" s="2618"/>
      <c r="B12" s="1150"/>
      <c r="C12" s="53" t="s">
        <v>477</v>
      </c>
      <c r="D12" s="1145" t="s">
        <v>647</v>
      </c>
      <c r="E12" s="1141" t="s">
        <v>470</v>
      </c>
      <c r="F12" s="1130"/>
      <c r="G12" s="213"/>
      <c r="H12" s="1130">
        <v>1692500</v>
      </c>
      <c r="I12" s="1134"/>
      <c r="J12" s="1130"/>
      <c r="K12" s="1130"/>
      <c r="L12" s="1130">
        <f>L10-H12</f>
        <v>445189</v>
      </c>
    </row>
    <row r="13" spans="1:12">
      <c r="A13" s="2619"/>
      <c r="B13" s="1151"/>
      <c r="C13" s="56" t="s">
        <v>646</v>
      </c>
      <c r="D13" s="1146" t="s">
        <v>648</v>
      </c>
      <c r="E13" s="1142"/>
      <c r="F13" s="1131"/>
      <c r="G13" s="209"/>
      <c r="H13" s="1131"/>
      <c r="I13" s="1135"/>
      <c r="J13" s="1131"/>
      <c r="K13" s="1131"/>
      <c r="L13" s="1131"/>
    </row>
    <row r="14" spans="1:12">
      <c r="A14" s="2618"/>
      <c r="B14" s="1150">
        <v>42562</v>
      </c>
      <c r="C14" s="104" t="s">
        <v>430</v>
      </c>
      <c r="D14" s="310"/>
      <c r="E14" s="1147"/>
      <c r="F14" s="1152">
        <v>3500000</v>
      </c>
      <c r="G14" s="1134"/>
      <c r="H14" s="1130"/>
      <c r="I14" s="1130"/>
      <c r="J14" s="1130"/>
      <c r="K14" s="214"/>
      <c r="L14" s="1148">
        <f>L12+F14</f>
        <v>3945189</v>
      </c>
    </row>
    <row r="15" spans="1:12">
      <c r="A15" s="2619"/>
      <c r="B15" s="1151"/>
      <c r="C15" s="56"/>
      <c r="D15" s="1146"/>
      <c r="E15" s="1142"/>
      <c r="F15" s="1131"/>
      <c r="G15" s="1135"/>
      <c r="H15" s="1131"/>
      <c r="I15" s="1131"/>
      <c r="J15" s="1131"/>
      <c r="K15" s="210"/>
      <c r="L15" s="1149"/>
    </row>
    <row r="16" spans="1:12">
      <c r="A16" s="1132"/>
      <c r="B16" s="1150">
        <v>42564</v>
      </c>
      <c r="C16" s="53" t="s">
        <v>458</v>
      </c>
      <c r="D16" s="1159" t="s">
        <v>489</v>
      </c>
      <c r="E16" s="1157" t="s">
        <v>142</v>
      </c>
      <c r="F16" s="2616"/>
      <c r="G16" s="1155"/>
      <c r="H16" s="2616"/>
      <c r="I16" s="1155"/>
      <c r="J16" s="2616">
        <v>621000</v>
      </c>
      <c r="K16" s="214"/>
      <c r="L16" s="1148">
        <f>L14-J16</f>
        <v>3324189</v>
      </c>
    </row>
    <row r="17" spans="1:12">
      <c r="A17" s="1133"/>
      <c r="B17" s="1151"/>
      <c r="C17" s="56" t="s">
        <v>622</v>
      </c>
      <c r="D17" s="1160" t="s">
        <v>59</v>
      </c>
      <c r="E17" s="1158"/>
      <c r="F17" s="2617"/>
      <c r="G17" s="1156"/>
      <c r="H17" s="2617"/>
      <c r="I17" s="1156"/>
      <c r="J17" s="2617"/>
      <c r="K17" s="210"/>
      <c r="L17" s="1149"/>
    </row>
    <row r="18" spans="1:12">
      <c r="A18" s="1132"/>
      <c r="B18" s="1150"/>
      <c r="C18" s="53" t="s">
        <v>640</v>
      </c>
      <c r="D18" s="1159" t="s">
        <v>642</v>
      </c>
      <c r="E18" s="1157" t="s">
        <v>643</v>
      </c>
      <c r="F18" s="1153"/>
      <c r="G18" s="1155"/>
      <c r="H18" s="1153"/>
      <c r="I18" s="1153"/>
      <c r="J18" s="1153">
        <v>53500</v>
      </c>
      <c r="K18" s="214"/>
      <c r="L18" s="1148">
        <f>L16-J18</f>
        <v>3270689</v>
      </c>
    </row>
    <row r="19" spans="1:12">
      <c r="A19" s="1133"/>
      <c r="B19" s="1151"/>
      <c r="C19" s="56" t="s">
        <v>641</v>
      </c>
      <c r="D19" s="1160" t="s">
        <v>449</v>
      </c>
      <c r="E19" s="1158"/>
      <c r="F19" s="1154"/>
      <c r="G19" s="1156"/>
      <c r="H19" s="1154"/>
      <c r="I19" s="1154"/>
      <c r="J19" s="1154"/>
      <c r="K19" s="210"/>
      <c r="L19" s="1149"/>
    </row>
    <row r="20" spans="1:12">
      <c r="A20" s="1132"/>
      <c r="B20" s="1150"/>
      <c r="C20" s="53" t="s">
        <v>640</v>
      </c>
      <c r="D20" s="1159" t="s">
        <v>642</v>
      </c>
      <c r="E20" s="1157" t="s">
        <v>643</v>
      </c>
      <c r="F20" s="1153"/>
      <c r="G20" s="213"/>
      <c r="H20" s="214"/>
      <c r="I20" s="1153"/>
      <c r="J20" s="1153">
        <v>53500</v>
      </c>
      <c r="K20" s="214"/>
      <c r="L20" s="1148">
        <f>L18-J20</f>
        <v>3217189</v>
      </c>
    </row>
    <row r="21" spans="1:12">
      <c r="A21" s="1133"/>
      <c r="B21" s="1151"/>
      <c r="C21" s="56" t="s">
        <v>644</v>
      </c>
      <c r="D21" s="1160" t="s">
        <v>449</v>
      </c>
      <c r="E21" s="1158"/>
      <c r="F21" s="1154"/>
      <c r="G21" s="209"/>
      <c r="H21" s="210"/>
      <c r="I21" s="1154"/>
      <c r="J21" s="1154"/>
      <c r="K21" s="210"/>
      <c r="L21" s="1149"/>
    </row>
    <row r="22" spans="1:12">
      <c r="A22" s="1132"/>
      <c r="B22" s="1150"/>
      <c r="C22" s="53"/>
      <c r="D22" s="310"/>
      <c r="E22" s="1165"/>
      <c r="F22" s="1168"/>
      <c r="G22" s="207"/>
      <c r="H22" s="208"/>
      <c r="I22" s="1163"/>
      <c r="J22" s="1161"/>
      <c r="K22" s="214">
        <v>18500</v>
      </c>
      <c r="L22" s="1148">
        <f>L20+K22</f>
        <v>3235689</v>
      </c>
    </row>
    <row r="23" spans="1:12">
      <c r="A23" s="1133"/>
      <c r="B23" s="1151"/>
      <c r="C23" s="56"/>
      <c r="D23" s="1167"/>
      <c r="E23" s="1166"/>
      <c r="F23" s="1162"/>
      <c r="G23" s="1164"/>
      <c r="H23" s="210"/>
      <c r="I23" s="1164"/>
      <c r="J23" s="1162"/>
      <c r="K23" s="210"/>
      <c r="L23" s="1149"/>
    </row>
    <row r="24" spans="1:12">
      <c r="A24" s="301"/>
      <c r="B24" s="1169">
        <v>42566</v>
      </c>
      <c r="C24" s="104" t="s">
        <v>430</v>
      </c>
      <c r="D24" s="310"/>
      <c r="E24" s="1180"/>
      <c r="F24" s="1179">
        <v>3500000</v>
      </c>
      <c r="G24" s="207"/>
      <c r="H24" s="208"/>
      <c r="I24" s="1163"/>
      <c r="J24" s="1161"/>
      <c r="K24" s="208"/>
      <c r="L24" s="994">
        <f>L22+F24</f>
        <v>6735689</v>
      </c>
    </row>
    <row r="25" spans="1:12">
      <c r="A25" s="1133"/>
      <c r="B25" s="1170"/>
      <c r="C25" s="56"/>
      <c r="D25" s="1178"/>
      <c r="E25" s="1176"/>
      <c r="F25" s="1172"/>
      <c r="G25" s="1164"/>
      <c r="H25" s="210"/>
      <c r="I25" s="1164"/>
      <c r="J25" s="1162"/>
      <c r="K25" s="210"/>
      <c r="L25" s="1149"/>
    </row>
    <row r="26" spans="1:12">
      <c r="A26" s="1132"/>
      <c r="B26" s="1181">
        <v>42571</v>
      </c>
      <c r="C26" s="53" t="s">
        <v>477</v>
      </c>
      <c r="D26" s="310"/>
      <c r="E26" s="1175"/>
      <c r="F26" s="1179"/>
      <c r="G26" s="207"/>
      <c r="H26" s="208"/>
      <c r="I26" s="1173"/>
      <c r="J26" s="1171">
        <v>774500</v>
      </c>
      <c r="K26" s="214"/>
      <c r="L26" s="1148">
        <f>L24-J26</f>
        <v>5961189</v>
      </c>
    </row>
    <row r="27" spans="1:12">
      <c r="A27" s="1133"/>
      <c r="B27" s="1182"/>
      <c r="C27" s="56" t="s">
        <v>614</v>
      </c>
      <c r="D27" s="1178"/>
      <c r="E27" s="1176"/>
      <c r="F27" s="1172"/>
      <c r="G27" s="1174"/>
      <c r="H27" s="210"/>
      <c r="I27" s="1174"/>
      <c r="J27" s="1172"/>
      <c r="K27" s="210"/>
      <c r="L27" s="1149"/>
    </row>
    <row r="28" spans="1:12">
      <c r="A28" s="1132"/>
      <c r="B28" s="1181">
        <v>42580</v>
      </c>
      <c r="C28" s="53" t="s">
        <v>640</v>
      </c>
      <c r="D28" s="1177" t="s">
        <v>489</v>
      </c>
      <c r="E28" s="1175" t="s">
        <v>142</v>
      </c>
      <c r="F28" s="1171"/>
      <c r="G28" s="1173"/>
      <c r="H28" s="1171"/>
      <c r="I28" s="1173"/>
      <c r="J28" s="1171">
        <v>162500</v>
      </c>
      <c r="K28" s="214"/>
      <c r="L28" s="1148">
        <f>L26-J28</f>
        <v>5798689</v>
      </c>
    </row>
    <row r="29" spans="1:12">
      <c r="A29" s="1133"/>
      <c r="B29" s="1182"/>
      <c r="C29" s="56" t="s">
        <v>649</v>
      </c>
      <c r="D29" s="1178" t="s">
        <v>59</v>
      </c>
      <c r="E29" s="1176"/>
      <c r="F29" s="1172"/>
      <c r="G29" s="1174"/>
      <c r="H29" s="1172"/>
      <c r="I29" s="1174"/>
      <c r="J29" s="1172"/>
      <c r="K29" s="210"/>
      <c r="L29" s="1149"/>
    </row>
    <row r="30" spans="1:12">
      <c r="A30" s="2693" t="s">
        <v>650</v>
      </c>
      <c r="B30" s="2694"/>
      <c r="C30" s="2695"/>
      <c r="D30" s="1140"/>
      <c r="E30" s="138"/>
      <c r="F30" s="66">
        <f>SUM(F3:F29)</f>
        <v>7000000</v>
      </c>
      <c r="G30" s="66">
        <f>SUM(G4:G9)</f>
        <v>0</v>
      </c>
      <c r="H30" s="66">
        <f>SUM(H3:H29)</f>
        <v>4046000</v>
      </c>
      <c r="I30" s="962"/>
      <c r="J30" s="66">
        <f>SUM(J3:J29)</f>
        <v>1665000</v>
      </c>
      <c r="K30" s="66">
        <f>SUM(K3:K29)</f>
        <v>18500</v>
      </c>
      <c r="L30" s="66">
        <f>L3+F30-H30-I30-J30+K30</f>
        <v>5798689</v>
      </c>
    </row>
    <row r="31" spans="1:12">
      <c r="A31" s="2690" t="s">
        <v>7</v>
      </c>
      <c r="B31" s="2691"/>
      <c r="C31" s="2692"/>
      <c r="D31" s="1138"/>
      <c r="E31" s="139"/>
      <c r="F31" s="68">
        <f>'Mar''16'!F30</f>
        <v>80500000</v>
      </c>
      <c r="G31" s="68">
        <f>'Mar''15'!G38</f>
        <v>0</v>
      </c>
      <c r="H31" s="68">
        <f>'Mar''16'!H30</f>
        <v>56387478</v>
      </c>
      <c r="I31" s="68"/>
      <c r="J31" s="69">
        <f>'Mar''16'!J30</f>
        <v>20655727</v>
      </c>
      <c r="K31" s="69">
        <f>'Mar''16'!K30</f>
        <v>181050</v>
      </c>
      <c r="L31" s="69">
        <f>'Mar''16'!L30</f>
        <v>3637845</v>
      </c>
    </row>
    <row r="32" spans="1:12">
      <c r="A32" s="2687" t="s">
        <v>12</v>
      </c>
      <c r="B32" s="2688"/>
      <c r="C32" s="2689"/>
      <c r="D32" s="1139"/>
      <c r="E32" s="140"/>
      <c r="F32" s="71">
        <f t="shared" ref="F32:K32" si="0">F31+F30</f>
        <v>87500000</v>
      </c>
      <c r="G32" s="71">
        <f t="shared" si="0"/>
        <v>0</v>
      </c>
      <c r="H32" s="71">
        <f t="shared" si="0"/>
        <v>60433478</v>
      </c>
      <c r="I32" s="71"/>
      <c r="J32" s="71">
        <f t="shared" si="0"/>
        <v>22320727</v>
      </c>
      <c r="K32" s="71">
        <f t="shared" si="0"/>
        <v>199550</v>
      </c>
      <c r="L32" s="71">
        <f>F32-G32-H32-I32-J32+K32</f>
        <v>4945345</v>
      </c>
    </row>
    <row r="39" spans="2:6">
      <c r="B39" s="1325" t="s">
        <v>666</v>
      </c>
      <c r="C39" s="1326"/>
      <c r="F39" s="1325" t="s">
        <v>667</v>
      </c>
    </row>
    <row r="40" spans="2:6">
      <c r="B40" s="1327" t="s">
        <v>225</v>
      </c>
      <c r="C40" s="1326"/>
      <c r="F40" s="1327" t="s">
        <v>668</v>
      </c>
    </row>
  </sheetData>
  <mergeCells count="34">
    <mergeCell ref="J4:J5"/>
    <mergeCell ref="K4:K5"/>
    <mergeCell ref="K6:K7"/>
    <mergeCell ref="L6:L7"/>
    <mergeCell ref="H1:J1"/>
    <mergeCell ref="K1:K2"/>
    <mergeCell ref="L1:L2"/>
    <mergeCell ref="L4:L5"/>
    <mergeCell ref="D1:E1"/>
    <mergeCell ref="F1:F2"/>
    <mergeCell ref="A3:C3"/>
    <mergeCell ref="A4:A5"/>
    <mergeCell ref="B4:B5"/>
    <mergeCell ref="G1:G2"/>
    <mergeCell ref="H16:H17"/>
    <mergeCell ref="A6:A7"/>
    <mergeCell ref="B6:B7"/>
    <mergeCell ref="J6:J7"/>
    <mergeCell ref="F10:F11"/>
    <mergeCell ref="H10:H11"/>
    <mergeCell ref="J10:J11"/>
    <mergeCell ref="A12:A13"/>
    <mergeCell ref="A14:A15"/>
    <mergeCell ref="J16:J17"/>
    <mergeCell ref="A8:A9"/>
    <mergeCell ref="B8:B9"/>
    <mergeCell ref="A1:A2"/>
    <mergeCell ref="B1:B2"/>
    <mergeCell ref="C1:C2"/>
    <mergeCell ref="A30:C30"/>
    <mergeCell ref="A31:C31"/>
    <mergeCell ref="A32:C32"/>
    <mergeCell ref="E10:E11"/>
    <mergeCell ref="F16:F17"/>
  </mergeCells>
  <pageMargins left="0.70866141732283472" right="0.70866141732283472" top="0.74803149606299213" bottom="0.74803149606299213" header="0.31496062992125984" footer="0.31496062992125984"/>
  <pageSetup scale="71" orientation="landscape" horizontalDpi="4294967293" verticalDpi="72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/>
  <dimension ref="A1:L50"/>
  <sheetViews>
    <sheetView workbookViewId="0">
      <selection activeCell="I41" sqref="I41"/>
    </sheetView>
  </sheetViews>
  <sheetFormatPr defaultRowHeight="15"/>
  <cols>
    <col min="1" max="1" width="4.28515625" customWidth="1"/>
    <col min="2" max="2" width="11.42578125" customWidth="1"/>
    <col min="3" max="3" width="41.140625" customWidth="1"/>
    <col min="4" max="4" width="12.7109375" customWidth="1"/>
    <col min="6" max="6" width="15.5703125" customWidth="1"/>
    <col min="7" max="7" width="11.28515625" customWidth="1"/>
    <col min="8" max="8" width="15.42578125" customWidth="1"/>
    <col min="9" max="9" width="14" customWidth="1"/>
    <col min="10" max="10" width="15.28515625" customWidth="1"/>
    <col min="11" max="11" width="12.5703125" customWidth="1"/>
    <col min="12" max="12" width="14.28515625" customWidth="1"/>
  </cols>
  <sheetData>
    <row r="1" spans="1:12">
      <c r="A1" s="2632" t="s">
        <v>1</v>
      </c>
      <c r="B1" s="2664" t="s">
        <v>96</v>
      </c>
      <c r="C1" s="2632" t="s">
        <v>3</v>
      </c>
      <c r="D1" s="2636" t="s">
        <v>90</v>
      </c>
      <c r="E1" s="2637"/>
      <c r="F1" s="2630" t="s">
        <v>4</v>
      </c>
      <c r="G1" s="2630" t="s">
        <v>130</v>
      </c>
      <c r="H1" s="2638" t="s">
        <v>5</v>
      </c>
      <c r="I1" s="2639"/>
      <c r="J1" s="2640"/>
      <c r="K1" s="2630" t="s">
        <v>55</v>
      </c>
      <c r="L1" s="2630" t="s">
        <v>6</v>
      </c>
    </row>
    <row r="2" spans="1:12">
      <c r="A2" s="2633"/>
      <c r="B2" s="2665"/>
      <c r="C2" s="2633"/>
      <c r="D2" s="1190" t="s">
        <v>54</v>
      </c>
      <c r="E2" s="1196" t="s">
        <v>93</v>
      </c>
      <c r="F2" s="2631"/>
      <c r="G2" s="2631"/>
      <c r="H2" s="1189" t="s">
        <v>94</v>
      </c>
      <c r="I2" s="1189" t="s">
        <v>129</v>
      </c>
      <c r="J2" s="1189" t="s">
        <v>60</v>
      </c>
      <c r="K2" s="2631"/>
      <c r="L2" s="2631"/>
    </row>
    <row r="3" spans="1:12">
      <c r="A3" s="2671" t="s">
        <v>7</v>
      </c>
      <c r="B3" s="2672"/>
      <c r="C3" s="2673"/>
      <c r="D3" s="1197"/>
      <c r="E3" s="134"/>
      <c r="F3" s="49"/>
      <c r="G3" s="49"/>
      <c r="H3" s="49"/>
      <c r="I3" s="49"/>
      <c r="J3" s="49"/>
      <c r="K3" s="49"/>
      <c r="L3" s="52">
        <f>'Juli''16'!L30</f>
        <v>5798689</v>
      </c>
    </row>
    <row r="4" spans="1:12">
      <c r="A4" s="2618"/>
      <c r="B4" s="2699">
        <v>42583</v>
      </c>
      <c r="C4" s="53" t="s">
        <v>477</v>
      </c>
      <c r="D4" s="1198" t="s">
        <v>540</v>
      </c>
      <c r="E4" s="1194" t="s">
        <v>249</v>
      </c>
      <c r="F4" s="1183"/>
      <c r="G4" s="213"/>
      <c r="H4" s="1183">
        <v>656500</v>
      </c>
      <c r="I4" s="1187"/>
      <c r="J4" s="2616"/>
      <c r="K4" s="2616"/>
      <c r="L4" s="2616">
        <f>L3-H4</f>
        <v>5142189</v>
      </c>
    </row>
    <row r="5" spans="1:12">
      <c r="A5" s="2619"/>
      <c r="B5" s="2700"/>
      <c r="C5" s="56" t="s">
        <v>539</v>
      </c>
      <c r="D5" s="1199" t="s">
        <v>541</v>
      </c>
      <c r="E5" s="1195"/>
      <c r="F5" s="1184"/>
      <c r="G5" s="209"/>
      <c r="H5" s="1184"/>
      <c r="I5" s="1188"/>
      <c r="J5" s="2617"/>
      <c r="K5" s="2617"/>
      <c r="L5" s="2617"/>
    </row>
    <row r="6" spans="1:12">
      <c r="A6" s="2618"/>
      <c r="B6" s="2699"/>
      <c r="C6" s="53" t="s">
        <v>458</v>
      </c>
      <c r="D6" s="1198" t="s">
        <v>540</v>
      </c>
      <c r="E6" s="1194" t="s">
        <v>249</v>
      </c>
      <c r="F6" s="213"/>
      <c r="G6" s="213"/>
      <c r="H6" s="1183">
        <v>580000</v>
      </c>
      <c r="I6" s="1187"/>
      <c r="J6" s="2616"/>
      <c r="K6" s="2616"/>
      <c r="L6" s="2616">
        <f>L4-H6</f>
        <v>4562189</v>
      </c>
    </row>
    <row r="7" spans="1:12">
      <c r="A7" s="2619"/>
      <c r="B7" s="2700"/>
      <c r="C7" s="56" t="s">
        <v>607</v>
      </c>
      <c r="D7" s="1199" t="s">
        <v>541</v>
      </c>
      <c r="E7" s="1195"/>
      <c r="F7" s="209"/>
      <c r="G7" s="209"/>
      <c r="H7" s="1184"/>
      <c r="I7" s="1188"/>
      <c r="J7" s="2617"/>
      <c r="K7" s="2617"/>
      <c r="L7" s="2617"/>
    </row>
    <row r="8" spans="1:12">
      <c r="A8" s="2618"/>
      <c r="B8" s="2699"/>
      <c r="C8" s="53" t="s">
        <v>458</v>
      </c>
      <c r="D8" s="1198" t="s">
        <v>479</v>
      </c>
      <c r="E8" s="2656" t="s">
        <v>590</v>
      </c>
      <c r="F8" s="2616"/>
      <c r="G8" s="1187"/>
      <c r="H8" s="2616">
        <v>327000</v>
      </c>
      <c r="I8" s="1187"/>
      <c r="J8" s="1183"/>
      <c r="K8" s="1183"/>
      <c r="L8" s="1183">
        <f>L6-H8</f>
        <v>4235189</v>
      </c>
    </row>
    <row r="9" spans="1:12">
      <c r="A9" s="2619"/>
      <c r="B9" s="2700"/>
      <c r="C9" s="56" t="s">
        <v>635</v>
      </c>
      <c r="D9" s="1199" t="s">
        <v>513</v>
      </c>
      <c r="E9" s="2657"/>
      <c r="F9" s="2617"/>
      <c r="G9" s="1188"/>
      <c r="H9" s="2617"/>
      <c r="I9" s="1188"/>
      <c r="J9" s="1184"/>
      <c r="K9" s="1184"/>
      <c r="L9" s="1184"/>
    </row>
    <row r="10" spans="1:12">
      <c r="A10" s="301"/>
      <c r="B10" s="1203"/>
      <c r="C10" s="53" t="s">
        <v>458</v>
      </c>
      <c r="D10" s="1198" t="s">
        <v>489</v>
      </c>
      <c r="E10" s="1194" t="s">
        <v>142</v>
      </c>
      <c r="F10" s="2616"/>
      <c r="G10" s="1187"/>
      <c r="H10" s="2616"/>
      <c r="I10" s="1187"/>
      <c r="J10" s="2616">
        <v>621000</v>
      </c>
      <c r="K10" s="1183"/>
      <c r="L10" s="1183">
        <f>L8-J10</f>
        <v>3614189</v>
      </c>
    </row>
    <row r="11" spans="1:12">
      <c r="A11" s="301"/>
      <c r="B11" s="1204"/>
      <c r="C11" s="56" t="s">
        <v>622</v>
      </c>
      <c r="D11" s="1199" t="s">
        <v>59</v>
      </c>
      <c r="E11" s="1195"/>
      <c r="F11" s="2617"/>
      <c r="G11" s="1188"/>
      <c r="H11" s="2617"/>
      <c r="I11" s="1188"/>
      <c r="J11" s="2617"/>
      <c r="K11" s="1184"/>
      <c r="L11" s="1184"/>
    </row>
    <row r="12" spans="1:12">
      <c r="A12" s="2618"/>
      <c r="B12" s="1203"/>
      <c r="C12" s="53" t="s">
        <v>640</v>
      </c>
      <c r="D12" s="1198" t="s">
        <v>642</v>
      </c>
      <c r="E12" s="1194" t="s">
        <v>643</v>
      </c>
      <c r="F12" s="1183"/>
      <c r="G12" s="1187"/>
      <c r="H12" s="1183"/>
      <c r="I12" s="1183"/>
      <c r="J12" s="1183">
        <v>53500</v>
      </c>
      <c r="K12" s="1183"/>
      <c r="L12" s="1183">
        <f>L10-J12</f>
        <v>3560689</v>
      </c>
    </row>
    <row r="13" spans="1:12">
      <c r="A13" s="2619"/>
      <c r="B13" s="1204"/>
      <c r="C13" s="56" t="s">
        <v>641</v>
      </c>
      <c r="D13" s="1199" t="s">
        <v>449</v>
      </c>
      <c r="E13" s="1195"/>
      <c r="F13" s="1184"/>
      <c r="G13" s="1188"/>
      <c r="H13" s="1184"/>
      <c r="I13" s="1184"/>
      <c r="J13" s="1184"/>
      <c r="K13" s="1184"/>
      <c r="L13" s="1184"/>
    </row>
    <row r="14" spans="1:12">
      <c r="A14" s="2618"/>
      <c r="B14" s="1203"/>
      <c r="C14" s="53" t="s">
        <v>640</v>
      </c>
      <c r="D14" s="1198" t="s">
        <v>642</v>
      </c>
      <c r="E14" s="1194" t="s">
        <v>643</v>
      </c>
      <c r="F14" s="1183"/>
      <c r="G14" s="213"/>
      <c r="H14" s="214"/>
      <c r="I14" s="1183"/>
      <c r="J14" s="1183">
        <v>53500</v>
      </c>
      <c r="K14" s="214"/>
      <c r="L14" s="1201">
        <f>L12-J14</f>
        <v>3507189</v>
      </c>
    </row>
    <row r="15" spans="1:12">
      <c r="A15" s="2619"/>
      <c r="B15" s="1204"/>
      <c r="C15" s="56" t="s">
        <v>644</v>
      </c>
      <c r="D15" s="1199" t="s">
        <v>449</v>
      </c>
      <c r="E15" s="1195"/>
      <c r="F15" s="1184"/>
      <c r="G15" s="209"/>
      <c r="H15" s="210"/>
      <c r="I15" s="1184"/>
      <c r="J15" s="1184"/>
      <c r="K15" s="210"/>
      <c r="L15" s="1202"/>
    </row>
    <row r="16" spans="1:12">
      <c r="A16" s="1185"/>
      <c r="B16" s="1203"/>
      <c r="C16" s="53" t="s">
        <v>458</v>
      </c>
      <c r="D16" s="1198" t="s">
        <v>619</v>
      </c>
      <c r="E16" s="1194" t="s">
        <v>620</v>
      </c>
      <c r="F16" s="1183"/>
      <c r="G16" s="1187"/>
      <c r="H16" s="1183">
        <v>581000</v>
      </c>
      <c r="I16" s="1187"/>
      <c r="J16" s="2616"/>
      <c r="K16" s="214"/>
      <c r="L16" s="1201">
        <f>L14-H16</f>
        <v>2926189</v>
      </c>
    </row>
    <row r="17" spans="1:12">
      <c r="A17" s="1186"/>
      <c r="B17" s="1204"/>
      <c r="C17" s="56" t="s">
        <v>621</v>
      </c>
      <c r="D17" s="1199" t="s">
        <v>636</v>
      </c>
      <c r="E17" s="1195"/>
      <c r="F17" s="1184"/>
      <c r="G17" s="1188"/>
      <c r="H17" s="1184"/>
      <c r="I17" s="1188"/>
      <c r="J17" s="2617"/>
      <c r="K17" s="210"/>
      <c r="L17" s="1202"/>
    </row>
    <row r="18" spans="1:12">
      <c r="A18" s="1185"/>
      <c r="B18" s="1203">
        <v>42585</v>
      </c>
      <c r="C18" s="104" t="s">
        <v>430</v>
      </c>
      <c r="D18" s="310"/>
      <c r="E18" s="1210"/>
      <c r="F18" s="1209">
        <v>3500000</v>
      </c>
      <c r="G18" s="1187"/>
      <c r="H18" s="1183"/>
      <c r="I18" s="1183"/>
      <c r="J18" s="1183"/>
      <c r="K18" s="214"/>
      <c r="L18" s="1201">
        <f>L16+F18</f>
        <v>6426189</v>
      </c>
    </row>
    <row r="19" spans="1:12">
      <c r="A19" s="1186"/>
      <c r="B19" s="1204"/>
      <c r="C19" s="56"/>
      <c r="D19" s="1199"/>
      <c r="E19" s="1195"/>
      <c r="F19" s="1184"/>
      <c r="G19" s="1188"/>
      <c r="H19" s="1184"/>
      <c r="I19" s="1184"/>
      <c r="J19" s="1184"/>
      <c r="K19" s="210"/>
      <c r="L19" s="1202"/>
    </row>
    <row r="20" spans="1:12">
      <c r="A20" s="1185"/>
      <c r="B20" s="1203"/>
      <c r="C20" s="53" t="s">
        <v>511</v>
      </c>
      <c r="D20" s="1207" t="s">
        <v>479</v>
      </c>
      <c r="E20" s="2656" t="s">
        <v>590</v>
      </c>
      <c r="F20" s="2616"/>
      <c r="G20" s="1205"/>
      <c r="H20" s="2616">
        <v>654000</v>
      </c>
      <c r="I20" s="1183"/>
      <c r="J20" s="1183"/>
      <c r="K20" s="214"/>
      <c r="L20" s="1201">
        <f>L18-H20</f>
        <v>5772189</v>
      </c>
    </row>
    <row r="21" spans="1:12">
      <c r="A21" s="1186"/>
      <c r="B21" s="1204"/>
      <c r="C21" s="56" t="s">
        <v>639</v>
      </c>
      <c r="D21" s="1208" t="s">
        <v>513</v>
      </c>
      <c r="E21" s="2657"/>
      <c r="F21" s="2617"/>
      <c r="G21" s="1206"/>
      <c r="H21" s="2617"/>
      <c r="I21" s="1184"/>
      <c r="J21" s="1184"/>
      <c r="K21" s="210"/>
      <c r="L21" s="1202"/>
    </row>
    <row r="22" spans="1:12">
      <c r="A22" s="1185"/>
      <c r="B22" s="1203"/>
      <c r="C22" s="53"/>
      <c r="D22" s="310"/>
      <c r="E22" s="1194"/>
      <c r="F22" s="1200"/>
      <c r="G22" s="207"/>
      <c r="H22" s="208"/>
      <c r="I22" s="1187"/>
      <c r="J22" s="1183"/>
      <c r="K22" s="214">
        <v>13500</v>
      </c>
      <c r="L22" s="1201">
        <f>L20+K22</f>
        <v>5785689</v>
      </c>
    </row>
    <row r="23" spans="1:12">
      <c r="A23" s="1186"/>
      <c r="B23" s="1204"/>
      <c r="C23" s="56"/>
      <c r="D23" s="1199"/>
      <c r="E23" s="1195"/>
      <c r="F23" s="1184"/>
      <c r="G23" s="1188"/>
      <c r="H23" s="210"/>
      <c r="I23" s="1188"/>
      <c r="J23" s="1184"/>
      <c r="K23" s="210"/>
      <c r="L23" s="1202"/>
    </row>
    <row r="24" spans="1:12">
      <c r="A24" s="301"/>
      <c r="B24" s="1203">
        <v>42600</v>
      </c>
      <c r="C24" s="104" t="s">
        <v>430</v>
      </c>
      <c r="D24" s="310"/>
      <c r="E24" s="1222"/>
      <c r="F24" s="1221">
        <v>3500000</v>
      </c>
      <c r="G24" s="207"/>
      <c r="H24" s="208"/>
      <c r="I24" s="1187"/>
      <c r="J24" s="1183"/>
      <c r="K24" s="208"/>
      <c r="L24" s="994">
        <f>L22+F24</f>
        <v>9285689</v>
      </c>
    </row>
    <row r="25" spans="1:12">
      <c r="A25" s="1186"/>
      <c r="B25" s="1204"/>
      <c r="C25" s="56"/>
      <c r="D25" s="1220"/>
      <c r="E25" s="1218"/>
      <c r="F25" s="1212"/>
      <c r="G25" s="1188"/>
      <c r="H25" s="210"/>
      <c r="I25" s="1188"/>
      <c r="J25" s="1184"/>
      <c r="K25" s="210"/>
      <c r="L25" s="1202"/>
    </row>
    <row r="26" spans="1:12">
      <c r="A26" s="1185"/>
      <c r="B26" s="1203">
        <v>42604</v>
      </c>
      <c r="C26" s="53" t="s">
        <v>477</v>
      </c>
      <c r="D26" s="310"/>
      <c r="E26" s="1217"/>
      <c r="F26" s="1221"/>
      <c r="G26" s="207"/>
      <c r="H26" s="208"/>
      <c r="I26" s="1215"/>
      <c r="J26" s="1211">
        <v>774500</v>
      </c>
      <c r="K26" s="214"/>
      <c r="L26" s="1201">
        <f>L24-J26</f>
        <v>8511189</v>
      </c>
    </row>
    <row r="27" spans="1:12">
      <c r="A27" s="1186"/>
      <c r="B27" s="1204"/>
      <c r="C27" s="56" t="s">
        <v>614</v>
      </c>
      <c r="D27" s="1220"/>
      <c r="E27" s="1218"/>
      <c r="F27" s="1212"/>
      <c r="G27" s="1216"/>
      <c r="H27" s="210"/>
      <c r="I27" s="1216"/>
      <c r="J27" s="1212"/>
      <c r="K27" s="210"/>
      <c r="L27" s="1202"/>
    </row>
    <row r="28" spans="1:12">
      <c r="A28" s="1213"/>
      <c r="B28" s="1225"/>
      <c r="C28" s="53" t="s">
        <v>458</v>
      </c>
      <c r="D28" s="1219" t="s">
        <v>619</v>
      </c>
      <c r="E28" s="1217" t="s">
        <v>620</v>
      </c>
      <c r="F28" s="1211"/>
      <c r="G28" s="1215"/>
      <c r="H28" s="1211">
        <v>312000</v>
      </c>
      <c r="I28" s="1215"/>
      <c r="J28" s="1211"/>
      <c r="K28" s="214"/>
      <c r="L28" s="1223">
        <f>L26-H28</f>
        <v>8199189</v>
      </c>
    </row>
    <row r="29" spans="1:12">
      <c r="A29" s="1214"/>
      <c r="B29" s="1226"/>
      <c r="C29" s="56" t="s">
        <v>651</v>
      </c>
      <c r="D29" s="1220" t="s">
        <v>636</v>
      </c>
      <c r="E29" s="1218"/>
      <c r="F29" s="1212"/>
      <c r="G29" s="1216"/>
      <c r="H29" s="1212"/>
      <c r="I29" s="1216"/>
      <c r="J29" s="1212"/>
      <c r="K29" s="210"/>
      <c r="L29" s="1224"/>
    </row>
    <row r="30" spans="1:12">
      <c r="A30" s="1213"/>
      <c r="B30" s="1225">
        <v>42607</v>
      </c>
      <c r="C30" s="53" t="s">
        <v>477</v>
      </c>
      <c r="D30" s="1219"/>
      <c r="E30" s="1217"/>
      <c r="F30" s="1211"/>
      <c r="G30" s="1215"/>
      <c r="H30" s="1211"/>
      <c r="I30" s="1215"/>
      <c r="J30" s="1211">
        <v>549500</v>
      </c>
      <c r="K30" s="214"/>
      <c r="L30" s="1223">
        <f>L28-J30</f>
        <v>7649689</v>
      </c>
    </row>
    <row r="31" spans="1:12">
      <c r="A31" s="1214"/>
      <c r="B31" s="1226"/>
      <c r="C31" s="56" t="s">
        <v>653</v>
      </c>
      <c r="D31" s="1220"/>
      <c r="E31" s="1218"/>
      <c r="F31" s="1212"/>
      <c r="G31" s="1216"/>
      <c r="H31" s="1212"/>
      <c r="I31" s="1216"/>
      <c r="J31" s="1212"/>
      <c r="K31" s="210"/>
      <c r="L31" s="1224"/>
    </row>
    <row r="32" spans="1:12">
      <c r="A32" s="1213"/>
      <c r="B32" s="1225">
        <v>42608</v>
      </c>
      <c r="C32" s="53" t="s">
        <v>654</v>
      </c>
      <c r="D32" s="1219"/>
      <c r="E32" s="1217"/>
      <c r="F32" s="1211"/>
      <c r="G32" s="1215"/>
      <c r="H32" s="1211"/>
      <c r="I32" s="1215"/>
      <c r="J32" s="1211">
        <v>400200</v>
      </c>
      <c r="K32" s="214"/>
      <c r="L32" s="1223">
        <f>L30-J32</f>
        <v>7249489</v>
      </c>
    </row>
    <row r="33" spans="1:12">
      <c r="A33" s="1214"/>
      <c r="B33" s="1226"/>
      <c r="C33" s="56" t="s">
        <v>655</v>
      </c>
      <c r="D33" s="1220"/>
      <c r="E33" s="1218"/>
      <c r="F33" s="1212"/>
      <c r="G33" s="1216"/>
      <c r="H33" s="1212"/>
      <c r="I33" s="1216"/>
      <c r="J33" s="1212"/>
      <c r="K33" s="210"/>
      <c r="L33" s="1224"/>
    </row>
    <row r="34" spans="1:12">
      <c r="A34" s="1213"/>
      <c r="B34" s="1225"/>
      <c r="C34" s="53" t="s">
        <v>654</v>
      </c>
      <c r="D34" s="1219"/>
      <c r="E34" s="1217"/>
      <c r="F34" s="1211"/>
      <c r="G34" s="1215"/>
      <c r="H34" s="1211"/>
      <c r="I34" s="1215"/>
      <c r="J34" s="1211">
        <v>412500</v>
      </c>
      <c r="K34" s="214"/>
      <c r="L34" s="1223">
        <f>L32-J34</f>
        <v>6836989</v>
      </c>
    </row>
    <row r="35" spans="1:12">
      <c r="A35" s="1214"/>
      <c r="B35" s="1226"/>
      <c r="C35" s="56" t="s">
        <v>656</v>
      </c>
      <c r="D35" s="1220"/>
      <c r="E35" s="1218"/>
      <c r="F35" s="1212"/>
      <c r="G35" s="1216"/>
      <c r="H35" s="1212"/>
      <c r="I35" s="1216"/>
      <c r="J35" s="1212"/>
      <c r="K35" s="210"/>
      <c r="L35" s="1224"/>
    </row>
    <row r="36" spans="1:12">
      <c r="A36" s="1229"/>
      <c r="B36" s="1239"/>
      <c r="C36" s="53" t="s">
        <v>657</v>
      </c>
      <c r="D36" s="1235"/>
      <c r="E36" s="1233"/>
      <c r="F36" s="1227"/>
      <c r="G36" s="1231"/>
      <c r="H36" s="1227"/>
      <c r="I36" s="1231"/>
      <c r="J36" s="1227">
        <v>300000</v>
      </c>
      <c r="K36" s="214"/>
      <c r="L36" s="1237">
        <f>L34-J36</f>
        <v>6536989</v>
      </c>
    </row>
    <row r="37" spans="1:12">
      <c r="A37" s="1230"/>
      <c r="B37" s="1240"/>
      <c r="C37" s="56" t="s">
        <v>658</v>
      </c>
      <c r="D37" s="1236"/>
      <c r="E37" s="1234"/>
      <c r="F37" s="1228"/>
      <c r="G37" s="1232"/>
      <c r="H37" s="1228"/>
      <c r="I37" s="1232"/>
      <c r="J37" s="1228"/>
      <c r="K37" s="210"/>
      <c r="L37" s="1238"/>
    </row>
    <row r="38" spans="1:12">
      <c r="A38" s="1229"/>
      <c r="B38" s="1239">
        <v>42612</v>
      </c>
      <c r="C38" s="53" t="s">
        <v>458</v>
      </c>
      <c r="D38" s="1235" t="s">
        <v>662</v>
      </c>
      <c r="E38" s="1233" t="s">
        <v>664</v>
      </c>
      <c r="F38" s="1227"/>
      <c r="G38" s="1231"/>
      <c r="H38" s="1227">
        <v>561000</v>
      </c>
      <c r="I38" s="1231"/>
      <c r="J38" s="1227"/>
      <c r="K38" s="214"/>
      <c r="L38" s="1237">
        <f>L36-H38</f>
        <v>5975989</v>
      </c>
    </row>
    <row r="39" spans="1:12">
      <c r="A39" s="1230"/>
      <c r="B39" s="1240"/>
      <c r="C39" s="56" t="s">
        <v>659</v>
      </c>
      <c r="D39" s="1236" t="s">
        <v>663</v>
      </c>
      <c r="E39" s="1234"/>
      <c r="F39" s="1228"/>
      <c r="G39" s="1232"/>
      <c r="H39" s="1228"/>
      <c r="I39" s="1232"/>
      <c r="J39" s="1228"/>
      <c r="K39" s="210"/>
      <c r="L39" s="1238"/>
    </row>
    <row r="40" spans="1:12">
      <c r="A40" s="2693" t="s">
        <v>652</v>
      </c>
      <c r="B40" s="2694"/>
      <c r="C40" s="2695"/>
      <c r="D40" s="1193"/>
      <c r="E40" s="138"/>
      <c r="F40" s="66">
        <f>SUM(F3:F39)</f>
        <v>7000000</v>
      </c>
      <c r="G40" s="66">
        <f>SUM(G4:G9)</f>
        <v>0</v>
      </c>
      <c r="H40" s="66">
        <f>SUM(H3:H39)</f>
        <v>3671500</v>
      </c>
      <c r="I40" s="962"/>
      <c r="J40" s="66">
        <f>SUM(J3:J39)</f>
        <v>3164700</v>
      </c>
      <c r="K40" s="66">
        <f>SUM(K3:K39)</f>
        <v>13500</v>
      </c>
      <c r="L40" s="66">
        <f>L3+F40-H40-I40-J40+K40</f>
        <v>5975989</v>
      </c>
    </row>
    <row r="41" spans="1:12">
      <c r="A41" s="2690" t="s">
        <v>7</v>
      </c>
      <c r="B41" s="2691"/>
      <c r="C41" s="2692"/>
      <c r="D41" s="1191"/>
      <c r="E41" s="139"/>
      <c r="F41" s="68">
        <f>'Mar''16'!F30</f>
        <v>80500000</v>
      </c>
      <c r="G41" s="68">
        <f>'Mar''15'!G38</f>
        <v>0</v>
      </c>
      <c r="H41" s="68">
        <f>'Mar''16'!H30</f>
        <v>56387478</v>
      </c>
      <c r="I41" s="68"/>
      <c r="J41" s="69">
        <f>'Mar''16'!J30</f>
        <v>20655727</v>
      </c>
      <c r="K41" s="69">
        <f>'Mar''16'!K30</f>
        <v>181050</v>
      </c>
      <c r="L41" s="69">
        <f>'Mar''16'!L30</f>
        <v>3637845</v>
      </c>
    </row>
    <row r="42" spans="1:12">
      <c r="A42" s="2687" t="s">
        <v>12</v>
      </c>
      <c r="B42" s="2688"/>
      <c r="C42" s="2689"/>
      <c r="D42" s="1192"/>
      <c r="E42" s="140"/>
      <c r="F42" s="71">
        <f t="shared" ref="F42:K42" si="0">F41+F40</f>
        <v>87500000</v>
      </c>
      <c r="G42" s="71">
        <f t="shared" si="0"/>
        <v>0</v>
      </c>
      <c r="H42" s="71">
        <f t="shared" si="0"/>
        <v>60058978</v>
      </c>
      <c r="I42" s="71"/>
      <c r="J42" s="71">
        <f t="shared" si="0"/>
        <v>23820427</v>
      </c>
      <c r="K42" s="71">
        <f t="shared" si="0"/>
        <v>194550</v>
      </c>
      <c r="L42" s="71">
        <f>F42-G42-H42-I42-J42+K42</f>
        <v>3815145</v>
      </c>
    </row>
    <row r="49" spans="2:6">
      <c r="B49" s="1325" t="s">
        <v>666</v>
      </c>
      <c r="C49" s="1326"/>
      <c r="F49" s="1325" t="s">
        <v>667</v>
      </c>
    </row>
    <row r="50" spans="2:6">
      <c r="B50" s="1327" t="s">
        <v>225</v>
      </c>
      <c r="C50" s="1326"/>
      <c r="F50" s="1327" t="s">
        <v>668</v>
      </c>
    </row>
  </sheetData>
  <mergeCells count="37">
    <mergeCell ref="H1:J1"/>
    <mergeCell ref="K1:K2"/>
    <mergeCell ref="L1:L2"/>
    <mergeCell ref="A3:C3"/>
    <mergeCell ref="A4:A5"/>
    <mergeCell ref="B4:B5"/>
    <mergeCell ref="J4:J5"/>
    <mergeCell ref="K4:K5"/>
    <mergeCell ref="L4:L5"/>
    <mergeCell ref="A1:A2"/>
    <mergeCell ref="B1:B2"/>
    <mergeCell ref="C1:C2"/>
    <mergeCell ref="D1:E1"/>
    <mergeCell ref="F1:F2"/>
    <mergeCell ref="G1:G2"/>
    <mergeCell ref="A8:A9"/>
    <mergeCell ref="B8:B9"/>
    <mergeCell ref="E8:E9"/>
    <mergeCell ref="F8:F9"/>
    <mergeCell ref="H8:H9"/>
    <mergeCell ref="A6:A7"/>
    <mergeCell ref="B6:B7"/>
    <mergeCell ref="J6:J7"/>
    <mergeCell ref="K6:K7"/>
    <mergeCell ref="L6:L7"/>
    <mergeCell ref="A42:C42"/>
    <mergeCell ref="A41:C41"/>
    <mergeCell ref="A40:C40"/>
    <mergeCell ref="J16:J17"/>
    <mergeCell ref="F10:F11"/>
    <mergeCell ref="H10:H11"/>
    <mergeCell ref="J10:J11"/>
    <mergeCell ref="A12:A13"/>
    <mergeCell ref="A14:A15"/>
    <mergeCell ref="E20:E21"/>
    <mergeCell ref="F20:F21"/>
    <mergeCell ref="H20:H21"/>
  </mergeCells>
  <pageMargins left="0.70866141732283472" right="0.70866141732283472" top="0.74803149606299213" bottom="0.74803149606299213" header="0.31496062992125984" footer="0.31496062992125984"/>
  <pageSetup scale="68" orientation="landscape" horizontalDpi="4294967293" verticalDpi="72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8"/>
  <dimension ref="A1:L46"/>
  <sheetViews>
    <sheetView topLeftCell="A10" zoomScale="80" zoomScaleNormal="80" workbookViewId="0">
      <selection activeCell="C28" sqref="C28:C29"/>
    </sheetView>
  </sheetViews>
  <sheetFormatPr defaultRowHeight="15"/>
  <cols>
    <col min="1" max="1" width="4.5703125" customWidth="1"/>
    <col min="2" max="2" width="11.140625" customWidth="1"/>
    <col min="3" max="3" width="43.42578125" customWidth="1"/>
    <col min="4" max="4" width="13.5703125" customWidth="1"/>
    <col min="6" max="6" width="16.42578125" customWidth="1"/>
    <col min="7" max="7" width="11.28515625" customWidth="1"/>
    <col min="8" max="8" width="14.42578125" customWidth="1"/>
    <col min="9" max="9" width="15.140625" customWidth="1"/>
    <col min="10" max="10" width="16" customWidth="1"/>
    <col min="11" max="11" width="12.28515625" customWidth="1"/>
    <col min="12" max="12" width="14.28515625" customWidth="1"/>
  </cols>
  <sheetData>
    <row r="1" spans="1:12">
      <c r="A1" s="2632" t="s">
        <v>1</v>
      </c>
      <c r="B1" s="2664" t="s">
        <v>96</v>
      </c>
      <c r="C1" s="2632" t="s">
        <v>3</v>
      </c>
      <c r="D1" s="2636" t="s">
        <v>90</v>
      </c>
      <c r="E1" s="2637"/>
      <c r="F1" s="2630" t="s">
        <v>4</v>
      </c>
      <c r="G1" s="2630" t="s">
        <v>130</v>
      </c>
      <c r="H1" s="2638" t="s">
        <v>5</v>
      </c>
      <c r="I1" s="2639"/>
      <c r="J1" s="2640"/>
      <c r="K1" s="2630" t="s">
        <v>55</v>
      </c>
      <c r="L1" s="2630" t="s">
        <v>6</v>
      </c>
    </row>
    <row r="2" spans="1:12">
      <c r="A2" s="2633"/>
      <c r="B2" s="2665"/>
      <c r="C2" s="2633"/>
      <c r="D2" s="1251" t="s">
        <v>54</v>
      </c>
      <c r="E2" s="1252" t="s">
        <v>93</v>
      </c>
      <c r="F2" s="2631"/>
      <c r="G2" s="2631"/>
      <c r="H2" s="1250" t="s">
        <v>94</v>
      </c>
      <c r="I2" s="1250" t="s">
        <v>129</v>
      </c>
      <c r="J2" s="1250" t="s">
        <v>60</v>
      </c>
      <c r="K2" s="2631"/>
      <c r="L2" s="2631"/>
    </row>
    <row r="3" spans="1:12">
      <c r="A3" s="2671" t="s">
        <v>7</v>
      </c>
      <c r="B3" s="2672"/>
      <c r="C3" s="2673"/>
      <c r="D3" s="1255"/>
      <c r="E3" s="134"/>
      <c r="F3" s="49"/>
      <c r="G3" s="49"/>
      <c r="H3" s="49"/>
      <c r="I3" s="49"/>
      <c r="J3" s="49"/>
      <c r="K3" s="49"/>
      <c r="L3" s="52">
        <f>'Ags''16'!L40</f>
        <v>5975989</v>
      </c>
    </row>
    <row r="4" spans="1:12">
      <c r="A4" s="2618"/>
      <c r="B4" s="2699">
        <v>42614</v>
      </c>
      <c r="C4" s="53" t="s">
        <v>477</v>
      </c>
      <c r="D4" s="1256" t="s">
        <v>540</v>
      </c>
      <c r="E4" s="1253" t="s">
        <v>249</v>
      </c>
      <c r="F4" s="1244"/>
      <c r="G4" s="213"/>
      <c r="H4" s="1244">
        <v>656500</v>
      </c>
      <c r="I4" s="1246"/>
      <c r="J4" s="2616"/>
      <c r="K4" s="2616"/>
      <c r="L4" s="2616">
        <f>L3-H4</f>
        <v>5319489</v>
      </c>
    </row>
    <row r="5" spans="1:12">
      <c r="A5" s="2619"/>
      <c r="B5" s="2700"/>
      <c r="C5" s="56" t="s">
        <v>539</v>
      </c>
      <c r="D5" s="1257" t="s">
        <v>541</v>
      </c>
      <c r="E5" s="1254"/>
      <c r="F5" s="1245"/>
      <c r="G5" s="209"/>
      <c r="H5" s="1245"/>
      <c r="I5" s="1247"/>
      <c r="J5" s="2617"/>
      <c r="K5" s="2617"/>
      <c r="L5" s="2617"/>
    </row>
    <row r="6" spans="1:12">
      <c r="A6" s="2618"/>
      <c r="B6" s="2699"/>
      <c r="C6" s="53" t="s">
        <v>458</v>
      </c>
      <c r="D6" s="1256" t="s">
        <v>540</v>
      </c>
      <c r="E6" s="1253" t="s">
        <v>249</v>
      </c>
      <c r="F6" s="213"/>
      <c r="G6" s="213"/>
      <c r="H6" s="1244">
        <v>580000</v>
      </c>
      <c r="I6" s="1246"/>
      <c r="J6" s="2616"/>
      <c r="K6" s="2616"/>
      <c r="L6" s="2616">
        <f>L4-H6</f>
        <v>4739489</v>
      </c>
    </row>
    <row r="7" spans="1:12">
      <c r="A7" s="2619"/>
      <c r="B7" s="2700"/>
      <c r="C7" s="56" t="s">
        <v>607</v>
      </c>
      <c r="D7" s="1257" t="s">
        <v>541</v>
      </c>
      <c r="E7" s="1254"/>
      <c r="F7" s="209"/>
      <c r="G7" s="209"/>
      <c r="H7" s="1245"/>
      <c r="I7" s="1247"/>
      <c r="J7" s="2617"/>
      <c r="K7" s="2617"/>
      <c r="L7" s="2617"/>
    </row>
    <row r="8" spans="1:12">
      <c r="A8" s="2618"/>
      <c r="B8" s="2699"/>
      <c r="C8" s="53" t="s">
        <v>458</v>
      </c>
      <c r="D8" s="1256" t="s">
        <v>479</v>
      </c>
      <c r="E8" s="2656" t="s">
        <v>590</v>
      </c>
      <c r="F8" s="2616"/>
      <c r="G8" s="1246"/>
      <c r="H8" s="2616">
        <v>327000</v>
      </c>
      <c r="I8" s="1246"/>
      <c r="J8" s="1244"/>
      <c r="K8" s="1244"/>
      <c r="L8" s="1244">
        <f>L6-H8</f>
        <v>4412489</v>
      </c>
    </row>
    <row r="9" spans="1:12">
      <c r="A9" s="2619"/>
      <c r="B9" s="2700"/>
      <c r="C9" s="56" t="s">
        <v>635</v>
      </c>
      <c r="D9" s="1257" t="s">
        <v>513</v>
      </c>
      <c r="E9" s="2657"/>
      <c r="F9" s="2617"/>
      <c r="G9" s="1247"/>
      <c r="H9" s="2617"/>
      <c r="I9" s="1247"/>
      <c r="J9" s="1245"/>
      <c r="K9" s="1245"/>
      <c r="L9" s="1245"/>
    </row>
    <row r="10" spans="1:12">
      <c r="A10" s="301"/>
      <c r="B10" s="1260"/>
      <c r="C10" s="53" t="s">
        <v>511</v>
      </c>
      <c r="D10" s="1256" t="s">
        <v>479</v>
      </c>
      <c r="E10" s="2656" t="s">
        <v>590</v>
      </c>
      <c r="F10" s="2616"/>
      <c r="G10" s="1246"/>
      <c r="H10" s="2616">
        <v>654000</v>
      </c>
      <c r="I10" s="1246"/>
      <c r="J10" s="2616"/>
      <c r="K10" s="1244"/>
      <c r="L10" s="1244">
        <f>L8-H10</f>
        <v>3758489</v>
      </c>
    </row>
    <row r="11" spans="1:12">
      <c r="A11" s="301"/>
      <c r="B11" s="1261"/>
      <c r="C11" s="56" t="s">
        <v>639</v>
      </c>
      <c r="D11" s="1257" t="s">
        <v>513</v>
      </c>
      <c r="E11" s="2657"/>
      <c r="F11" s="2617"/>
      <c r="G11" s="1247"/>
      <c r="H11" s="2617"/>
      <c r="I11" s="1247"/>
      <c r="J11" s="2617"/>
      <c r="K11" s="1245"/>
      <c r="L11" s="1245"/>
    </row>
    <row r="12" spans="1:12">
      <c r="A12" s="2618"/>
      <c r="B12" s="1260"/>
      <c r="C12" s="53" t="s">
        <v>458</v>
      </c>
      <c r="D12" s="1256" t="s">
        <v>619</v>
      </c>
      <c r="E12" s="1253" t="s">
        <v>620</v>
      </c>
      <c r="F12" s="1244"/>
      <c r="G12" s="1246"/>
      <c r="H12" s="1244">
        <v>581000</v>
      </c>
      <c r="I12" s="1244"/>
      <c r="J12" s="1244"/>
      <c r="K12" s="1244"/>
      <c r="L12" s="1244">
        <f>L10-H12</f>
        <v>3177489</v>
      </c>
    </row>
    <row r="13" spans="1:12">
      <c r="A13" s="2619"/>
      <c r="B13" s="1261"/>
      <c r="C13" s="56" t="s">
        <v>621</v>
      </c>
      <c r="D13" s="1257" t="s">
        <v>636</v>
      </c>
      <c r="E13" s="1254"/>
      <c r="F13" s="1245"/>
      <c r="G13" s="1247"/>
      <c r="H13" s="1245"/>
      <c r="I13" s="1245"/>
      <c r="J13" s="1245"/>
      <c r="K13" s="1245"/>
      <c r="L13" s="1245"/>
    </row>
    <row r="14" spans="1:12">
      <c r="A14" s="2618"/>
      <c r="B14" s="1260"/>
      <c r="C14" s="53" t="s">
        <v>477</v>
      </c>
      <c r="D14" s="1256" t="s">
        <v>647</v>
      </c>
      <c r="E14" s="1253" t="s">
        <v>470</v>
      </c>
      <c r="F14" s="1244"/>
      <c r="G14" s="213"/>
      <c r="H14" s="1244">
        <v>1690900</v>
      </c>
      <c r="I14" s="1244"/>
      <c r="J14" s="1244"/>
      <c r="K14" s="214"/>
      <c r="L14" s="1258">
        <f>L12-H14</f>
        <v>1486589</v>
      </c>
    </row>
    <row r="15" spans="1:12">
      <c r="A15" s="2619"/>
      <c r="B15" s="1261"/>
      <c r="C15" s="56" t="s">
        <v>646</v>
      </c>
      <c r="D15" s="1257" t="s">
        <v>648</v>
      </c>
      <c r="E15" s="1254"/>
      <c r="F15" s="1245"/>
      <c r="G15" s="209"/>
      <c r="H15" s="1245"/>
      <c r="I15" s="1245"/>
      <c r="J15" s="1245"/>
      <c r="K15" s="210"/>
      <c r="L15" s="1259"/>
    </row>
    <row r="16" spans="1:12">
      <c r="A16" s="1242"/>
      <c r="B16" s="1260">
        <v>42618</v>
      </c>
      <c r="C16" s="104" t="s">
        <v>430</v>
      </c>
      <c r="D16" s="310"/>
      <c r="E16" s="1263"/>
      <c r="F16" s="1262">
        <v>3500000</v>
      </c>
      <c r="G16" s="1246"/>
      <c r="H16" s="1244"/>
      <c r="I16" s="1246"/>
      <c r="J16" s="2616"/>
      <c r="K16" s="214"/>
      <c r="L16" s="1258">
        <f>L14+F16</f>
        <v>4986589</v>
      </c>
    </row>
    <row r="17" spans="1:12">
      <c r="A17" s="1243"/>
      <c r="B17" s="1261"/>
      <c r="C17" s="56"/>
      <c r="D17" s="1257"/>
      <c r="E17" s="1254"/>
      <c r="F17" s="1245"/>
      <c r="G17" s="1247"/>
      <c r="H17" s="1245"/>
      <c r="I17" s="1247"/>
      <c r="J17" s="2617"/>
      <c r="K17" s="210"/>
      <c r="L17" s="1259"/>
    </row>
    <row r="18" spans="1:12">
      <c r="A18" s="1242"/>
      <c r="B18" s="1260"/>
      <c r="C18" s="53" t="s">
        <v>477</v>
      </c>
      <c r="D18" s="1256"/>
      <c r="E18" s="1253"/>
      <c r="F18" s="1244"/>
      <c r="G18" s="213"/>
      <c r="H18" s="1244"/>
      <c r="I18" s="1244"/>
      <c r="J18" s="1244">
        <v>287500</v>
      </c>
      <c r="K18" s="214"/>
      <c r="L18" s="1258">
        <f>L16-J18</f>
        <v>4699089</v>
      </c>
    </row>
    <row r="19" spans="1:12">
      <c r="A19" s="1243"/>
      <c r="B19" s="1261"/>
      <c r="C19" s="56" t="s">
        <v>661</v>
      </c>
      <c r="D19" s="1257"/>
      <c r="E19" s="1254"/>
      <c r="F19" s="1245"/>
      <c r="G19" s="209"/>
      <c r="H19" s="1245"/>
      <c r="I19" s="1245"/>
      <c r="J19" s="1245"/>
      <c r="K19" s="210"/>
      <c r="L19" s="1259"/>
    </row>
    <row r="20" spans="1:12">
      <c r="A20" s="1242"/>
      <c r="B20" s="1260"/>
      <c r="C20" s="53"/>
      <c r="D20" s="1268"/>
      <c r="E20" s="1266"/>
      <c r="F20" s="2616"/>
      <c r="G20" s="1264"/>
      <c r="H20" s="2616"/>
      <c r="I20" s="1264"/>
      <c r="J20" s="2616"/>
      <c r="K20" s="214">
        <v>21500</v>
      </c>
      <c r="L20" s="1258">
        <f>L18+K20</f>
        <v>4720589</v>
      </c>
    </row>
    <row r="21" spans="1:12">
      <c r="A21" s="1243"/>
      <c r="B21" s="1261"/>
      <c r="C21" s="56"/>
      <c r="D21" s="1269"/>
      <c r="E21" s="1267"/>
      <c r="F21" s="2617"/>
      <c r="G21" s="1265"/>
      <c r="H21" s="2617"/>
      <c r="I21" s="1265"/>
      <c r="J21" s="2617"/>
      <c r="K21" s="210"/>
      <c r="L21" s="1259"/>
    </row>
    <row r="22" spans="1:12">
      <c r="A22" s="1242"/>
      <c r="B22" s="1270">
        <v>42620</v>
      </c>
      <c r="C22" s="53" t="s">
        <v>458</v>
      </c>
      <c r="D22" s="1268" t="s">
        <v>489</v>
      </c>
      <c r="E22" s="1266" t="s">
        <v>142</v>
      </c>
      <c r="F22" s="2616"/>
      <c r="G22" s="1264"/>
      <c r="H22" s="2616"/>
      <c r="I22" s="1264"/>
      <c r="J22" s="2616">
        <v>621000</v>
      </c>
      <c r="K22" s="214"/>
      <c r="L22" s="1258">
        <f>L20-J22</f>
        <v>4099589</v>
      </c>
    </row>
    <row r="23" spans="1:12">
      <c r="A23" s="1243"/>
      <c r="B23" s="1271"/>
      <c r="C23" s="56" t="s">
        <v>622</v>
      </c>
      <c r="D23" s="1269" t="s">
        <v>59</v>
      </c>
      <c r="E23" s="1267"/>
      <c r="F23" s="2617"/>
      <c r="G23" s="1265"/>
      <c r="H23" s="2617"/>
      <c r="I23" s="1265"/>
      <c r="J23" s="2617"/>
      <c r="K23" s="210"/>
      <c r="L23" s="1259"/>
    </row>
    <row r="24" spans="1:12">
      <c r="A24" s="301"/>
      <c r="B24" s="1260">
        <v>42633</v>
      </c>
      <c r="C24" s="53" t="s">
        <v>477</v>
      </c>
      <c r="D24" s="310"/>
      <c r="E24" s="1276"/>
      <c r="F24" s="1280"/>
      <c r="G24" s="207"/>
      <c r="H24" s="208"/>
      <c r="I24" s="1274"/>
      <c r="J24" s="1272">
        <v>774500</v>
      </c>
      <c r="K24" s="208"/>
      <c r="L24" s="994">
        <f>L22-J24</f>
        <v>3325089</v>
      </c>
    </row>
    <row r="25" spans="1:12">
      <c r="A25" s="1243"/>
      <c r="B25" s="1261"/>
      <c r="C25" s="56" t="s">
        <v>614</v>
      </c>
      <c r="D25" s="1279"/>
      <c r="E25" s="1277"/>
      <c r="F25" s="1273"/>
      <c r="G25" s="1275"/>
      <c r="H25" s="210"/>
      <c r="I25" s="1275"/>
      <c r="J25" s="1273"/>
      <c r="K25" s="210"/>
      <c r="L25" s="1259"/>
    </row>
    <row r="26" spans="1:12">
      <c r="A26" s="1242"/>
      <c r="B26" s="1260"/>
      <c r="C26" s="53" t="s">
        <v>458</v>
      </c>
      <c r="D26" s="1278" t="s">
        <v>619</v>
      </c>
      <c r="E26" s="1276" t="s">
        <v>620</v>
      </c>
      <c r="F26" s="1272"/>
      <c r="G26" s="1274"/>
      <c r="H26" s="1272">
        <v>312000</v>
      </c>
      <c r="I26" s="1246"/>
      <c r="J26" s="1244"/>
      <c r="K26" s="214"/>
      <c r="L26" s="1258">
        <f>L24-H26</f>
        <v>3013089</v>
      </c>
    </row>
    <row r="27" spans="1:12">
      <c r="A27" s="1243"/>
      <c r="B27" s="1261"/>
      <c r="C27" s="56" t="s">
        <v>651</v>
      </c>
      <c r="D27" s="1279" t="s">
        <v>636</v>
      </c>
      <c r="E27" s="1277"/>
      <c r="F27" s="1273"/>
      <c r="G27" s="1275"/>
      <c r="H27" s="1273"/>
      <c r="I27" s="1247"/>
      <c r="J27" s="1245"/>
      <c r="K27" s="210"/>
      <c r="L27" s="1259"/>
    </row>
    <row r="28" spans="1:12">
      <c r="A28" s="1242"/>
      <c r="B28" s="1260">
        <v>42640</v>
      </c>
      <c r="C28" s="53" t="s">
        <v>477</v>
      </c>
      <c r="D28" s="1287"/>
      <c r="E28" s="1285"/>
      <c r="F28" s="1281"/>
      <c r="G28" s="1283"/>
      <c r="H28" s="1281"/>
      <c r="I28" s="1283"/>
      <c r="J28" s="1281">
        <v>547555</v>
      </c>
      <c r="K28" s="214"/>
      <c r="L28" s="1258">
        <f>L26-J28</f>
        <v>2465534</v>
      </c>
    </row>
    <row r="29" spans="1:12">
      <c r="A29" s="1243"/>
      <c r="B29" s="1261"/>
      <c r="C29" s="56" t="s">
        <v>653</v>
      </c>
      <c r="D29" s="1288"/>
      <c r="E29" s="1286"/>
      <c r="F29" s="1282"/>
      <c r="G29" s="1284"/>
      <c r="H29" s="1282"/>
      <c r="I29" s="1284"/>
      <c r="J29" s="1282"/>
      <c r="K29" s="210"/>
      <c r="L29" s="1259"/>
    </row>
    <row r="30" spans="1:12">
      <c r="A30" s="1242"/>
      <c r="B30" s="1260"/>
      <c r="C30" s="53" t="s">
        <v>458</v>
      </c>
      <c r="D30" s="1287" t="s">
        <v>619</v>
      </c>
      <c r="E30" s="1285" t="s">
        <v>620</v>
      </c>
      <c r="F30" s="1281"/>
      <c r="G30" s="1283"/>
      <c r="H30" s="1281">
        <v>581000</v>
      </c>
      <c r="I30" s="1246"/>
      <c r="J30" s="1244"/>
      <c r="K30" s="214"/>
      <c r="L30" s="1258">
        <f>L28-H30</f>
        <v>1884534</v>
      </c>
    </row>
    <row r="31" spans="1:12">
      <c r="A31" s="1243"/>
      <c r="B31" s="1261"/>
      <c r="C31" s="56" t="s">
        <v>621</v>
      </c>
      <c r="D31" s="1288" t="s">
        <v>636</v>
      </c>
      <c r="E31" s="1286"/>
      <c r="F31" s="1282"/>
      <c r="G31" s="1284"/>
      <c r="H31" s="1282"/>
      <c r="I31" s="1247"/>
      <c r="J31" s="1245"/>
      <c r="K31" s="210"/>
      <c r="L31" s="1259"/>
    </row>
    <row r="32" spans="1:12">
      <c r="A32" s="1242"/>
      <c r="B32" s="1260"/>
      <c r="C32" s="53" t="s">
        <v>458</v>
      </c>
      <c r="D32" s="1287" t="s">
        <v>662</v>
      </c>
      <c r="E32" s="1285" t="s">
        <v>664</v>
      </c>
      <c r="F32" s="1281"/>
      <c r="G32" s="1283"/>
      <c r="H32" s="1281">
        <v>561000</v>
      </c>
      <c r="I32" s="1283"/>
      <c r="J32" s="1281"/>
      <c r="K32" s="214"/>
      <c r="L32" s="1258">
        <f>L30-H32</f>
        <v>1323534</v>
      </c>
    </row>
    <row r="33" spans="1:12">
      <c r="A33" s="1243"/>
      <c r="B33" s="1261"/>
      <c r="C33" s="56" t="s">
        <v>659</v>
      </c>
      <c r="D33" s="1288" t="s">
        <v>663</v>
      </c>
      <c r="E33" s="1286"/>
      <c r="F33" s="1282"/>
      <c r="G33" s="1284"/>
      <c r="H33" s="1282"/>
      <c r="I33" s="1284"/>
      <c r="J33" s="1282"/>
      <c r="K33" s="210"/>
      <c r="L33" s="1259"/>
    </row>
    <row r="34" spans="1:12">
      <c r="A34" s="1242"/>
      <c r="B34" s="1260">
        <v>42641</v>
      </c>
      <c r="C34" s="104" t="s">
        <v>430</v>
      </c>
      <c r="D34" s="310"/>
      <c r="E34" s="1307"/>
      <c r="F34" s="1306">
        <v>3500000</v>
      </c>
      <c r="G34" s="1246"/>
      <c r="H34" s="1244"/>
      <c r="I34" s="1246"/>
      <c r="J34" s="1244"/>
      <c r="K34" s="214"/>
      <c r="L34" s="1258">
        <f>L32+F34</f>
        <v>4823534</v>
      </c>
    </row>
    <row r="35" spans="1:12">
      <c r="A35" s="1243"/>
      <c r="B35" s="1261"/>
      <c r="C35" s="56"/>
      <c r="D35" s="1305"/>
      <c r="E35" s="1301"/>
      <c r="F35" s="1290"/>
      <c r="G35" s="1247"/>
      <c r="H35" s="1245"/>
      <c r="I35" s="1247"/>
      <c r="J35" s="1245"/>
      <c r="K35" s="210"/>
      <c r="L35" s="1259"/>
    </row>
    <row r="36" spans="1:12">
      <c r="A36" s="2693" t="s">
        <v>660</v>
      </c>
      <c r="B36" s="2694"/>
      <c r="C36" s="2695"/>
      <c r="D36" s="1241"/>
      <c r="E36" s="138"/>
      <c r="F36" s="66">
        <f>SUM(F3:F35)</f>
        <v>7000000</v>
      </c>
      <c r="G36" s="66">
        <f>SUM(G4:G9)</f>
        <v>0</v>
      </c>
      <c r="H36" s="66">
        <f>SUM(H3:H35)</f>
        <v>5943400</v>
      </c>
      <c r="I36" s="962"/>
      <c r="J36" s="66">
        <f>SUM(J3:J35)</f>
        <v>2230555</v>
      </c>
      <c r="K36" s="66">
        <f>SUM(K3:K35)</f>
        <v>21500</v>
      </c>
      <c r="L36" s="66">
        <f>L3+F36-H36-I36-J36+K36</f>
        <v>4823534</v>
      </c>
    </row>
    <row r="37" spans="1:12">
      <c r="A37" s="2690" t="s">
        <v>7</v>
      </c>
      <c r="B37" s="2691"/>
      <c r="C37" s="2692"/>
      <c r="D37" s="1248"/>
      <c r="E37" s="139"/>
      <c r="F37" s="68">
        <f>'Mar''16'!F30</f>
        <v>80500000</v>
      </c>
      <c r="G37" s="68">
        <f>'Mar''15'!G38</f>
        <v>0</v>
      </c>
      <c r="H37" s="68">
        <f>'Mar''16'!H30</f>
        <v>56387478</v>
      </c>
      <c r="I37" s="68"/>
      <c r="J37" s="69">
        <f>'Mar''16'!J30</f>
        <v>20655727</v>
      </c>
      <c r="K37" s="69">
        <f>'Mar''16'!K30</f>
        <v>181050</v>
      </c>
      <c r="L37" s="69">
        <f>'Mar''16'!L30</f>
        <v>3637845</v>
      </c>
    </row>
    <row r="38" spans="1:12">
      <c r="A38" s="2687" t="s">
        <v>12</v>
      </c>
      <c r="B38" s="2688"/>
      <c r="C38" s="2689"/>
      <c r="D38" s="1249"/>
      <c r="E38" s="140"/>
      <c r="F38" s="71">
        <f t="shared" ref="F38:K38" si="0">F37+F36</f>
        <v>87500000</v>
      </c>
      <c r="G38" s="71">
        <f t="shared" si="0"/>
        <v>0</v>
      </c>
      <c r="H38" s="71">
        <f t="shared" si="0"/>
        <v>62330878</v>
      </c>
      <c r="I38" s="71"/>
      <c r="J38" s="71">
        <f t="shared" si="0"/>
        <v>22886282</v>
      </c>
      <c r="K38" s="71">
        <f t="shared" si="0"/>
        <v>202550</v>
      </c>
      <c r="L38" s="71">
        <f>F38-G38-H38-I38-J38+K38</f>
        <v>2485390</v>
      </c>
    </row>
    <row r="45" spans="1:12">
      <c r="B45" s="1325" t="s">
        <v>666</v>
      </c>
      <c r="C45" s="1326"/>
      <c r="F45" s="1325" t="s">
        <v>667</v>
      </c>
    </row>
    <row r="46" spans="1:12">
      <c r="B46" s="1327" t="s">
        <v>225</v>
      </c>
      <c r="C46" s="1326"/>
      <c r="F46" s="1327" t="s">
        <v>668</v>
      </c>
    </row>
  </sheetData>
  <mergeCells count="41">
    <mergeCell ref="J22:J23"/>
    <mergeCell ref="A38:C38"/>
    <mergeCell ref="F10:F11"/>
    <mergeCell ref="H10:H11"/>
    <mergeCell ref="J10:J11"/>
    <mergeCell ref="A12:A13"/>
    <mergeCell ref="A14:A15"/>
    <mergeCell ref="J16:J17"/>
    <mergeCell ref="E10:E11"/>
    <mergeCell ref="F20:F21"/>
    <mergeCell ref="H20:H21"/>
    <mergeCell ref="A36:C36"/>
    <mergeCell ref="A37:C37"/>
    <mergeCell ref="J20:J21"/>
    <mergeCell ref="F22:F23"/>
    <mergeCell ref="H22:H23"/>
    <mergeCell ref="A6:A7"/>
    <mergeCell ref="B6:B7"/>
    <mergeCell ref="J6:J7"/>
    <mergeCell ref="K6:K7"/>
    <mergeCell ref="L6:L7"/>
    <mergeCell ref="A8:A9"/>
    <mergeCell ref="B8:B9"/>
    <mergeCell ref="E8:E9"/>
    <mergeCell ref="F8:F9"/>
    <mergeCell ref="H8:H9"/>
    <mergeCell ref="H1:J1"/>
    <mergeCell ref="K1:K2"/>
    <mergeCell ref="L1:L2"/>
    <mergeCell ref="A3:C3"/>
    <mergeCell ref="A4:A5"/>
    <mergeCell ref="B4:B5"/>
    <mergeCell ref="J4:J5"/>
    <mergeCell ref="K4:K5"/>
    <mergeCell ref="L4:L5"/>
    <mergeCell ref="A1:A2"/>
    <mergeCell ref="B1:B2"/>
    <mergeCell ref="C1:C2"/>
    <mergeCell ref="D1:E1"/>
    <mergeCell ref="F1:F2"/>
    <mergeCell ref="G1:G2"/>
  </mergeCells>
  <pageMargins left="0.70866141732283472" right="0.70866141732283472" top="0.74803149606299213" bottom="0.74803149606299213" header="0.31496062992125984" footer="0.31496062992125984"/>
  <pageSetup scale="67" orientation="landscape" horizontalDpi="4294967293" verticalDpi="72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9"/>
  <dimension ref="A1:L36"/>
  <sheetViews>
    <sheetView workbookViewId="0">
      <selection activeCell="B35" sqref="B35:G36"/>
    </sheetView>
  </sheetViews>
  <sheetFormatPr defaultRowHeight="15"/>
  <cols>
    <col min="1" max="1" width="4.7109375" customWidth="1"/>
    <col min="2" max="2" width="11.5703125" customWidth="1"/>
    <col min="3" max="3" width="41.28515625" customWidth="1"/>
    <col min="4" max="4" width="16.28515625" customWidth="1"/>
    <col min="6" max="6" width="16.140625" customWidth="1"/>
    <col min="7" max="7" width="11.42578125" customWidth="1"/>
    <col min="8" max="8" width="15.140625" customWidth="1"/>
    <col min="9" max="9" width="15.28515625" customWidth="1"/>
    <col min="10" max="10" width="16.7109375" customWidth="1"/>
    <col min="11" max="11" width="13.140625" customWidth="1"/>
    <col min="12" max="12" width="15.7109375" customWidth="1"/>
  </cols>
  <sheetData>
    <row r="1" spans="1:12">
      <c r="A1" s="2632" t="s">
        <v>1</v>
      </c>
      <c r="B1" s="2664" t="s">
        <v>96</v>
      </c>
      <c r="C1" s="2632" t="s">
        <v>3</v>
      </c>
      <c r="D1" s="2636" t="s">
        <v>90</v>
      </c>
      <c r="E1" s="2637"/>
      <c r="F1" s="2630" t="s">
        <v>4</v>
      </c>
      <c r="G1" s="2630" t="s">
        <v>130</v>
      </c>
      <c r="H1" s="2638" t="s">
        <v>5</v>
      </c>
      <c r="I1" s="2639"/>
      <c r="J1" s="2640"/>
      <c r="K1" s="2630" t="s">
        <v>55</v>
      </c>
      <c r="L1" s="2630" t="s">
        <v>6</v>
      </c>
    </row>
    <row r="2" spans="1:12">
      <c r="A2" s="2633"/>
      <c r="B2" s="2665"/>
      <c r="C2" s="2633"/>
      <c r="D2" s="1296" t="s">
        <v>54</v>
      </c>
      <c r="E2" s="1302" t="s">
        <v>93</v>
      </c>
      <c r="F2" s="2631"/>
      <c r="G2" s="2631"/>
      <c r="H2" s="1295" t="s">
        <v>94</v>
      </c>
      <c r="I2" s="1295" t="s">
        <v>129</v>
      </c>
      <c r="J2" s="1295" t="s">
        <v>60</v>
      </c>
      <c r="K2" s="2631"/>
      <c r="L2" s="2631"/>
    </row>
    <row r="3" spans="1:12">
      <c r="A3" s="2671" t="s">
        <v>7</v>
      </c>
      <c r="B3" s="2672"/>
      <c r="C3" s="2673"/>
      <c r="D3" s="1303"/>
      <c r="E3" s="134"/>
      <c r="F3" s="49"/>
      <c r="G3" s="49"/>
      <c r="H3" s="49"/>
      <c r="I3" s="49"/>
      <c r="J3" s="49"/>
      <c r="K3" s="49"/>
      <c r="L3" s="52">
        <f>'Sep''16'!L36</f>
        <v>4823534</v>
      </c>
    </row>
    <row r="4" spans="1:12">
      <c r="A4" s="2618"/>
      <c r="B4" s="2699">
        <v>42646</v>
      </c>
      <c r="C4" s="53" t="s">
        <v>477</v>
      </c>
      <c r="D4" s="1304" t="s">
        <v>540</v>
      </c>
      <c r="E4" s="1300" t="s">
        <v>249</v>
      </c>
      <c r="F4" s="1289"/>
      <c r="G4" s="213"/>
      <c r="H4" s="1289">
        <v>656500</v>
      </c>
      <c r="I4" s="1293"/>
      <c r="J4" s="2616"/>
      <c r="K4" s="2616"/>
      <c r="L4" s="2616">
        <f>L3-H4</f>
        <v>4167034</v>
      </c>
    </row>
    <row r="5" spans="1:12">
      <c r="A5" s="2619"/>
      <c r="B5" s="2700"/>
      <c r="C5" s="56" t="s">
        <v>539</v>
      </c>
      <c r="D5" s="1305" t="s">
        <v>541</v>
      </c>
      <c r="E5" s="1301"/>
      <c r="F5" s="1290"/>
      <c r="G5" s="209"/>
      <c r="H5" s="1290"/>
      <c r="I5" s="1294"/>
      <c r="J5" s="2617"/>
      <c r="K5" s="2617"/>
      <c r="L5" s="2617"/>
    </row>
    <row r="6" spans="1:12">
      <c r="A6" s="2618"/>
      <c r="B6" s="2699"/>
      <c r="C6" s="53" t="s">
        <v>458</v>
      </c>
      <c r="D6" s="1304" t="s">
        <v>540</v>
      </c>
      <c r="E6" s="1300" t="s">
        <v>249</v>
      </c>
      <c r="F6" s="213"/>
      <c r="G6" s="213"/>
      <c r="H6" s="1289">
        <v>580000</v>
      </c>
      <c r="I6" s="1293"/>
      <c r="J6" s="2616"/>
      <c r="K6" s="2616"/>
      <c r="L6" s="2616">
        <f>L4-H6</f>
        <v>3587034</v>
      </c>
    </row>
    <row r="7" spans="1:12">
      <c r="A7" s="2619"/>
      <c r="B7" s="2700"/>
      <c r="C7" s="56" t="s">
        <v>607</v>
      </c>
      <c r="D7" s="1305" t="s">
        <v>541</v>
      </c>
      <c r="E7" s="1301"/>
      <c r="F7" s="209"/>
      <c r="G7" s="209"/>
      <c r="H7" s="1290"/>
      <c r="I7" s="1294"/>
      <c r="J7" s="2617"/>
      <c r="K7" s="2617"/>
      <c r="L7" s="2617"/>
    </row>
    <row r="8" spans="1:12">
      <c r="A8" s="2618"/>
      <c r="B8" s="2699"/>
      <c r="C8" s="53" t="s">
        <v>458</v>
      </c>
      <c r="D8" s="1304" t="s">
        <v>479</v>
      </c>
      <c r="E8" s="2656" t="s">
        <v>590</v>
      </c>
      <c r="F8" s="2616"/>
      <c r="G8" s="1293"/>
      <c r="H8" s="2616">
        <v>327000</v>
      </c>
      <c r="I8" s="1293"/>
      <c r="J8" s="1289"/>
      <c r="K8" s="1289"/>
      <c r="L8" s="1289">
        <f>L6-H8</f>
        <v>3260034</v>
      </c>
    </row>
    <row r="9" spans="1:12">
      <c r="A9" s="2619"/>
      <c r="B9" s="2700"/>
      <c r="C9" s="56" t="s">
        <v>635</v>
      </c>
      <c r="D9" s="1305" t="s">
        <v>513</v>
      </c>
      <c r="E9" s="2657"/>
      <c r="F9" s="2617"/>
      <c r="G9" s="1294"/>
      <c r="H9" s="2617"/>
      <c r="I9" s="1294"/>
      <c r="J9" s="1290"/>
      <c r="K9" s="1290"/>
      <c r="L9" s="1290"/>
    </row>
    <row r="10" spans="1:12">
      <c r="A10" s="301"/>
      <c r="B10" s="1310"/>
      <c r="C10" s="53" t="s">
        <v>511</v>
      </c>
      <c r="D10" s="1304" t="s">
        <v>479</v>
      </c>
      <c r="E10" s="2656" t="s">
        <v>590</v>
      </c>
      <c r="F10" s="2616"/>
      <c r="G10" s="1293"/>
      <c r="H10" s="2616">
        <v>654000</v>
      </c>
      <c r="I10" s="1293"/>
      <c r="J10" s="2616"/>
      <c r="K10" s="1289"/>
      <c r="L10" s="1289">
        <f>L8-H10</f>
        <v>2606034</v>
      </c>
    </row>
    <row r="11" spans="1:12">
      <c r="A11" s="301"/>
      <c r="B11" s="1311"/>
      <c r="C11" s="56" t="s">
        <v>639</v>
      </c>
      <c r="D11" s="1305" t="s">
        <v>513</v>
      </c>
      <c r="E11" s="2657"/>
      <c r="F11" s="2617"/>
      <c r="G11" s="1294"/>
      <c r="H11" s="2617"/>
      <c r="I11" s="1294"/>
      <c r="J11" s="2617"/>
      <c r="K11" s="1290"/>
      <c r="L11" s="1290"/>
    </row>
    <row r="12" spans="1:12">
      <c r="A12" s="2618"/>
      <c r="B12" s="1310"/>
      <c r="C12" s="104" t="s">
        <v>430</v>
      </c>
      <c r="D12" s="310"/>
      <c r="E12" s="1318"/>
      <c r="F12" s="1317">
        <v>3500000</v>
      </c>
      <c r="G12" s="1313"/>
      <c r="H12" s="2616"/>
      <c r="I12" s="1313"/>
      <c r="J12" s="2616"/>
      <c r="K12" s="1289"/>
      <c r="L12" s="1289">
        <f>L10+F12</f>
        <v>6106034</v>
      </c>
    </row>
    <row r="13" spans="1:12">
      <c r="A13" s="2619"/>
      <c r="B13" s="1311"/>
      <c r="C13" s="56"/>
      <c r="D13" s="1316"/>
      <c r="E13" s="1315"/>
      <c r="F13" s="1312"/>
      <c r="G13" s="1314"/>
      <c r="H13" s="2617"/>
      <c r="I13" s="1314"/>
      <c r="J13" s="2617"/>
      <c r="K13" s="1290"/>
      <c r="L13" s="1290"/>
    </row>
    <row r="14" spans="1:12">
      <c r="A14" s="2618"/>
      <c r="B14" s="1310">
        <v>42647</v>
      </c>
      <c r="C14" s="53" t="s">
        <v>477</v>
      </c>
      <c r="D14" s="1323"/>
      <c r="E14" s="1321"/>
      <c r="F14" s="1319"/>
      <c r="G14" s="213"/>
      <c r="H14" s="1319"/>
      <c r="I14" s="1319"/>
      <c r="J14" s="1319">
        <v>287500</v>
      </c>
      <c r="K14" s="214"/>
      <c r="L14" s="1308">
        <f>L12-J14</f>
        <v>5818534</v>
      </c>
    </row>
    <row r="15" spans="1:12">
      <c r="A15" s="2619"/>
      <c r="B15" s="1311"/>
      <c r="C15" s="56" t="s">
        <v>661</v>
      </c>
      <c r="D15" s="1324"/>
      <c r="E15" s="1322"/>
      <c r="F15" s="1320"/>
      <c r="G15" s="209"/>
      <c r="H15" s="1320"/>
      <c r="I15" s="1320"/>
      <c r="J15" s="1320"/>
      <c r="K15" s="210"/>
      <c r="L15" s="1309"/>
    </row>
    <row r="16" spans="1:12">
      <c r="A16" s="1291"/>
      <c r="B16" s="1310">
        <v>42662</v>
      </c>
      <c r="C16" s="53" t="s">
        <v>458</v>
      </c>
      <c r="D16" s="1334" t="s">
        <v>619</v>
      </c>
      <c r="E16" s="1332" t="s">
        <v>620</v>
      </c>
      <c r="F16" s="1328"/>
      <c r="G16" s="1330"/>
      <c r="H16" s="1328">
        <v>312000</v>
      </c>
      <c r="I16" s="1330"/>
      <c r="J16" s="1328"/>
      <c r="K16" s="214"/>
      <c r="L16" s="1308">
        <f>L14-H16</f>
        <v>5506534</v>
      </c>
    </row>
    <row r="17" spans="1:12">
      <c r="A17" s="1292"/>
      <c r="B17" s="1311"/>
      <c r="C17" s="56" t="s">
        <v>651</v>
      </c>
      <c r="D17" s="1335" t="s">
        <v>636</v>
      </c>
      <c r="E17" s="1333"/>
      <c r="F17" s="1329"/>
      <c r="G17" s="1331"/>
      <c r="H17" s="1329"/>
      <c r="I17" s="1331"/>
      <c r="J17" s="1329"/>
      <c r="K17" s="210"/>
      <c r="L17" s="1309"/>
    </row>
    <row r="18" spans="1:12">
      <c r="A18" s="1291"/>
      <c r="B18" s="1310">
        <v>42667</v>
      </c>
      <c r="C18" s="53"/>
      <c r="D18" s="310"/>
      <c r="E18" s="1340"/>
      <c r="F18" s="1343"/>
      <c r="G18" s="207"/>
      <c r="H18" s="208"/>
      <c r="I18" s="1338"/>
      <c r="J18" s="1336"/>
      <c r="K18" s="214">
        <v>19500</v>
      </c>
      <c r="L18" s="1308">
        <f>L16+K18</f>
        <v>5526034</v>
      </c>
    </row>
    <row r="19" spans="1:12">
      <c r="A19" s="1292"/>
      <c r="B19" s="1311"/>
      <c r="C19" s="56"/>
      <c r="D19" s="1342"/>
      <c r="E19" s="1341"/>
      <c r="F19" s="1337"/>
      <c r="G19" s="1339"/>
      <c r="H19" s="210"/>
      <c r="I19" s="1339"/>
      <c r="J19" s="1337"/>
      <c r="K19" s="210"/>
      <c r="L19" s="1309"/>
    </row>
    <row r="20" spans="1:12">
      <c r="A20" s="1291"/>
      <c r="B20" s="1310"/>
      <c r="C20" s="53" t="s">
        <v>477</v>
      </c>
      <c r="D20" s="310"/>
      <c r="E20" s="1340"/>
      <c r="F20" s="1343"/>
      <c r="G20" s="207"/>
      <c r="H20" s="208"/>
      <c r="I20" s="1338"/>
      <c r="J20" s="1336">
        <v>774500</v>
      </c>
      <c r="K20" s="214"/>
      <c r="L20" s="1308">
        <f>L18-J20</f>
        <v>4751534</v>
      </c>
    </row>
    <row r="21" spans="1:12">
      <c r="A21" s="1292"/>
      <c r="B21" s="1311"/>
      <c r="C21" s="56" t="s">
        <v>614</v>
      </c>
      <c r="D21" s="1342"/>
      <c r="E21" s="1341"/>
      <c r="F21" s="1337"/>
      <c r="G21" s="1339"/>
      <c r="H21" s="210"/>
      <c r="I21" s="1339"/>
      <c r="J21" s="1337"/>
      <c r="K21" s="210"/>
      <c r="L21" s="1309"/>
    </row>
    <row r="22" spans="1:12">
      <c r="A22" s="1291"/>
      <c r="B22" s="1310">
        <v>42671</v>
      </c>
      <c r="C22" s="53" t="s">
        <v>458</v>
      </c>
      <c r="D22" s="1350" t="s">
        <v>619</v>
      </c>
      <c r="E22" s="1348" t="s">
        <v>620</v>
      </c>
      <c r="F22" s="1344"/>
      <c r="G22" s="1346"/>
      <c r="H22" s="1344">
        <v>581000</v>
      </c>
      <c r="I22" s="1293"/>
      <c r="J22" s="2616"/>
      <c r="K22" s="214"/>
      <c r="L22" s="1308">
        <f>L20-H22</f>
        <v>4170534</v>
      </c>
    </row>
    <row r="23" spans="1:12">
      <c r="A23" s="1292"/>
      <c r="B23" s="1311"/>
      <c r="C23" s="56" t="s">
        <v>621</v>
      </c>
      <c r="D23" s="1351" t="s">
        <v>636</v>
      </c>
      <c r="E23" s="1349"/>
      <c r="F23" s="1345"/>
      <c r="G23" s="1347"/>
      <c r="H23" s="1345"/>
      <c r="I23" s="1294"/>
      <c r="J23" s="2617"/>
      <c r="K23" s="210"/>
      <c r="L23" s="1309"/>
    </row>
    <row r="24" spans="1:12">
      <c r="A24" s="301"/>
      <c r="B24" s="1310"/>
      <c r="C24" s="53" t="s">
        <v>458</v>
      </c>
      <c r="D24" s="1350" t="s">
        <v>662</v>
      </c>
      <c r="E24" s="1348" t="s">
        <v>664</v>
      </c>
      <c r="F24" s="1344"/>
      <c r="G24" s="1346"/>
      <c r="H24" s="1344">
        <v>561000</v>
      </c>
      <c r="I24" s="1293"/>
      <c r="J24" s="1289"/>
      <c r="K24" s="208"/>
      <c r="L24" s="994">
        <f>L22-H24</f>
        <v>3609534</v>
      </c>
    </row>
    <row r="25" spans="1:12">
      <c r="A25" s="1292"/>
      <c r="B25" s="1311"/>
      <c r="C25" s="56" t="s">
        <v>659</v>
      </c>
      <c r="D25" s="1351" t="s">
        <v>663</v>
      </c>
      <c r="E25" s="1349"/>
      <c r="F25" s="1345"/>
      <c r="G25" s="1347"/>
      <c r="H25" s="1345"/>
      <c r="I25" s="1294"/>
      <c r="J25" s="1290"/>
      <c r="K25" s="210"/>
      <c r="L25" s="1309"/>
    </row>
    <row r="26" spans="1:12">
      <c r="A26" s="2693" t="s">
        <v>665</v>
      </c>
      <c r="B26" s="2694"/>
      <c r="C26" s="2695"/>
      <c r="D26" s="1299"/>
      <c r="E26" s="138"/>
      <c r="F26" s="66">
        <f>SUM(F3:F25)</f>
        <v>3500000</v>
      </c>
      <c r="G26" s="66">
        <f>SUM(G4:G9)</f>
        <v>0</v>
      </c>
      <c r="H26" s="66">
        <f>SUM(H3:H25)</f>
        <v>3671500</v>
      </c>
      <c r="I26" s="962"/>
      <c r="J26" s="66">
        <f>SUM(J3:J25)</f>
        <v>1062000</v>
      </c>
      <c r="K26" s="66">
        <f>SUM(K3:K25)</f>
        <v>19500</v>
      </c>
      <c r="L26" s="66">
        <f>L3+F26-H26-I26-J26+K26</f>
        <v>3609534</v>
      </c>
    </row>
    <row r="27" spans="1:12">
      <c r="A27" s="2690" t="s">
        <v>7</v>
      </c>
      <c r="B27" s="2691"/>
      <c r="C27" s="2692"/>
      <c r="D27" s="1297"/>
      <c r="E27" s="139"/>
      <c r="F27" s="68">
        <f>'Mar''16'!F30</f>
        <v>80500000</v>
      </c>
      <c r="G27" s="68">
        <f>'Mar''15'!G38</f>
        <v>0</v>
      </c>
      <c r="H27" s="68">
        <f>'Mar''16'!H30</f>
        <v>56387478</v>
      </c>
      <c r="I27" s="68"/>
      <c r="J27" s="69">
        <f>'Mar''16'!J30</f>
        <v>20655727</v>
      </c>
      <c r="K27" s="69">
        <f>'Mar''16'!K30</f>
        <v>181050</v>
      </c>
      <c r="L27" s="69">
        <f>'Mar''16'!L30</f>
        <v>3637845</v>
      </c>
    </row>
    <row r="28" spans="1:12">
      <c r="A28" s="2687" t="s">
        <v>12</v>
      </c>
      <c r="B28" s="2688"/>
      <c r="C28" s="2689"/>
      <c r="D28" s="1298"/>
      <c r="E28" s="140"/>
      <c r="F28" s="71">
        <f t="shared" ref="F28:K28" si="0">F27+F26</f>
        <v>84000000</v>
      </c>
      <c r="G28" s="71">
        <f t="shared" si="0"/>
        <v>0</v>
      </c>
      <c r="H28" s="71">
        <f t="shared" si="0"/>
        <v>60058978</v>
      </c>
      <c r="I28" s="71"/>
      <c r="J28" s="71">
        <f t="shared" si="0"/>
        <v>21717727</v>
      </c>
      <c r="K28" s="71">
        <f t="shared" si="0"/>
        <v>200550</v>
      </c>
      <c r="L28" s="71">
        <f>F28-G28-H28-I28-J28+K28</f>
        <v>2423845</v>
      </c>
    </row>
    <row r="35" spans="2:6">
      <c r="B35" s="1325" t="s">
        <v>666</v>
      </c>
      <c r="C35" s="1326"/>
      <c r="F35" s="1325" t="s">
        <v>667</v>
      </c>
    </row>
    <row r="36" spans="2:6">
      <c r="B36" s="1327" t="s">
        <v>225</v>
      </c>
      <c r="C36" s="1326"/>
      <c r="F36" s="1327" t="s">
        <v>668</v>
      </c>
    </row>
  </sheetData>
  <mergeCells count="37">
    <mergeCell ref="L1:L2"/>
    <mergeCell ref="A3:C3"/>
    <mergeCell ref="A4:A5"/>
    <mergeCell ref="B4:B5"/>
    <mergeCell ref="J4:J5"/>
    <mergeCell ref="K4:K5"/>
    <mergeCell ref="L4:L5"/>
    <mergeCell ref="A1:A2"/>
    <mergeCell ref="B1:B2"/>
    <mergeCell ref="C1:C2"/>
    <mergeCell ref="D1:E1"/>
    <mergeCell ref="F1:F2"/>
    <mergeCell ref="G1:G2"/>
    <mergeCell ref="A6:A7"/>
    <mergeCell ref="B6:B7"/>
    <mergeCell ref="J6:J7"/>
    <mergeCell ref="K6:K7"/>
    <mergeCell ref="H1:J1"/>
    <mergeCell ref="K1:K2"/>
    <mergeCell ref="A8:A9"/>
    <mergeCell ref="B8:B9"/>
    <mergeCell ref="E8:E9"/>
    <mergeCell ref="F8:F9"/>
    <mergeCell ref="H8:H9"/>
    <mergeCell ref="E10:E11"/>
    <mergeCell ref="F10:F11"/>
    <mergeCell ref="H10:H11"/>
    <mergeCell ref="J10:J11"/>
    <mergeCell ref="L6:L7"/>
    <mergeCell ref="A27:C27"/>
    <mergeCell ref="A28:C28"/>
    <mergeCell ref="A14:A15"/>
    <mergeCell ref="H12:H13"/>
    <mergeCell ref="J12:J13"/>
    <mergeCell ref="J22:J23"/>
    <mergeCell ref="A26:C26"/>
    <mergeCell ref="A12:A13"/>
  </mergeCells>
  <pageMargins left="0.70866141732283472" right="0.70866141732283472" top="0.74803149606299213" bottom="0.74803149606299213" header="0.31496062992125984" footer="0.31496062992125984"/>
  <pageSetup scale="65" orientation="landscape" horizontalDpi="4294967293" verticalDpi="7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N47"/>
  <sheetViews>
    <sheetView showGridLines="0" topLeftCell="A28" workbookViewId="0">
      <selection activeCell="C23" sqref="C23"/>
    </sheetView>
  </sheetViews>
  <sheetFormatPr defaultRowHeight="15"/>
  <cols>
    <col min="1" max="1" width="4.28515625" customWidth="1"/>
    <col min="2" max="2" width="12.28515625" customWidth="1"/>
    <col min="3" max="3" width="35.5703125" customWidth="1"/>
    <col min="4" max="4" width="16" customWidth="1"/>
    <col min="5" max="5" width="11.7109375" style="131" customWidth="1"/>
    <col min="6" max="6" width="18.5703125" customWidth="1"/>
    <col min="7" max="7" width="13.85546875" customWidth="1"/>
    <col min="8" max="8" width="15" customWidth="1"/>
    <col min="9" max="9" width="14.140625" customWidth="1"/>
    <col min="10" max="10" width="16" customWidth="1"/>
    <col min="11" max="11" width="12.140625" customWidth="1"/>
    <col min="12" max="12" width="18.85546875" customWidth="1"/>
    <col min="14" max="14" width="20.140625" customWidth="1"/>
  </cols>
  <sheetData>
    <row r="1" spans="1:13" ht="18.75">
      <c r="B1" s="2550" t="s">
        <v>14</v>
      </c>
      <c r="C1" s="2550"/>
      <c r="D1" s="2550"/>
      <c r="E1" s="2550"/>
      <c r="F1" s="2550"/>
      <c r="G1" s="2550"/>
      <c r="H1" s="2550"/>
      <c r="I1" s="2550"/>
      <c r="J1" s="2550"/>
      <c r="K1" s="2550"/>
      <c r="L1" s="2550"/>
      <c r="M1" s="2550"/>
    </row>
    <row r="2" spans="1:13" ht="18.75">
      <c r="B2" s="2569" t="s">
        <v>41</v>
      </c>
      <c r="C2" s="2569"/>
      <c r="D2" s="2569"/>
      <c r="E2" s="2569"/>
      <c r="F2" s="2569"/>
      <c r="G2" s="2569"/>
      <c r="H2" s="2569"/>
      <c r="I2" s="2569"/>
      <c r="J2" s="2569"/>
      <c r="K2" s="2569"/>
      <c r="L2" s="2569"/>
      <c r="M2" s="2569"/>
    </row>
    <row r="5" spans="1:13" ht="15.75">
      <c r="A5" s="2582" t="s">
        <v>1</v>
      </c>
      <c r="B5" s="2584" t="s">
        <v>2</v>
      </c>
      <c r="C5" s="2582" t="s">
        <v>3</v>
      </c>
      <c r="D5" s="2588" t="s">
        <v>53</v>
      </c>
      <c r="E5" s="2589"/>
      <c r="F5" s="2586" t="s">
        <v>4</v>
      </c>
      <c r="G5" s="2586" t="s">
        <v>130</v>
      </c>
      <c r="H5" s="2607" t="s">
        <v>5</v>
      </c>
      <c r="I5" s="2608"/>
      <c r="J5" s="2609"/>
      <c r="K5" s="2586" t="s">
        <v>55</v>
      </c>
      <c r="L5" s="2586" t="s">
        <v>6</v>
      </c>
    </row>
    <row r="6" spans="1:13" ht="15.75">
      <c r="A6" s="2583"/>
      <c r="B6" s="2585"/>
      <c r="C6" s="2583"/>
      <c r="D6" s="29" t="s">
        <v>54</v>
      </c>
      <c r="E6" s="124" t="s">
        <v>93</v>
      </c>
      <c r="F6" s="2587"/>
      <c r="G6" s="2587"/>
      <c r="H6" s="94" t="s">
        <v>94</v>
      </c>
      <c r="I6" s="94" t="s">
        <v>129</v>
      </c>
      <c r="J6" s="94" t="s">
        <v>60</v>
      </c>
      <c r="K6" s="2587"/>
      <c r="L6" s="2587"/>
    </row>
    <row r="7" spans="1:13" ht="15.75">
      <c r="A7" s="2"/>
      <c r="B7" s="3"/>
      <c r="C7" s="4" t="s">
        <v>7</v>
      </c>
      <c r="D7" s="4"/>
      <c r="E7" s="125"/>
      <c r="F7" s="5"/>
      <c r="G7" s="5"/>
      <c r="H7" s="5"/>
      <c r="I7" s="5"/>
      <c r="J7" s="5"/>
      <c r="K7" s="5"/>
      <c r="L7" s="6">
        <v>1938421</v>
      </c>
    </row>
    <row r="8" spans="1:13" ht="15.75">
      <c r="A8" s="2603">
        <v>1</v>
      </c>
      <c r="B8" s="2605">
        <v>41436</v>
      </c>
      <c r="C8" s="31" t="s">
        <v>56</v>
      </c>
      <c r="D8" s="33" t="s">
        <v>58</v>
      </c>
      <c r="E8" s="2597" t="s">
        <v>138</v>
      </c>
      <c r="F8" s="2599"/>
      <c r="G8" s="92"/>
      <c r="H8" s="46"/>
      <c r="I8" s="46"/>
      <c r="J8" s="2601">
        <v>100000</v>
      </c>
      <c r="K8" s="2601"/>
      <c r="L8" s="2601">
        <f>L7-J8</f>
        <v>1838421</v>
      </c>
    </row>
    <row r="9" spans="1:13" ht="14.25" customHeight="1">
      <c r="A9" s="2604"/>
      <c r="B9" s="2606"/>
      <c r="C9" s="32" t="s">
        <v>57</v>
      </c>
      <c r="D9" s="7" t="s">
        <v>59</v>
      </c>
      <c r="E9" s="2598"/>
      <c r="F9" s="2600"/>
      <c r="G9" s="93"/>
      <c r="H9" s="47"/>
      <c r="I9" s="47"/>
      <c r="J9" s="2602"/>
      <c r="K9" s="2602"/>
      <c r="L9" s="2602"/>
    </row>
    <row r="10" spans="1:13" ht="15.75">
      <c r="A10" s="2603">
        <f>A8+1</f>
        <v>2</v>
      </c>
      <c r="B10" s="2605">
        <v>41436</v>
      </c>
      <c r="C10" s="31" t="s">
        <v>61</v>
      </c>
      <c r="D10" s="36" t="s">
        <v>63</v>
      </c>
      <c r="E10" s="2597" t="s">
        <v>139</v>
      </c>
      <c r="F10" s="2599"/>
      <c r="G10" s="92"/>
      <c r="H10" s="46"/>
      <c r="I10" s="46"/>
      <c r="J10" s="2601">
        <v>95153</v>
      </c>
      <c r="K10" s="2601"/>
      <c r="L10" s="2601">
        <f>L8-J10</f>
        <v>1743268</v>
      </c>
    </row>
    <row r="11" spans="1:13" ht="15.75">
      <c r="A11" s="2604"/>
      <c r="B11" s="2606"/>
      <c r="C11" s="32" t="s">
        <v>62</v>
      </c>
      <c r="D11" s="37" t="s">
        <v>59</v>
      </c>
      <c r="E11" s="2598"/>
      <c r="F11" s="2600"/>
      <c r="G11" s="93"/>
      <c r="H11" s="47"/>
      <c r="I11" s="47"/>
      <c r="J11" s="2602"/>
      <c r="K11" s="2602"/>
      <c r="L11" s="2602"/>
    </row>
    <row r="12" spans="1:13" ht="15.75">
      <c r="A12" s="2603">
        <f>A10+1</f>
        <v>3</v>
      </c>
      <c r="B12" s="2605">
        <v>41436</v>
      </c>
      <c r="C12" s="34" t="s">
        <v>64</v>
      </c>
      <c r="D12" s="36" t="s">
        <v>63</v>
      </c>
      <c r="E12" s="2597" t="s">
        <v>139</v>
      </c>
      <c r="F12" s="2599"/>
      <c r="G12" s="92"/>
      <c r="H12" s="46"/>
      <c r="I12" s="46"/>
      <c r="J12" s="2601">
        <v>322348</v>
      </c>
      <c r="K12" s="2599"/>
      <c r="L12" s="2601">
        <f>L10-J12</f>
        <v>1420920</v>
      </c>
    </row>
    <row r="13" spans="1:13" ht="15.75">
      <c r="A13" s="2604"/>
      <c r="B13" s="2606"/>
      <c r="C13" s="35" t="s">
        <v>65</v>
      </c>
      <c r="D13" s="37" t="s">
        <v>59</v>
      </c>
      <c r="E13" s="2598"/>
      <c r="F13" s="2600"/>
      <c r="G13" s="93"/>
      <c r="H13" s="47"/>
      <c r="I13" s="47"/>
      <c r="J13" s="2602"/>
      <c r="K13" s="2600"/>
      <c r="L13" s="2602"/>
    </row>
    <row r="14" spans="1:13" ht="15.75">
      <c r="A14" s="2603">
        <f>A12+1</f>
        <v>4</v>
      </c>
      <c r="B14" s="2605">
        <v>41436</v>
      </c>
      <c r="C14" s="31" t="s">
        <v>66</v>
      </c>
      <c r="D14" s="36" t="s">
        <v>68</v>
      </c>
      <c r="E14" s="2597">
        <v>885127</v>
      </c>
      <c r="F14" s="2599"/>
      <c r="G14" s="2599"/>
      <c r="H14" s="2601">
        <v>300000</v>
      </c>
      <c r="I14" s="2599"/>
      <c r="J14" s="2601"/>
      <c r="K14" s="2601"/>
      <c r="L14" s="2601">
        <f>L12-H14</f>
        <v>1120920</v>
      </c>
    </row>
    <row r="15" spans="1:13" ht="15.75">
      <c r="A15" s="2604"/>
      <c r="B15" s="2606"/>
      <c r="C15" s="32" t="s">
        <v>67</v>
      </c>
      <c r="D15" s="37" t="s">
        <v>69</v>
      </c>
      <c r="E15" s="2598"/>
      <c r="F15" s="2600"/>
      <c r="G15" s="2600"/>
      <c r="H15" s="2602"/>
      <c r="I15" s="2600"/>
      <c r="J15" s="2602"/>
      <c r="K15" s="2602"/>
      <c r="L15" s="2602"/>
    </row>
    <row r="16" spans="1:13" ht="15.75">
      <c r="A16" s="10">
        <f>A14+1</f>
        <v>5</v>
      </c>
      <c r="B16" s="3">
        <v>41558</v>
      </c>
      <c r="C16" s="9" t="s">
        <v>291</v>
      </c>
      <c r="D16" s="9"/>
      <c r="E16" s="123"/>
      <c r="F16" s="38"/>
      <c r="G16" s="38"/>
      <c r="H16" s="38"/>
      <c r="I16" s="38"/>
      <c r="J16" s="38"/>
      <c r="K16" s="38">
        <v>8900</v>
      </c>
      <c r="L16" s="38">
        <f>L14+K16</f>
        <v>1129820</v>
      </c>
    </row>
    <row r="17" spans="1:14" ht="15.75">
      <c r="A17" s="2603">
        <f>A16+1</f>
        <v>6</v>
      </c>
      <c r="B17" s="2605">
        <v>41619</v>
      </c>
      <c r="C17" s="31" t="s">
        <v>70</v>
      </c>
      <c r="D17" s="36" t="s">
        <v>79</v>
      </c>
      <c r="E17" s="2597" t="s">
        <v>134</v>
      </c>
      <c r="F17" s="44"/>
      <c r="G17" s="44"/>
      <c r="H17" s="44"/>
      <c r="I17" s="44"/>
      <c r="J17" s="2601">
        <v>175580</v>
      </c>
      <c r="K17" s="2601"/>
      <c r="L17" s="2601">
        <f>L16-J17</f>
        <v>954240</v>
      </c>
    </row>
    <row r="18" spans="1:14" ht="15.75">
      <c r="A18" s="2604"/>
      <c r="B18" s="2606"/>
      <c r="C18" s="32" t="s">
        <v>78</v>
      </c>
      <c r="D18" s="37" t="s">
        <v>59</v>
      </c>
      <c r="E18" s="2598"/>
      <c r="F18" s="45"/>
      <c r="G18" s="45"/>
      <c r="H18" s="45"/>
      <c r="I18" s="45"/>
      <c r="J18" s="2602"/>
      <c r="K18" s="2602"/>
      <c r="L18" s="2602"/>
    </row>
    <row r="19" spans="1:14" ht="15.75">
      <c r="A19" s="2603">
        <f>A17+1</f>
        <v>7</v>
      </c>
      <c r="B19" s="2605">
        <v>41619</v>
      </c>
      <c r="C19" s="31" t="s">
        <v>71</v>
      </c>
      <c r="D19" s="36" t="s">
        <v>79</v>
      </c>
      <c r="E19" s="2597" t="s">
        <v>134</v>
      </c>
      <c r="F19" s="2599"/>
      <c r="G19" s="92"/>
      <c r="H19" s="46"/>
      <c r="I19" s="46"/>
      <c r="J19" s="2601">
        <v>38360</v>
      </c>
      <c r="K19" s="2599"/>
      <c r="L19" s="2601">
        <f>L17-J19</f>
        <v>915880</v>
      </c>
      <c r="N19" s="28"/>
    </row>
    <row r="20" spans="1:14" ht="15.75">
      <c r="A20" s="2604"/>
      <c r="B20" s="2606"/>
      <c r="C20" s="32" t="s">
        <v>78</v>
      </c>
      <c r="D20" s="37" t="s">
        <v>59</v>
      </c>
      <c r="E20" s="2598"/>
      <c r="F20" s="2600"/>
      <c r="G20" s="93"/>
      <c r="H20" s="47"/>
      <c r="I20" s="47"/>
      <c r="J20" s="2602"/>
      <c r="K20" s="2600"/>
      <c r="L20" s="2602"/>
      <c r="N20" s="28"/>
    </row>
    <row r="21" spans="1:14" ht="15.75">
      <c r="A21" s="2603">
        <f>A19+1</f>
        <v>8</v>
      </c>
      <c r="B21" s="2605">
        <v>41619</v>
      </c>
      <c r="C21" s="34" t="s">
        <v>72</v>
      </c>
      <c r="D21" s="36" t="s">
        <v>79</v>
      </c>
      <c r="E21" s="2597" t="s">
        <v>134</v>
      </c>
      <c r="F21" s="2599"/>
      <c r="G21" s="92"/>
      <c r="H21" s="46"/>
      <c r="I21" s="46"/>
      <c r="J21" s="2601">
        <v>724500</v>
      </c>
      <c r="K21" s="2601"/>
      <c r="L21" s="2601">
        <f>L19-J21</f>
        <v>191380</v>
      </c>
      <c r="N21" s="27"/>
    </row>
    <row r="22" spans="1:14" ht="15.75">
      <c r="A22" s="2604"/>
      <c r="B22" s="2606"/>
      <c r="C22" s="35" t="s">
        <v>80</v>
      </c>
      <c r="D22" s="37" t="s">
        <v>59</v>
      </c>
      <c r="E22" s="2598"/>
      <c r="F22" s="2600"/>
      <c r="G22" s="93"/>
      <c r="H22" s="47"/>
      <c r="I22" s="47"/>
      <c r="J22" s="2602"/>
      <c r="K22" s="2602"/>
      <c r="L22" s="2602"/>
      <c r="N22" s="27"/>
    </row>
    <row r="23" spans="1:14" ht="15.75">
      <c r="A23" s="324"/>
      <c r="B23" s="325" t="s">
        <v>302</v>
      </c>
      <c r="C23" s="35" t="s">
        <v>303</v>
      </c>
      <c r="D23" s="324"/>
      <c r="E23" s="320"/>
      <c r="F23" s="321">
        <v>700000</v>
      </c>
      <c r="G23" s="321"/>
      <c r="H23" s="321"/>
      <c r="I23" s="321"/>
      <c r="J23" s="322"/>
      <c r="K23" s="322"/>
      <c r="L23" s="322">
        <f>L21+F23</f>
        <v>891380</v>
      </c>
      <c r="N23" s="27"/>
    </row>
    <row r="24" spans="1:14" ht="15.75">
      <c r="A24" s="10">
        <f>A21+1</f>
        <v>9</v>
      </c>
      <c r="B24" s="11" t="s">
        <v>45</v>
      </c>
      <c r="C24" s="9" t="s">
        <v>4</v>
      </c>
      <c r="D24" s="9"/>
      <c r="E24" s="123"/>
      <c r="F24" s="38">
        <v>3000000</v>
      </c>
      <c r="G24" s="38"/>
      <c r="H24" s="38"/>
      <c r="I24" s="38"/>
      <c r="J24" s="38"/>
      <c r="K24" s="38"/>
      <c r="L24" s="38">
        <f>L23+F24</f>
        <v>3891380</v>
      </c>
      <c r="N24" s="28"/>
    </row>
    <row r="25" spans="1:14" ht="15.75">
      <c r="A25" s="2603">
        <f>A24+1</f>
        <v>10</v>
      </c>
      <c r="B25" s="2605" t="s">
        <v>46</v>
      </c>
      <c r="C25" s="31" t="s">
        <v>73</v>
      </c>
      <c r="D25" s="2610"/>
      <c r="E25" s="2597"/>
      <c r="F25" s="2599"/>
      <c r="G25" s="92"/>
      <c r="H25" s="46"/>
      <c r="I25" s="46"/>
      <c r="J25" s="2601">
        <v>535000</v>
      </c>
      <c r="K25" s="2601"/>
      <c r="L25" s="2601">
        <f>L24-J25</f>
        <v>3356380</v>
      </c>
      <c r="N25" s="26"/>
    </row>
    <row r="26" spans="1:14" ht="15.75">
      <c r="A26" s="2604"/>
      <c r="B26" s="2606"/>
      <c r="C26" s="32" t="s">
        <v>81</v>
      </c>
      <c r="D26" s="2611"/>
      <c r="E26" s="2598"/>
      <c r="F26" s="2600"/>
      <c r="G26" s="93"/>
      <c r="H26" s="47"/>
      <c r="I26" s="47"/>
      <c r="J26" s="2602"/>
      <c r="K26" s="2602"/>
      <c r="L26" s="2602"/>
      <c r="N26" s="26"/>
    </row>
    <row r="27" spans="1:14" ht="15.75">
      <c r="A27" s="2603">
        <f>A25+1</f>
        <v>11</v>
      </c>
      <c r="B27" s="2605" t="s">
        <v>46</v>
      </c>
      <c r="C27" s="34" t="s">
        <v>74</v>
      </c>
      <c r="D27" s="2610"/>
      <c r="E27" s="2597"/>
      <c r="F27" s="2599"/>
      <c r="G27" s="92"/>
      <c r="H27" s="46"/>
      <c r="I27" s="46"/>
      <c r="J27" s="2601">
        <v>531500</v>
      </c>
      <c r="K27" s="2601"/>
      <c r="L27" s="2601">
        <f>L25-J27</f>
        <v>2824880</v>
      </c>
    </row>
    <row r="28" spans="1:14" ht="15.75">
      <c r="A28" s="2604"/>
      <c r="B28" s="2606"/>
      <c r="C28" s="35" t="s">
        <v>81</v>
      </c>
      <c r="D28" s="2611"/>
      <c r="E28" s="2598"/>
      <c r="F28" s="2600"/>
      <c r="G28" s="93"/>
      <c r="H28" s="47"/>
      <c r="I28" s="47"/>
      <c r="J28" s="2602"/>
      <c r="K28" s="2602"/>
      <c r="L28" s="2602"/>
    </row>
    <row r="29" spans="1:14" ht="15.75">
      <c r="A29" s="2603">
        <f>A27+1</f>
        <v>12</v>
      </c>
      <c r="B29" s="2612" t="s">
        <v>52</v>
      </c>
      <c r="C29" s="31" t="s">
        <v>75</v>
      </c>
      <c r="D29" s="2603" t="s">
        <v>83</v>
      </c>
      <c r="E29" s="2614"/>
      <c r="F29" s="2599"/>
      <c r="G29" s="92"/>
      <c r="H29" s="46"/>
      <c r="I29" s="46"/>
      <c r="J29" s="2601">
        <v>100000</v>
      </c>
      <c r="K29" s="2601"/>
      <c r="L29" s="2601">
        <f>L27-J29</f>
        <v>2724880</v>
      </c>
    </row>
    <row r="30" spans="1:14" ht="15.75">
      <c r="A30" s="2604"/>
      <c r="B30" s="2613"/>
      <c r="C30" s="32" t="s">
        <v>82</v>
      </c>
      <c r="D30" s="2604"/>
      <c r="E30" s="2615"/>
      <c r="F30" s="2600"/>
      <c r="G30" s="93"/>
      <c r="H30" s="47"/>
      <c r="I30" s="47"/>
      <c r="J30" s="2602"/>
      <c r="K30" s="2602"/>
      <c r="L30" s="2602"/>
    </row>
    <row r="31" spans="1:14" ht="15.75">
      <c r="A31" s="2603">
        <f>A29+1</f>
        <v>13</v>
      </c>
      <c r="B31" s="2612" t="s">
        <v>47</v>
      </c>
      <c r="C31" s="31" t="s">
        <v>66</v>
      </c>
      <c r="D31" s="36" t="s">
        <v>68</v>
      </c>
      <c r="E31" s="2597">
        <v>885127</v>
      </c>
      <c r="F31" s="2599"/>
      <c r="G31" s="92"/>
      <c r="H31" s="2601">
        <v>500000</v>
      </c>
      <c r="I31" s="46"/>
      <c r="J31" s="2601"/>
      <c r="K31" s="2599"/>
      <c r="L31" s="2601">
        <f>L29-H31</f>
        <v>2224880</v>
      </c>
    </row>
    <row r="32" spans="1:14" ht="15.75">
      <c r="A32" s="2604"/>
      <c r="B32" s="2613"/>
      <c r="C32" s="32" t="s">
        <v>67</v>
      </c>
      <c r="D32" s="37" t="s">
        <v>69</v>
      </c>
      <c r="E32" s="2598"/>
      <c r="F32" s="2600"/>
      <c r="G32" s="93"/>
      <c r="H32" s="2602"/>
      <c r="I32" s="47"/>
      <c r="J32" s="2602"/>
      <c r="K32" s="2600"/>
      <c r="L32" s="2602"/>
    </row>
    <row r="33" spans="1:12" ht="15.75">
      <c r="A33" s="2603">
        <f>A31+1</f>
        <v>14</v>
      </c>
      <c r="B33" s="2612" t="s">
        <v>48</v>
      </c>
      <c r="C33" s="31" t="s">
        <v>76</v>
      </c>
      <c r="D33" s="33" t="s">
        <v>85</v>
      </c>
      <c r="E33" s="2597" t="s">
        <v>136</v>
      </c>
      <c r="F33" s="2599"/>
      <c r="G33" s="92"/>
      <c r="H33" s="46"/>
      <c r="I33" s="46"/>
      <c r="J33" s="2601">
        <v>100000</v>
      </c>
      <c r="K33" s="2599"/>
      <c r="L33" s="2601">
        <f>L31-J33</f>
        <v>2124880</v>
      </c>
    </row>
    <row r="34" spans="1:12" ht="15.75">
      <c r="A34" s="2604"/>
      <c r="B34" s="2613"/>
      <c r="C34" s="32" t="s">
        <v>84</v>
      </c>
      <c r="D34" s="30" t="s">
        <v>59</v>
      </c>
      <c r="E34" s="2598"/>
      <c r="F34" s="2600"/>
      <c r="G34" s="93"/>
      <c r="H34" s="47"/>
      <c r="I34" s="47"/>
      <c r="J34" s="2602"/>
      <c r="K34" s="2600"/>
      <c r="L34" s="2602"/>
    </row>
    <row r="35" spans="1:12" ht="15.75">
      <c r="A35" s="2603">
        <f>A33+1</f>
        <v>15</v>
      </c>
      <c r="B35" s="2612" t="s">
        <v>48</v>
      </c>
      <c r="C35" s="31" t="s">
        <v>77</v>
      </c>
      <c r="D35" s="33" t="s">
        <v>87</v>
      </c>
      <c r="E35" s="2597" t="s">
        <v>137</v>
      </c>
      <c r="F35" s="2599"/>
      <c r="G35" s="92"/>
      <c r="H35" s="46"/>
      <c r="I35" s="46"/>
      <c r="J35" s="2601">
        <v>50000</v>
      </c>
      <c r="K35" s="2601"/>
      <c r="L35" s="2601">
        <f>L33-J35</f>
        <v>2074880</v>
      </c>
    </row>
    <row r="36" spans="1:12" ht="15.75">
      <c r="A36" s="2604"/>
      <c r="B36" s="2613"/>
      <c r="C36" s="32" t="s">
        <v>86</v>
      </c>
      <c r="D36" s="30" t="s">
        <v>59</v>
      </c>
      <c r="E36" s="2598"/>
      <c r="F36" s="2600"/>
      <c r="G36" s="93"/>
      <c r="H36" s="47"/>
      <c r="I36" s="47"/>
      <c r="J36" s="2602"/>
      <c r="K36" s="2602"/>
      <c r="L36" s="2602"/>
    </row>
    <row r="37" spans="1:12" ht="15.75">
      <c r="A37" s="2592" t="s">
        <v>43</v>
      </c>
      <c r="B37" s="2593"/>
      <c r="C37" s="2594"/>
      <c r="D37" s="23"/>
      <c r="E37" s="128"/>
      <c r="F37" s="39">
        <f t="shared" ref="F37:K37" si="0">SUM(F8:F36)</f>
        <v>3700000</v>
      </c>
      <c r="G37" s="39">
        <f t="shared" si="0"/>
        <v>0</v>
      </c>
      <c r="H37" s="39">
        <f t="shared" si="0"/>
        <v>800000</v>
      </c>
      <c r="I37" s="39">
        <f t="shared" si="0"/>
        <v>0</v>
      </c>
      <c r="J37" s="39">
        <f t="shared" si="0"/>
        <v>2772441</v>
      </c>
      <c r="K37" s="39">
        <f t="shared" si="0"/>
        <v>8900</v>
      </c>
      <c r="L37" s="40">
        <f>L35</f>
        <v>2074880</v>
      </c>
    </row>
    <row r="38" spans="1:12" ht="15.75">
      <c r="A38" s="2573" t="s">
        <v>7</v>
      </c>
      <c r="B38" s="2574"/>
      <c r="C38" s="2575"/>
      <c r="D38" s="22"/>
      <c r="E38" s="129"/>
      <c r="F38" s="41">
        <f>'OKTOBER''13'!F21</f>
        <v>7000000</v>
      </c>
      <c r="G38" s="41">
        <f>'OKTOBER''13'!G21</f>
        <v>100000</v>
      </c>
      <c r="H38" s="41">
        <f>'OKTOBER''13'!H21</f>
        <v>500000</v>
      </c>
      <c r="I38" s="41">
        <f>'OKTOBER''13'!I21</f>
        <v>250000</v>
      </c>
      <c r="J38" s="42">
        <f>'OKTOBER''13'!J21</f>
        <v>4231929</v>
      </c>
      <c r="K38" s="42">
        <f>'OKTOBER''13'!K21</f>
        <v>20350</v>
      </c>
      <c r="L38" s="42">
        <f>'OKTOBER''13'!L21</f>
        <v>1938421</v>
      </c>
    </row>
    <row r="39" spans="1:12" ht="15.75">
      <c r="A39" s="2576" t="s">
        <v>12</v>
      </c>
      <c r="B39" s="2595"/>
      <c r="C39" s="2596"/>
      <c r="D39" s="24"/>
      <c r="E39" s="133"/>
      <c r="F39" s="43">
        <f t="shared" ref="F39:K39" si="1">F38+F37</f>
        <v>10700000</v>
      </c>
      <c r="G39" s="43">
        <f t="shared" si="1"/>
        <v>100000</v>
      </c>
      <c r="H39" s="43">
        <f t="shared" si="1"/>
        <v>1300000</v>
      </c>
      <c r="I39" s="43">
        <f t="shared" si="1"/>
        <v>250000</v>
      </c>
      <c r="J39" s="43">
        <f t="shared" si="1"/>
        <v>7004370</v>
      </c>
      <c r="K39" s="43">
        <f t="shared" si="1"/>
        <v>29250</v>
      </c>
      <c r="L39" s="43">
        <f>F39-(G39+H39+I39+J39)+K39</f>
        <v>2074880</v>
      </c>
    </row>
    <row r="41" spans="1:12">
      <c r="B41" t="s">
        <v>186</v>
      </c>
    </row>
    <row r="42" spans="1:12">
      <c r="B42" t="s">
        <v>184</v>
      </c>
    </row>
    <row r="44" spans="1:12">
      <c r="B44" t="s">
        <v>187</v>
      </c>
      <c r="L44" s="48"/>
    </row>
    <row r="45" spans="1:12">
      <c r="B45" t="s">
        <v>181</v>
      </c>
    </row>
    <row r="47" spans="1:12">
      <c r="B47" t="s">
        <v>304</v>
      </c>
    </row>
  </sheetData>
  <mergeCells count="111">
    <mergeCell ref="D25:D26"/>
    <mergeCell ref="E25:E26"/>
    <mergeCell ref="F25:F26"/>
    <mergeCell ref="J25:J26"/>
    <mergeCell ref="K25:K26"/>
    <mergeCell ref="L25:L26"/>
    <mergeCell ref="A35:A36"/>
    <mergeCell ref="B29:B30"/>
    <mergeCell ref="B31:B32"/>
    <mergeCell ref="B33:B34"/>
    <mergeCell ref="B35:B36"/>
    <mergeCell ref="L27:L28"/>
    <mergeCell ref="D29:D30"/>
    <mergeCell ref="E29:E30"/>
    <mergeCell ref="F29:F30"/>
    <mergeCell ref="J29:J30"/>
    <mergeCell ref="K29:K30"/>
    <mergeCell ref="L29:L30"/>
    <mergeCell ref="E27:E28"/>
    <mergeCell ref="D27:D28"/>
    <mergeCell ref="F27:F28"/>
    <mergeCell ref="J27:J28"/>
    <mergeCell ref="K27:K28"/>
    <mergeCell ref="L35:L36"/>
    <mergeCell ref="J17:J18"/>
    <mergeCell ref="K17:K18"/>
    <mergeCell ref="L17:L18"/>
    <mergeCell ref="B21:B22"/>
    <mergeCell ref="F19:F20"/>
    <mergeCell ref="J19:J20"/>
    <mergeCell ref="K19:K20"/>
    <mergeCell ref="L19:L20"/>
    <mergeCell ref="E21:E22"/>
    <mergeCell ref="F21:F22"/>
    <mergeCell ref="B19:B20"/>
    <mergeCell ref="E17:E18"/>
    <mergeCell ref="E19:E20"/>
    <mergeCell ref="J21:J22"/>
    <mergeCell ref="K21:K22"/>
    <mergeCell ref="L21:L22"/>
    <mergeCell ref="L12:L13"/>
    <mergeCell ref="A14:A15"/>
    <mergeCell ref="B14:B15"/>
    <mergeCell ref="F14:F15"/>
    <mergeCell ref="J14:J15"/>
    <mergeCell ref="K14:K15"/>
    <mergeCell ref="L14:L15"/>
    <mergeCell ref="E12:E13"/>
    <mergeCell ref="F12:F13"/>
    <mergeCell ref="J12:J13"/>
    <mergeCell ref="K12:K13"/>
    <mergeCell ref="H14:H15"/>
    <mergeCell ref="E14:E15"/>
    <mergeCell ref="I14:I15"/>
    <mergeCell ref="G14:G15"/>
    <mergeCell ref="J10:J11"/>
    <mergeCell ref="K10:K11"/>
    <mergeCell ref="L10:L11"/>
    <mergeCell ref="E8:E9"/>
    <mergeCell ref="F8:F9"/>
    <mergeCell ref="J8:J9"/>
    <mergeCell ref="K8:K9"/>
    <mergeCell ref="H5:J5"/>
    <mergeCell ref="G5:G6"/>
    <mergeCell ref="A37:C37"/>
    <mergeCell ref="A38:C38"/>
    <mergeCell ref="A39:C39"/>
    <mergeCell ref="A5:A6"/>
    <mergeCell ref="B5:B6"/>
    <mergeCell ref="C5:C6"/>
    <mergeCell ref="A8:A9"/>
    <mergeCell ref="B8:B9"/>
    <mergeCell ref="A12:A13"/>
    <mergeCell ref="B12:B13"/>
    <mergeCell ref="A17:A18"/>
    <mergeCell ref="A19:A20"/>
    <mergeCell ref="A21:A22"/>
    <mergeCell ref="A25:A26"/>
    <mergeCell ref="A27:A28"/>
    <mergeCell ref="A29:A30"/>
    <mergeCell ref="A31:A32"/>
    <mergeCell ref="A33:A34"/>
    <mergeCell ref="B17:B18"/>
    <mergeCell ref="B27:B28"/>
    <mergeCell ref="B25:B26"/>
    <mergeCell ref="A10:A11"/>
    <mergeCell ref="B10:B11"/>
    <mergeCell ref="B1:M1"/>
    <mergeCell ref="B2:M2"/>
    <mergeCell ref="E35:E36"/>
    <mergeCell ref="F35:F36"/>
    <mergeCell ref="J35:J36"/>
    <mergeCell ref="K35:K36"/>
    <mergeCell ref="L31:L32"/>
    <mergeCell ref="E33:E34"/>
    <mergeCell ref="F33:F34"/>
    <mergeCell ref="J33:J34"/>
    <mergeCell ref="K33:K34"/>
    <mergeCell ref="L33:L34"/>
    <mergeCell ref="F31:F32"/>
    <mergeCell ref="K31:K32"/>
    <mergeCell ref="J31:J32"/>
    <mergeCell ref="H31:H32"/>
    <mergeCell ref="E31:E32"/>
    <mergeCell ref="D5:E5"/>
    <mergeCell ref="F5:F6"/>
    <mergeCell ref="K5:K6"/>
    <mergeCell ref="L5:L6"/>
    <mergeCell ref="L8:L9"/>
    <mergeCell ref="E10:E11"/>
    <mergeCell ref="F10:F11"/>
  </mergeCells>
  <pageMargins left="0.25" right="0.25" top="0.75" bottom="0.75" header="0.3" footer="0.3"/>
  <pageSetup paperSize="5" scale="90" orientation="landscape" horizontalDpi="120" verticalDpi="72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0"/>
  <dimension ref="A1:L43"/>
  <sheetViews>
    <sheetView workbookViewId="0">
      <selection activeCell="C18" sqref="C18:J19"/>
    </sheetView>
  </sheetViews>
  <sheetFormatPr defaultRowHeight="15"/>
  <cols>
    <col min="1" max="1" width="3.5703125" customWidth="1"/>
    <col min="2" max="2" width="10.5703125" customWidth="1"/>
    <col min="3" max="3" width="41.42578125" customWidth="1"/>
    <col min="4" max="4" width="13.28515625" customWidth="1"/>
    <col min="6" max="6" width="18.140625" customWidth="1"/>
    <col min="7" max="8" width="15.5703125" customWidth="1"/>
    <col min="9" max="9" width="16.7109375" customWidth="1"/>
    <col min="10" max="10" width="16" customWidth="1"/>
    <col min="11" max="11" width="12.42578125" customWidth="1"/>
    <col min="12" max="12" width="15.28515625" customWidth="1"/>
  </cols>
  <sheetData>
    <row r="1" spans="1:12">
      <c r="A1" s="2632" t="s">
        <v>1</v>
      </c>
      <c r="B1" s="2664" t="s">
        <v>96</v>
      </c>
      <c r="C1" s="2632" t="s">
        <v>3</v>
      </c>
      <c r="D1" s="2636" t="s">
        <v>90</v>
      </c>
      <c r="E1" s="2637"/>
      <c r="F1" s="2630" t="s">
        <v>4</v>
      </c>
      <c r="G1" s="2630" t="s">
        <v>130</v>
      </c>
      <c r="H1" s="2638" t="s">
        <v>5</v>
      </c>
      <c r="I1" s="2639"/>
      <c r="J1" s="2640"/>
      <c r="K1" s="2630" t="s">
        <v>55</v>
      </c>
      <c r="L1" s="2630" t="s">
        <v>6</v>
      </c>
    </row>
    <row r="2" spans="1:12">
      <c r="A2" s="2633"/>
      <c r="B2" s="2665"/>
      <c r="C2" s="2633"/>
      <c r="D2" s="1359" t="s">
        <v>54</v>
      </c>
      <c r="E2" s="1365" t="s">
        <v>93</v>
      </c>
      <c r="F2" s="2631"/>
      <c r="G2" s="2631"/>
      <c r="H2" s="1358" t="s">
        <v>94</v>
      </c>
      <c r="I2" s="1358" t="s">
        <v>129</v>
      </c>
      <c r="J2" s="1358" t="s">
        <v>60</v>
      </c>
      <c r="K2" s="2631"/>
      <c r="L2" s="2631"/>
    </row>
    <row r="3" spans="1:12">
      <c r="A3" s="2671" t="s">
        <v>7</v>
      </c>
      <c r="B3" s="2672"/>
      <c r="C3" s="2673"/>
      <c r="D3" s="1366"/>
      <c r="E3" s="134"/>
      <c r="F3" s="49"/>
      <c r="G3" s="49"/>
      <c r="H3" s="49"/>
      <c r="I3" s="49"/>
      <c r="J3" s="49"/>
      <c r="K3" s="49"/>
      <c r="L3" s="52">
        <f>'Okt''16'!L26</f>
        <v>3609534</v>
      </c>
    </row>
    <row r="4" spans="1:12">
      <c r="A4" s="2618"/>
      <c r="B4" s="2699">
        <v>42675</v>
      </c>
      <c r="C4" s="53" t="s">
        <v>477</v>
      </c>
      <c r="D4" s="1367" t="s">
        <v>540</v>
      </c>
      <c r="E4" s="1363" t="s">
        <v>249</v>
      </c>
      <c r="F4" s="1352"/>
      <c r="G4" s="213"/>
      <c r="H4" s="1352">
        <v>656500</v>
      </c>
      <c r="I4" s="1356"/>
      <c r="J4" s="2616"/>
      <c r="K4" s="2616"/>
      <c r="L4" s="2616">
        <f>L3-H4</f>
        <v>2953034</v>
      </c>
    </row>
    <row r="5" spans="1:12">
      <c r="A5" s="2619"/>
      <c r="B5" s="2700"/>
      <c r="C5" s="56" t="s">
        <v>539</v>
      </c>
      <c r="D5" s="1368" t="s">
        <v>541</v>
      </c>
      <c r="E5" s="1364"/>
      <c r="F5" s="1353"/>
      <c r="G5" s="209"/>
      <c r="H5" s="1353"/>
      <c r="I5" s="1357"/>
      <c r="J5" s="2617"/>
      <c r="K5" s="2617"/>
      <c r="L5" s="2617"/>
    </row>
    <row r="6" spans="1:12">
      <c r="A6" s="2618"/>
      <c r="B6" s="2699"/>
      <c r="C6" s="53" t="s">
        <v>511</v>
      </c>
      <c r="D6" s="1367" t="s">
        <v>479</v>
      </c>
      <c r="E6" s="2656" t="s">
        <v>590</v>
      </c>
      <c r="F6" s="2616"/>
      <c r="G6" s="1356"/>
      <c r="H6" s="2616">
        <v>654000</v>
      </c>
      <c r="I6" s="1356"/>
      <c r="J6" s="2616"/>
      <c r="K6" s="2616"/>
      <c r="L6" s="2616">
        <f>L4-H6</f>
        <v>2299034</v>
      </c>
    </row>
    <row r="7" spans="1:12">
      <c r="A7" s="2619"/>
      <c r="B7" s="2700"/>
      <c r="C7" s="56" t="s">
        <v>639</v>
      </c>
      <c r="D7" s="1368" t="s">
        <v>513</v>
      </c>
      <c r="E7" s="2657"/>
      <c r="F7" s="2617"/>
      <c r="G7" s="1357"/>
      <c r="H7" s="2617"/>
      <c r="I7" s="1357"/>
      <c r="J7" s="2617"/>
      <c r="K7" s="2617"/>
      <c r="L7" s="2617"/>
    </row>
    <row r="8" spans="1:12">
      <c r="A8" s="2618"/>
      <c r="B8" s="2699">
        <v>42676</v>
      </c>
      <c r="C8" s="53" t="s">
        <v>477</v>
      </c>
      <c r="D8" s="1367"/>
      <c r="E8" s="1363"/>
      <c r="F8" s="1352"/>
      <c r="G8" s="213"/>
      <c r="H8" s="1352"/>
      <c r="I8" s="1352"/>
      <c r="J8" s="1352">
        <v>287500</v>
      </c>
      <c r="K8" s="1352"/>
      <c r="L8" s="1352">
        <f>L6-J8</f>
        <v>2011534</v>
      </c>
    </row>
    <row r="9" spans="1:12">
      <c r="A9" s="2619"/>
      <c r="B9" s="2700"/>
      <c r="C9" s="56" t="s">
        <v>661</v>
      </c>
      <c r="D9" s="1368"/>
      <c r="E9" s="1364"/>
      <c r="F9" s="1353"/>
      <c r="G9" s="209"/>
      <c r="H9" s="1353"/>
      <c r="I9" s="1353"/>
      <c r="J9" s="1353"/>
      <c r="K9" s="1353"/>
      <c r="L9" s="1353"/>
    </row>
    <row r="10" spans="1:12">
      <c r="A10" s="301"/>
      <c r="B10" s="1371">
        <v>42677</v>
      </c>
      <c r="C10" s="53" t="s">
        <v>458</v>
      </c>
      <c r="D10" s="1379" t="s">
        <v>540</v>
      </c>
      <c r="E10" s="1377" t="s">
        <v>249</v>
      </c>
      <c r="F10" s="213"/>
      <c r="G10" s="213"/>
      <c r="H10" s="1373">
        <v>580000</v>
      </c>
      <c r="I10" s="1375"/>
      <c r="J10" s="2616"/>
      <c r="K10" s="2616"/>
      <c r="L10" s="1352">
        <f>L8-H10</f>
        <v>1431534</v>
      </c>
    </row>
    <row r="11" spans="1:12">
      <c r="A11" s="301"/>
      <c r="B11" s="1372"/>
      <c r="C11" s="56" t="s">
        <v>607</v>
      </c>
      <c r="D11" s="1380" t="s">
        <v>541</v>
      </c>
      <c r="E11" s="1378"/>
      <c r="F11" s="209"/>
      <c r="G11" s="209"/>
      <c r="H11" s="1374"/>
      <c r="I11" s="1376"/>
      <c r="J11" s="2617"/>
      <c r="K11" s="2617"/>
      <c r="L11" s="1353"/>
    </row>
    <row r="12" spans="1:12">
      <c r="A12" s="2618"/>
      <c r="B12" s="1371"/>
      <c r="C12" s="53" t="s">
        <v>458</v>
      </c>
      <c r="D12" s="1379" t="s">
        <v>479</v>
      </c>
      <c r="E12" s="2656" t="s">
        <v>590</v>
      </c>
      <c r="F12" s="2616"/>
      <c r="G12" s="1375"/>
      <c r="H12" s="2616">
        <v>327000</v>
      </c>
      <c r="I12" s="1375"/>
      <c r="J12" s="1373"/>
      <c r="K12" s="1373"/>
      <c r="L12" s="1352">
        <f>L10-H12</f>
        <v>1104534</v>
      </c>
    </row>
    <row r="13" spans="1:12">
      <c r="A13" s="2619"/>
      <c r="B13" s="1372"/>
      <c r="C13" s="56" t="s">
        <v>635</v>
      </c>
      <c r="D13" s="1380" t="s">
        <v>513</v>
      </c>
      <c r="E13" s="2657"/>
      <c r="F13" s="2617"/>
      <c r="G13" s="1376"/>
      <c r="H13" s="2617"/>
      <c r="I13" s="1376"/>
      <c r="J13" s="1374"/>
      <c r="K13" s="1374"/>
      <c r="L13" s="1353"/>
    </row>
    <row r="14" spans="1:12">
      <c r="A14" s="2618"/>
      <c r="B14" s="1371"/>
      <c r="C14" s="53"/>
      <c r="D14" s="1367"/>
      <c r="E14" s="1363"/>
      <c r="F14" s="1352"/>
      <c r="G14" s="213"/>
      <c r="H14" s="1352"/>
      <c r="I14" s="1352"/>
      <c r="J14" s="1352"/>
      <c r="K14" s="214">
        <v>13500</v>
      </c>
      <c r="L14" s="1369">
        <f>L12+K14</f>
        <v>1118034</v>
      </c>
    </row>
    <row r="15" spans="1:12">
      <c r="A15" s="2619"/>
      <c r="B15" s="1372"/>
      <c r="C15" s="56"/>
      <c r="D15" s="1368"/>
      <c r="E15" s="1364"/>
      <c r="F15" s="1353"/>
      <c r="G15" s="209"/>
      <c r="H15" s="1353"/>
      <c r="I15" s="1353"/>
      <c r="J15" s="1353"/>
      <c r="K15" s="210"/>
      <c r="L15" s="1370"/>
    </row>
    <row r="16" spans="1:12">
      <c r="A16" s="1354"/>
      <c r="B16" s="1371">
        <v>42682</v>
      </c>
      <c r="C16" s="104" t="s">
        <v>430</v>
      </c>
      <c r="D16" s="310"/>
      <c r="E16" s="1385"/>
      <c r="F16" s="1384">
        <v>3500000</v>
      </c>
      <c r="G16" s="1356"/>
      <c r="H16" s="1352"/>
      <c r="I16" s="1356"/>
      <c r="J16" s="1352"/>
      <c r="K16" s="214"/>
      <c r="L16" s="1369">
        <f>L14+F16</f>
        <v>4618034</v>
      </c>
    </row>
    <row r="17" spans="1:12">
      <c r="A17" s="1355"/>
      <c r="B17" s="1372"/>
      <c r="C17" s="56"/>
      <c r="D17" s="1383"/>
      <c r="E17" s="1382"/>
      <c r="F17" s="1381"/>
      <c r="G17" s="1357"/>
      <c r="H17" s="1353"/>
      <c r="I17" s="1357"/>
      <c r="J17" s="1353"/>
      <c r="K17" s="210"/>
      <c r="L17" s="1370"/>
    </row>
    <row r="18" spans="1:12">
      <c r="A18" s="1354"/>
      <c r="B18" s="1371">
        <v>42688</v>
      </c>
      <c r="C18" s="53" t="s">
        <v>477</v>
      </c>
      <c r="D18" s="1392"/>
      <c r="E18" s="1390"/>
      <c r="F18" s="1386"/>
      <c r="G18" s="1388"/>
      <c r="H18" s="1386"/>
      <c r="I18" s="1388"/>
      <c r="J18" s="1386">
        <v>544500</v>
      </c>
      <c r="K18" s="214"/>
      <c r="L18" s="1369">
        <f>L16-J18</f>
        <v>4073534</v>
      </c>
    </row>
    <row r="19" spans="1:12">
      <c r="A19" s="1355"/>
      <c r="B19" s="1372"/>
      <c r="C19" s="56" t="s">
        <v>653</v>
      </c>
      <c r="D19" s="1393"/>
      <c r="E19" s="1391"/>
      <c r="F19" s="1387"/>
      <c r="G19" s="1389"/>
      <c r="H19" s="1387"/>
      <c r="I19" s="1389"/>
      <c r="J19" s="1387"/>
      <c r="K19" s="210"/>
      <c r="L19" s="1370"/>
    </row>
    <row r="20" spans="1:12">
      <c r="A20" s="1354"/>
      <c r="B20" s="1371">
        <v>42695</v>
      </c>
      <c r="C20" s="53" t="s">
        <v>458</v>
      </c>
      <c r="D20" s="1400" t="s">
        <v>619</v>
      </c>
      <c r="E20" s="1398" t="s">
        <v>620</v>
      </c>
      <c r="F20" s="1394"/>
      <c r="G20" s="1396"/>
      <c r="H20" s="1394">
        <v>312000</v>
      </c>
      <c r="I20" s="1356"/>
      <c r="J20" s="1352"/>
      <c r="K20" s="214"/>
      <c r="L20" s="1369">
        <f>L18-H20</f>
        <v>3761534</v>
      </c>
    </row>
    <row r="21" spans="1:12">
      <c r="A21" s="1355"/>
      <c r="B21" s="1372"/>
      <c r="C21" s="56" t="s">
        <v>651</v>
      </c>
      <c r="D21" s="1401" t="s">
        <v>636</v>
      </c>
      <c r="E21" s="1399"/>
      <c r="F21" s="1395"/>
      <c r="G21" s="1397"/>
      <c r="H21" s="1395"/>
      <c r="I21" s="1357"/>
      <c r="J21" s="1353"/>
      <c r="K21" s="210"/>
      <c r="L21" s="1370"/>
    </row>
    <row r="22" spans="1:12">
      <c r="A22" s="1354"/>
      <c r="B22" s="1371"/>
      <c r="C22" s="53" t="s">
        <v>458</v>
      </c>
      <c r="D22" s="1400" t="s">
        <v>619</v>
      </c>
      <c r="E22" s="1398" t="s">
        <v>620</v>
      </c>
      <c r="F22" s="1394"/>
      <c r="G22" s="1396"/>
      <c r="H22" s="1394">
        <v>581000</v>
      </c>
      <c r="I22" s="1356"/>
      <c r="J22" s="2616"/>
      <c r="K22" s="214"/>
      <c r="L22" s="1369">
        <f>L20-H22</f>
        <v>3180534</v>
      </c>
    </row>
    <row r="23" spans="1:12">
      <c r="A23" s="1355"/>
      <c r="B23" s="1372"/>
      <c r="C23" s="56" t="s">
        <v>621</v>
      </c>
      <c r="D23" s="1401" t="s">
        <v>636</v>
      </c>
      <c r="E23" s="1399"/>
      <c r="F23" s="1395"/>
      <c r="G23" s="1397"/>
      <c r="H23" s="1395"/>
      <c r="I23" s="1357"/>
      <c r="J23" s="2617"/>
      <c r="K23" s="210"/>
      <c r="L23" s="1370"/>
    </row>
    <row r="24" spans="1:12">
      <c r="A24" s="1402"/>
      <c r="B24" s="1413">
        <v>42698</v>
      </c>
      <c r="C24" s="53" t="s">
        <v>477</v>
      </c>
      <c r="D24" s="310"/>
      <c r="E24" s="1408"/>
      <c r="F24" s="1411"/>
      <c r="G24" s="207"/>
      <c r="H24" s="208"/>
      <c r="I24" s="1406"/>
      <c r="J24" s="1404">
        <v>774500</v>
      </c>
      <c r="K24" s="208"/>
      <c r="L24" s="994">
        <f>L22-J24</f>
        <v>2406034</v>
      </c>
    </row>
    <row r="25" spans="1:12">
      <c r="A25" s="1403"/>
      <c r="B25" s="1414"/>
      <c r="C25" s="56" t="s">
        <v>614</v>
      </c>
      <c r="D25" s="1410"/>
      <c r="E25" s="1409"/>
      <c r="F25" s="1405"/>
      <c r="G25" s="1407"/>
      <c r="H25" s="210"/>
      <c r="I25" s="1407"/>
      <c r="J25" s="1411"/>
      <c r="K25" s="208"/>
      <c r="L25" s="994"/>
    </row>
    <row r="26" spans="1:12">
      <c r="A26" s="301"/>
      <c r="B26" s="724">
        <v>42702</v>
      </c>
      <c r="C26" s="53" t="s">
        <v>674</v>
      </c>
      <c r="D26" s="1415" t="s">
        <v>479</v>
      </c>
      <c r="E26" s="2656" t="s">
        <v>590</v>
      </c>
      <c r="F26" s="1411"/>
      <c r="G26" s="106"/>
      <c r="H26" s="1411">
        <v>803000</v>
      </c>
      <c r="I26" s="106"/>
      <c r="J26" s="1404"/>
      <c r="K26" s="214"/>
      <c r="L26" s="1412">
        <f>L24-H26</f>
        <v>1603034</v>
      </c>
    </row>
    <row r="27" spans="1:12">
      <c r="A27" s="301"/>
      <c r="B27" s="724"/>
      <c r="C27" s="104" t="s">
        <v>675</v>
      </c>
      <c r="D27" s="310" t="s">
        <v>513</v>
      </c>
      <c r="E27" s="2696"/>
      <c r="F27" s="1411"/>
      <c r="G27" s="106"/>
      <c r="H27" s="1411"/>
      <c r="I27" s="106"/>
      <c r="J27" s="1426"/>
      <c r="K27" s="208"/>
      <c r="L27" s="994"/>
    </row>
    <row r="28" spans="1:12">
      <c r="A28" s="1416"/>
      <c r="B28" s="1430">
        <v>42703</v>
      </c>
      <c r="C28" s="53" t="s">
        <v>477</v>
      </c>
      <c r="D28" s="1424"/>
      <c r="E28" s="1422"/>
      <c r="F28" s="1418"/>
      <c r="G28" s="1420"/>
      <c r="H28" s="1418"/>
      <c r="I28" s="1420"/>
      <c r="J28" s="1418">
        <v>380000</v>
      </c>
      <c r="K28" s="214"/>
      <c r="L28" s="1428">
        <f>L26-J28</f>
        <v>1223034</v>
      </c>
    </row>
    <row r="29" spans="1:12">
      <c r="A29" s="1417"/>
      <c r="B29" s="1431"/>
      <c r="C29" s="56" t="s">
        <v>676</v>
      </c>
      <c r="D29" s="1425"/>
      <c r="E29" s="1423"/>
      <c r="F29" s="1419"/>
      <c r="G29" s="1421"/>
      <c r="H29" s="1419"/>
      <c r="I29" s="1421"/>
      <c r="J29" s="1419"/>
      <c r="K29" s="210"/>
      <c r="L29" s="1429"/>
    </row>
    <row r="30" spans="1:12">
      <c r="A30" s="1416"/>
      <c r="B30" s="1430"/>
      <c r="C30" s="104" t="s">
        <v>458</v>
      </c>
      <c r="D30" s="310" t="s">
        <v>662</v>
      </c>
      <c r="E30" s="1427" t="s">
        <v>664</v>
      </c>
      <c r="F30" s="1426"/>
      <c r="G30" s="106"/>
      <c r="H30" s="1426">
        <v>561000</v>
      </c>
      <c r="I30" s="106"/>
      <c r="J30" s="1426"/>
      <c r="K30" s="208"/>
      <c r="L30" s="994">
        <f>L28-H30</f>
        <v>662034</v>
      </c>
    </row>
    <row r="31" spans="1:12">
      <c r="A31" s="1417"/>
      <c r="B31" s="1431"/>
      <c r="C31" s="56" t="s">
        <v>659</v>
      </c>
      <c r="D31" s="1425" t="s">
        <v>663</v>
      </c>
      <c r="E31" s="1423"/>
      <c r="F31" s="1419"/>
      <c r="G31" s="1421"/>
      <c r="H31" s="1419"/>
      <c r="I31" s="1421"/>
      <c r="J31" s="1419"/>
      <c r="K31" s="210"/>
      <c r="L31" s="1429"/>
    </row>
    <row r="32" spans="1:12">
      <c r="A32" s="301"/>
      <c r="B32" s="724"/>
      <c r="C32" s="53" t="s">
        <v>640</v>
      </c>
      <c r="D32" s="1424" t="s">
        <v>642</v>
      </c>
      <c r="E32" s="1422" t="s">
        <v>643</v>
      </c>
      <c r="F32" s="1418"/>
      <c r="G32" s="1420"/>
      <c r="H32" s="1418"/>
      <c r="I32" s="1418"/>
      <c r="J32" s="1418">
        <v>308500</v>
      </c>
      <c r="K32" s="208"/>
      <c r="L32" s="994">
        <f>L30-J32</f>
        <v>353534</v>
      </c>
    </row>
    <row r="33" spans="1:12">
      <c r="A33" s="1355"/>
      <c r="B33" s="1372"/>
      <c r="C33" s="56" t="s">
        <v>641</v>
      </c>
      <c r="D33" s="1425" t="s">
        <v>449</v>
      </c>
      <c r="E33" s="1423"/>
      <c r="F33" s="1419"/>
      <c r="G33" s="1421"/>
      <c r="H33" s="1419"/>
      <c r="I33" s="1419"/>
      <c r="J33" s="1419"/>
      <c r="K33" s="210"/>
      <c r="L33" s="1370"/>
    </row>
    <row r="34" spans="1:12">
      <c r="A34" s="2693" t="s">
        <v>673</v>
      </c>
      <c r="B34" s="2694"/>
      <c r="C34" s="2695"/>
      <c r="D34" s="1362"/>
      <c r="E34" s="138"/>
      <c r="F34" s="66">
        <f>SUM(F3:F33)</f>
        <v>3500000</v>
      </c>
      <c r="G34" s="66">
        <f>SUM(G4:G9)</f>
        <v>0</v>
      </c>
      <c r="H34" s="66">
        <f>SUM(H3:H33)</f>
        <v>4474500</v>
      </c>
      <c r="I34" s="962"/>
      <c r="J34" s="66">
        <f>SUM(J3:J33)</f>
        <v>2295000</v>
      </c>
      <c r="K34" s="66">
        <f>SUM(K3:K33)</f>
        <v>13500</v>
      </c>
      <c r="L34" s="66">
        <f>L3+F34-H34-I34-J34+K34</f>
        <v>353534</v>
      </c>
    </row>
    <row r="35" spans="1:12">
      <c r="A35" s="2690" t="s">
        <v>7</v>
      </c>
      <c r="B35" s="2691"/>
      <c r="C35" s="2692"/>
      <c r="D35" s="1360"/>
      <c r="E35" s="139"/>
      <c r="F35" s="68">
        <f>'Mar''16'!F30</f>
        <v>80500000</v>
      </c>
      <c r="G35" s="68">
        <f>'Mar''15'!G38</f>
        <v>0</v>
      </c>
      <c r="H35" s="68">
        <f>'Mar''16'!H30</f>
        <v>56387478</v>
      </c>
      <c r="I35" s="68"/>
      <c r="J35" s="69">
        <f>'Mar''16'!J30</f>
        <v>20655727</v>
      </c>
      <c r="K35" s="69">
        <f>'Mar''16'!K30</f>
        <v>181050</v>
      </c>
      <c r="L35" s="69">
        <f>'Mar''16'!L30</f>
        <v>3637845</v>
      </c>
    </row>
    <row r="36" spans="1:12">
      <c r="A36" s="2687" t="s">
        <v>12</v>
      </c>
      <c r="B36" s="2688"/>
      <c r="C36" s="2689"/>
      <c r="D36" s="1361"/>
      <c r="E36" s="140"/>
      <c r="F36" s="71">
        <f t="shared" ref="F36:K36" si="0">F35+F34</f>
        <v>84000000</v>
      </c>
      <c r="G36" s="71">
        <f t="shared" si="0"/>
        <v>0</v>
      </c>
      <c r="H36" s="71">
        <f t="shared" si="0"/>
        <v>60861978</v>
      </c>
      <c r="I36" s="71"/>
      <c r="J36" s="71">
        <f t="shared" si="0"/>
        <v>22950727</v>
      </c>
      <c r="K36" s="71">
        <f t="shared" si="0"/>
        <v>194550</v>
      </c>
      <c r="L36" s="71">
        <f>F36-G36-H36-I36-J36+K36</f>
        <v>381845</v>
      </c>
    </row>
    <row r="42" spans="1:12">
      <c r="B42" s="1325" t="s">
        <v>666</v>
      </c>
      <c r="C42" s="1326"/>
      <c r="F42" s="1325" t="s">
        <v>667</v>
      </c>
    </row>
    <row r="43" spans="1:12">
      <c r="B43" s="1327" t="s">
        <v>225</v>
      </c>
      <c r="C43" s="1326"/>
      <c r="F43" s="1327" t="s">
        <v>668</v>
      </c>
    </row>
  </sheetData>
  <mergeCells count="37">
    <mergeCell ref="A36:C36"/>
    <mergeCell ref="A35:C35"/>
    <mergeCell ref="A34:C34"/>
    <mergeCell ref="F1:F2"/>
    <mergeCell ref="G1:G2"/>
    <mergeCell ref="A12:A13"/>
    <mergeCell ref="A6:A7"/>
    <mergeCell ref="B6:B7"/>
    <mergeCell ref="A14:A15"/>
    <mergeCell ref="H1:J1"/>
    <mergeCell ref="K1:K2"/>
    <mergeCell ref="L1:L2"/>
    <mergeCell ref="A3:C3"/>
    <mergeCell ref="A4:A5"/>
    <mergeCell ref="B4:B5"/>
    <mergeCell ref="J4:J5"/>
    <mergeCell ref="K4:K5"/>
    <mergeCell ref="L4:L5"/>
    <mergeCell ref="A1:A2"/>
    <mergeCell ref="B1:B2"/>
    <mergeCell ref="C1:C2"/>
    <mergeCell ref="D1:E1"/>
    <mergeCell ref="J22:J23"/>
    <mergeCell ref="E26:E27"/>
    <mergeCell ref="L6:L7"/>
    <mergeCell ref="A8:A9"/>
    <mergeCell ref="B8:B9"/>
    <mergeCell ref="K10:K11"/>
    <mergeCell ref="E12:E13"/>
    <mergeCell ref="F12:F13"/>
    <mergeCell ref="K6:K7"/>
    <mergeCell ref="J10:J11"/>
    <mergeCell ref="H12:H13"/>
    <mergeCell ref="J6:J7"/>
    <mergeCell ref="E6:E7"/>
    <mergeCell ref="F6:F7"/>
    <mergeCell ref="H6:H7"/>
  </mergeCells>
  <pageMargins left="0.70866141732283472" right="0.70866141732283472" top="0.74803149606299213" bottom="0.74803149606299213" header="0.31496062992125984" footer="0.31496062992125984"/>
  <pageSetup scale="65" orientation="landscape" horizontalDpi="4294967293" verticalDpi="72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"/>
  <dimension ref="A1:L44"/>
  <sheetViews>
    <sheetView topLeftCell="A13" workbookViewId="0">
      <selection activeCell="C22" sqref="C22:H25"/>
    </sheetView>
  </sheetViews>
  <sheetFormatPr defaultRowHeight="15"/>
  <cols>
    <col min="1" max="1" width="3.85546875" customWidth="1"/>
    <col min="2" max="2" width="12.42578125" customWidth="1"/>
    <col min="3" max="3" width="41" customWidth="1"/>
    <col min="4" max="4" width="14.85546875" customWidth="1"/>
    <col min="6" max="6" width="17.85546875" customWidth="1"/>
    <col min="7" max="7" width="12.42578125" customWidth="1"/>
    <col min="8" max="8" width="16.42578125" customWidth="1"/>
    <col min="9" max="9" width="13.7109375" customWidth="1"/>
    <col min="10" max="10" width="17.28515625" customWidth="1"/>
    <col min="11" max="11" width="13.28515625" customWidth="1"/>
    <col min="12" max="12" width="15.140625" customWidth="1"/>
  </cols>
  <sheetData>
    <row r="1" spans="1:12">
      <c r="A1" s="2632" t="s">
        <v>1</v>
      </c>
      <c r="B1" s="2664" t="s">
        <v>96</v>
      </c>
      <c r="C1" s="2632" t="s">
        <v>3</v>
      </c>
      <c r="D1" s="2636" t="s">
        <v>90</v>
      </c>
      <c r="E1" s="2637"/>
      <c r="F1" s="2630" t="s">
        <v>4</v>
      </c>
      <c r="G1" s="2630" t="s">
        <v>130</v>
      </c>
      <c r="H1" s="2638" t="s">
        <v>5</v>
      </c>
      <c r="I1" s="2639"/>
      <c r="J1" s="2640"/>
      <c r="K1" s="2630" t="s">
        <v>55</v>
      </c>
      <c r="L1" s="2630" t="s">
        <v>6</v>
      </c>
    </row>
    <row r="2" spans="1:12">
      <c r="A2" s="2633"/>
      <c r="B2" s="2665"/>
      <c r="C2" s="2633"/>
      <c r="D2" s="1441" t="s">
        <v>54</v>
      </c>
      <c r="E2" s="1442" t="s">
        <v>93</v>
      </c>
      <c r="F2" s="2631"/>
      <c r="G2" s="2631"/>
      <c r="H2" s="1440" t="s">
        <v>94</v>
      </c>
      <c r="I2" s="1440" t="s">
        <v>129</v>
      </c>
      <c r="J2" s="1440" t="s">
        <v>60</v>
      </c>
      <c r="K2" s="2631"/>
      <c r="L2" s="2631"/>
    </row>
    <row r="3" spans="1:12">
      <c r="A3" s="2671" t="s">
        <v>7</v>
      </c>
      <c r="B3" s="2672"/>
      <c r="C3" s="2673"/>
      <c r="D3" s="1445"/>
      <c r="E3" s="134"/>
      <c r="F3" s="49"/>
      <c r="G3" s="49"/>
      <c r="H3" s="49"/>
      <c r="I3" s="49"/>
      <c r="J3" s="49"/>
      <c r="K3" s="49"/>
      <c r="L3" s="52">
        <f>'Nov''16'!L34</f>
        <v>353534</v>
      </c>
    </row>
    <row r="4" spans="1:12">
      <c r="A4" s="2618"/>
      <c r="B4" s="2699">
        <v>42705</v>
      </c>
      <c r="C4" s="104" t="s">
        <v>430</v>
      </c>
      <c r="D4" s="310"/>
      <c r="E4" s="1462"/>
      <c r="F4" s="1461">
        <v>3500000</v>
      </c>
      <c r="G4" s="213"/>
      <c r="H4" s="1435"/>
      <c r="I4" s="1437"/>
      <c r="J4" s="2616"/>
      <c r="K4" s="2616"/>
      <c r="L4" s="2616">
        <f>L3+F4</f>
        <v>3853534</v>
      </c>
    </row>
    <row r="5" spans="1:12">
      <c r="A5" s="2619"/>
      <c r="B5" s="2700"/>
      <c r="C5" s="56"/>
      <c r="D5" s="1460"/>
      <c r="E5" s="1458"/>
      <c r="F5" s="1454"/>
      <c r="G5" s="209"/>
      <c r="H5" s="1436"/>
      <c r="I5" s="1438"/>
      <c r="J5" s="2617"/>
      <c r="K5" s="2617"/>
      <c r="L5" s="2617"/>
    </row>
    <row r="6" spans="1:12">
      <c r="A6" s="2618"/>
      <c r="B6" s="2699"/>
      <c r="C6" s="53" t="s">
        <v>477</v>
      </c>
      <c r="D6" s="1446" t="s">
        <v>540</v>
      </c>
      <c r="E6" s="1443" t="s">
        <v>249</v>
      </c>
      <c r="F6" s="1435"/>
      <c r="G6" s="213"/>
      <c r="H6" s="1435">
        <v>656500</v>
      </c>
      <c r="I6" s="1437"/>
      <c r="J6" s="2616"/>
      <c r="K6" s="2616"/>
      <c r="L6" s="2616">
        <f>L4-H6</f>
        <v>3197034</v>
      </c>
    </row>
    <row r="7" spans="1:12">
      <c r="A7" s="2619"/>
      <c r="B7" s="2700"/>
      <c r="C7" s="56" t="s">
        <v>539</v>
      </c>
      <c r="D7" s="1447" t="s">
        <v>541</v>
      </c>
      <c r="E7" s="1444"/>
      <c r="F7" s="1436"/>
      <c r="G7" s="209"/>
      <c r="H7" s="1436"/>
      <c r="I7" s="1438"/>
      <c r="J7" s="2617"/>
      <c r="K7" s="2617"/>
      <c r="L7" s="2617"/>
    </row>
    <row r="8" spans="1:12">
      <c r="A8" s="2618"/>
      <c r="B8" s="2699"/>
      <c r="C8" s="53" t="s">
        <v>511</v>
      </c>
      <c r="D8" s="1446" t="s">
        <v>479</v>
      </c>
      <c r="E8" s="1443" t="s">
        <v>590</v>
      </c>
      <c r="F8" s="1435"/>
      <c r="G8" s="1437"/>
      <c r="H8" s="1435">
        <v>654000</v>
      </c>
      <c r="I8" s="1437"/>
      <c r="J8" s="1435"/>
      <c r="K8" s="1435"/>
      <c r="L8" s="1435">
        <f>L6-H8</f>
        <v>2543034</v>
      </c>
    </row>
    <row r="9" spans="1:12">
      <c r="A9" s="2619"/>
      <c r="B9" s="2700"/>
      <c r="C9" s="56" t="s">
        <v>639</v>
      </c>
      <c r="D9" s="1447" t="s">
        <v>513</v>
      </c>
      <c r="E9" s="1444"/>
      <c r="F9" s="1436"/>
      <c r="G9" s="1438"/>
      <c r="H9" s="1436"/>
      <c r="I9" s="1438"/>
      <c r="J9" s="1436"/>
      <c r="K9" s="1436"/>
      <c r="L9" s="1436"/>
    </row>
    <row r="10" spans="1:12">
      <c r="A10" s="301"/>
      <c r="B10" s="1451"/>
      <c r="C10" s="53" t="s">
        <v>458</v>
      </c>
      <c r="D10" s="1459" t="s">
        <v>540</v>
      </c>
      <c r="E10" s="1457" t="s">
        <v>249</v>
      </c>
      <c r="F10" s="213"/>
      <c r="G10" s="213"/>
      <c r="H10" s="1453">
        <v>580000</v>
      </c>
      <c r="I10" s="1435"/>
      <c r="J10" s="1435"/>
      <c r="K10" s="1435"/>
      <c r="L10" s="1435">
        <f>L8-H10</f>
        <v>1963034</v>
      </c>
    </row>
    <row r="11" spans="1:12">
      <c r="A11" s="301"/>
      <c r="B11" s="1452"/>
      <c r="C11" s="56" t="s">
        <v>607</v>
      </c>
      <c r="D11" s="1460" t="s">
        <v>541</v>
      </c>
      <c r="E11" s="1458"/>
      <c r="F11" s="209"/>
      <c r="G11" s="209"/>
      <c r="H11" s="1454"/>
      <c r="I11" s="1436"/>
      <c r="J11" s="1436"/>
      <c r="K11" s="1436"/>
      <c r="L11" s="1436"/>
    </row>
    <row r="12" spans="1:12">
      <c r="A12" s="2618"/>
      <c r="B12" s="1451"/>
      <c r="C12" s="53" t="s">
        <v>458</v>
      </c>
      <c r="D12" s="1459" t="s">
        <v>479</v>
      </c>
      <c r="E12" s="1457" t="s">
        <v>590</v>
      </c>
      <c r="F12" s="1453"/>
      <c r="G12" s="1455"/>
      <c r="H12" s="1453">
        <v>327000</v>
      </c>
      <c r="I12" s="1437"/>
      <c r="J12" s="1435"/>
      <c r="K12" s="1435"/>
      <c r="L12" s="1435">
        <f>L10-H12</f>
        <v>1636034</v>
      </c>
    </row>
    <row r="13" spans="1:12">
      <c r="A13" s="2619"/>
      <c r="B13" s="1452"/>
      <c r="C13" s="56" t="s">
        <v>635</v>
      </c>
      <c r="D13" s="1460" t="s">
        <v>513</v>
      </c>
      <c r="E13" s="1458"/>
      <c r="F13" s="1454"/>
      <c r="G13" s="1456"/>
      <c r="H13" s="1454"/>
      <c r="I13" s="1438"/>
      <c r="J13" s="1436"/>
      <c r="K13" s="1436"/>
      <c r="L13" s="1436"/>
    </row>
    <row r="14" spans="1:12">
      <c r="A14" s="2618"/>
      <c r="B14" s="1451">
        <v>42706</v>
      </c>
      <c r="C14" s="53" t="s">
        <v>477</v>
      </c>
      <c r="D14" s="1459"/>
      <c r="E14" s="1457"/>
      <c r="F14" s="1453"/>
      <c r="G14" s="213"/>
      <c r="H14" s="1453"/>
      <c r="I14" s="1453"/>
      <c r="J14" s="1453">
        <v>287500</v>
      </c>
      <c r="K14" s="1435"/>
      <c r="L14" s="1449">
        <f>L12-J14</f>
        <v>1348534</v>
      </c>
    </row>
    <row r="15" spans="1:12">
      <c r="A15" s="2619"/>
      <c r="B15" s="1452"/>
      <c r="C15" s="56" t="s">
        <v>661</v>
      </c>
      <c r="D15" s="1460"/>
      <c r="E15" s="1458"/>
      <c r="F15" s="1454"/>
      <c r="G15" s="209"/>
      <c r="H15" s="1454"/>
      <c r="I15" s="1454"/>
      <c r="J15" s="1454"/>
      <c r="K15" s="1436"/>
      <c r="L15" s="1450"/>
    </row>
    <row r="16" spans="1:12">
      <c r="A16" s="1433"/>
      <c r="B16" s="1451">
        <v>42709</v>
      </c>
      <c r="C16" s="53" t="s">
        <v>458</v>
      </c>
      <c r="D16" s="1467" t="s">
        <v>611</v>
      </c>
      <c r="E16" s="1465" t="s">
        <v>610</v>
      </c>
      <c r="F16" s="1463"/>
      <c r="G16" s="213"/>
      <c r="H16" s="1463">
        <v>829000</v>
      </c>
      <c r="I16" s="1437"/>
      <c r="J16" s="1435"/>
      <c r="K16" s="214"/>
      <c r="L16" s="1449">
        <f>L14-H16</f>
        <v>519534</v>
      </c>
    </row>
    <row r="17" spans="1:12">
      <c r="A17" s="1434"/>
      <c r="B17" s="1452"/>
      <c r="C17" s="56" t="s">
        <v>677</v>
      </c>
      <c r="D17" s="1468" t="s">
        <v>248</v>
      </c>
      <c r="E17" s="1466"/>
      <c r="F17" s="1464"/>
      <c r="G17" s="209"/>
      <c r="H17" s="1464"/>
      <c r="I17" s="1438"/>
      <c r="J17" s="1436"/>
      <c r="K17" s="210"/>
      <c r="L17" s="1450"/>
    </row>
    <row r="18" spans="1:12">
      <c r="A18" s="1433"/>
      <c r="B18" s="1451">
        <v>42712</v>
      </c>
      <c r="C18" s="53"/>
      <c r="D18" s="1446"/>
      <c r="E18" s="1443"/>
      <c r="F18" s="1435"/>
      <c r="G18" s="1437"/>
      <c r="H18" s="1435"/>
      <c r="I18" s="1437"/>
      <c r="J18" s="1435"/>
      <c r="K18" s="214">
        <v>18000</v>
      </c>
      <c r="L18" s="1449">
        <f>L16+K18</f>
        <v>537534</v>
      </c>
    </row>
    <row r="19" spans="1:12">
      <c r="A19" s="1434"/>
      <c r="B19" s="1452"/>
      <c r="C19" s="56"/>
      <c r="D19" s="1447"/>
      <c r="E19" s="1444"/>
      <c r="F19" s="1436"/>
      <c r="G19" s="1438"/>
      <c r="H19" s="1436"/>
      <c r="I19" s="1438"/>
      <c r="J19" s="1436"/>
      <c r="K19" s="210"/>
      <c r="L19" s="1450"/>
    </row>
    <row r="20" spans="1:12">
      <c r="A20" s="1433"/>
      <c r="B20" s="1451"/>
      <c r="C20" s="104" t="s">
        <v>430</v>
      </c>
      <c r="D20" s="310"/>
      <c r="E20" s="1473"/>
      <c r="F20" s="1472">
        <v>3500000</v>
      </c>
      <c r="G20" s="1437"/>
      <c r="H20" s="1435"/>
      <c r="I20" s="1437"/>
      <c r="J20" s="1435"/>
      <c r="K20" s="214"/>
      <c r="L20" s="1449">
        <f>L18+F20</f>
        <v>4037534</v>
      </c>
    </row>
    <row r="21" spans="1:12">
      <c r="A21" s="1434"/>
      <c r="B21" s="1452"/>
      <c r="C21" s="56"/>
      <c r="D21" s="1471"/>
      <c r="E21" s="1470"/>
      <c r="F21" s="1469"/>
      <c r="G21" s="1438"/>
      <c r="H21" s="1436"/>
      <c r="I21" s="1438"/>
      <c r="J21" s="1436"/>
      <c r="K21" s="210"/>
      <c r="L21" s="1450"/>
    </row>
    <row r="22" spans="1:12">
      <c r="A22" s="1433"/>
      <c r="B22" s="1451">
        <v>42717</v>
      </c>
      <c r="C22" s="53" t="s">
        <v>458</v>
      </c>
      <c r="D22" s="1480" t="s">
        <v>619</v>
      </c>
      <c r="E22" s="1478" t="s">
        <v>620</v>
      </c>
      <c r="F22" s="1474"/>
      <c r="G22" s="1476"/>
      <c r="H22" s="1474">
        <v>312000</v>
      </c>
      <c r="I22" s="1437"/>
      <c r="J22" s="2616"/>
      <c r="K22" s="214"/>
      <c r="L22" s="1449">
        <f>L20-H22</f>
        <v>3725534</v>
      </c>
    </row>
    <row r="23" spans="1:12">
      <c r="A23" s="1434"/>
      <c r="B23" s="1452"/>
      <c r="C23" s="56" t="s">
        <v>651</v>
      </c>
      <c r="D23" s="1481" t="s">
        <v>636</v>
      </c>
      <c r="E23" s="1479"/>
      <c r="F23" s="1475"/>
      <c r="G23" s="1477"/>
      <c r="H23" s="1475"/>
      <c r="I23" s="1438"/>
      <c r="J23" s="2617"/>
      <c r="K23" s="210"/>
      <c r="L23" s="1450"/>
    </row>
    <row r="24" spans="1:12">
      <c r="A24" s="1433"/>
      <c r="B24" s="1451">
        <v>42719</v>
      </c>
      <c r="C24" s="53" t="s">
        <v>458</v>
      </c>
      <c r="D24" s="1488" t="s">
        <v>619</v>
      </c>
      <c r="E24" s="1486" t="s">
        <v>620</v>
      </c>
      <c r="F24" s="1482"/>
      <c r="G24" s="1484"/>
      <c r="H24" s="1482">
        <v>581000</v>
      </c>
      <c r="I24" s="1437"/>
      <c r="J24" s="1435"/>
      <c r="K24" s="208"/>
      <c r="L24" s="994">
        <f>L22-H24</f>
        <v>3144534</v>
      </c>
    </row>
    <row r="25" spans="1:12">
      <c r="A25" s="1434"/>
      <c r="B25" s="1452"/>
      <c r="C25" s="56" t="s">
        <v>621</v>
      </c>
      <c r="D25" s="1489" t="s">
        <v>636</v>
      </c>
      <c r="E25" s="1487"/>
      <c r="F25" s="1483"/>
      <c r="G25" s="1485"/>
      <c r="H25" s="1483"/>
      <c r="I25" s="1438"/>
      <c r="J25" s="1448"/>
      <c r="K25" s="208"/>
      <c r="L25" s="994"/>
    </row>
    <row r="26" spans="1:12">
      <c r="A26" s="1490"/>
      <c r="B26" s="1501">
        <v>42727</v>
      </c>
      <c r="C26" s="53" t="s">
        <v>477</v>
      </c>
      <c r="D26" s="1498"/>
      <c r="E26" s="1496"/>
      <c r="F26" s="1492"/>
      <c r="G26" s="1494"/>
      <c r="H26" s="1492"/>
      <c r="I26" s="1492">
        <v>544500</v>
      </c>
      <c r="J26" s="1492"/>
      <c r="K26" s="214"/>
      <c r="L26" s="1500">
        <f>L24-I26</f>
        <v>2600034</v>
      </c>
    </row>
    <row r="27" spans="1:12">
      <c r="A27" s="1491"/>
      <c r="B27" s="1502"/>
      <c r="C27" s="56" t="s">
        <v>653</v>
      </c>
      <c r="D27" s="1499"/>
      <c r="E27" s="1497"/>
      <c r="F27" s="1493"/>
      <c r="G27" s="1495"/>
      <c r="H27" s="1493"/>
      <c r="I27" s="1495"/>
      <c r="J27" s="1493"/>
      <c r="K27" s="208"/>
      <c r="L27" s="994"/>
    </row>
    <row r="28" spans="1:12">
      <c r="A28" s="1490"/>
      <c r="B28" s="1501">
        <v>42733</v>
      </c>
      <c r="C28" s="53" t="s">
        <v>477</v>
      </c>
      <c r="D28" s="1511"/>
      <c r="E28" s="1509"/>
      <c r="F28" s="1503"/>
      <c r="G28" s="1507"/>
      <c r="H28" s="1503"/>
      <c r="I28" s="1507"/>
      <c r="J28" s="1503">
        <v>380000</v>
      </c>
      <c r="K28" s="214"/>
      <c r="L28" s="1500">
        <f>L26-J28</f>
        <v>2220034</v>
      </c>
    </row>
    <row r="29" spans="1:12">
      <c r="A29" s="1491"/>
      <c r="B29" s="1502"/>
      <c r="C29" s="56" t="s">
        <v>676</v>
      </c>
      <c r="D29" s="1512"/>
      <c r="E29" s="1510"/>
      <c r="F29" s="1504"/>
      <c r="G29" s="1508"/>
      <c r="H29" s="1504"/>
      <c r="I29" s="1508"/>
      <c r="J29" s="1504"/>
      <c r="K29" s="208"/>
      <c r="L29" s="994"/>
    </row>
    <row r="30" spans="1:12">
      <c r="A30" s="1490"/>
      <c r="B30" s="1501"/>
      <c r="C30" s="53" t="s">
        <v>458</v>
      </c>
      <c r="D30" s="1498" t="s">
        <v>679</v>
      </c>
      <c r="E30" s="1496" t="s">
        <v>680</v>
      </c>
      <c r="F30" s="1492"/>
      <c r="G30" s="1494"/>
      <c r="H30" s="1492">
        <v>781000</v>
      </c>
      <c r="I30" s="1492"/>
      <c r="J30" s="1492"/>
      <c r="K30" s="1503"/>
      <c r="L30" s="1515">
        <f>L28-H30</f>
        <v>1439034</v>
      </c>
    </row>
    <row r="31" spans="1:12">
      <c r="A31" s="1491"/>
      <c r="B31" s="1502"/>
      <c r="C31" s="56" t="s">
        <v>678</v>
      </c>
      <c r="D31" s="1499" t="s">
        <v>648</v>
      </c>
      <c r="E31" s="1497"/>
      <c r="F31" s="1493"/>
      <c r="G31" s="1495"/>
      <c r="H31" s="1493"/>
      <c r="I31" s="1495"/>
      <c r="J31" s="1493"/>
      <c r="K31" s="1504"/>
      <c r="L31" s="1516"/>
    </row>
    <row r="32" spans="1:12">
      <c r="A32" s="1505"/>
      <c r="B32" s="1517"/>
      <c r="C32" s="104" t="s">
        <v>458</v>
      </c>
      <c r="D32" s="310" t="s">
        <v>662</v>
      </c>
      <c r="E32" s="1514" t="s">
        <v>664</v>
      </c>
      <c r="F32" s="1513"/>
      <c r="G32" s="106"/>
      <c r="H32" s="1513">
        <v>561000</v>
      </c>
      <c r="I32" s="1503"/>
      <c r="J32" s="1503"/>
      <c r="K32" s="1503"/>
      <c r="L32" s="1515">
        <f>L30-H32</f>
        <v>878034</v>
      </c>
    </row>
    <row r="33" spans="1:12">
      <c r="A33" s="1506"/>
      <c r="B33" s="1518"/>
      <c r="C33" s="56" t="s">
        <v>659</v>
      </c>
      <c r="D33" s="1512" t="s">
        <v>663</v>
      </c>
      <c r="E33" s="1510"/>
      <c r="F33" s="1504"/>
      <c r="G33" s="1508"/>
      <c r="H33" s="1504"/>
      <c r="I33" s="1508"/>
      <c r="J33" s="1504"/>
      <c r="K33" s="1504"/>
      <c r="L33" s="1516"/>
    </row>
    <row r="34" spans="1:12">
      <c r="A34" s="2693" t="s">
        <v>462</v>
      </c>
      <c r="B34" s="2694"/>
      <c r="C34" s="2695"/>
      <c r="D34" s="1432"/>
      <c r="E34" s="138"/>
      <c r="F34" s="66">
        <f>SUM(F3:F33)</f>
        <v>7000000</v>
      </c>
      <c r="G34" s="66">
        <f>SUM(G4:G9)</f>
        <v>0</v>
      </c>
      <c r="H34" s="66">
        <f>SUM(H3:H33)</f>
        <v>5281500</v>
      </c>
      <c r="I34" s="962">
        <f>SUM(I3:I33)</f>
        <v>544500</v>
      </c>
      <c r="J34" s="66">
        <f>SUM(J4:J33)</f>
        <v>667500</v>
      </c>
      <c r="K34" s="66">
        <f>SUM(K3:K33)</f>
        <v>18000</v>
      </c>
      <c r="L34" s="66">
        <f>L3+F34-H34-I34-J34+K34</f>
        <v>878034</v>
      </c>
    </row>
    <row r="35" spans="1:12">
      <c r="A35" s="2690" t="s">
        <v>7</v>
      </c>
      <c r="B35" s="2691"/>
      <c r="C35" s="2692"/>
      <c r="D35" s="1439"/>
      <c r="E35" s="139"/>
      <c r="F35" s="68">
        <f>'Mar''16'!F30</f>
        <v>80500000</v>
      </c>
      <c r="G35" s="68">
        <f>'Mar''15'!G38</f>
        <v>0</v>
      </c>
      <c r="H35" s="68">
        <f>'Mar''16'!H30</f>
        <v>56387478</v>
      </c>
      <c r="I35" s="68"/>
      <c r="J35" s="69">
        <f>'Mar''16'!J30</f>
        <v>20655727</v>
      </c>
      <c r="K35" s="69">
        <f>'Mar''16'!K30</f>
        <v>181050</v>
      </c>
      <c r="L35" s="69">
        <f>'Mar''16'!L30</f>
        <v>3637845</v>
      </c>
    </row>
    <row r="36" spans="1:12">
      <c r="A36" s="2706" t="s">
        <v>12</v>
      </c>
      <c r="B36" s="2707"/>
      <c r="C36" s="2708"/>
      <c r="D36" s="1519"/>
      <c r="E36" s="1520"/>
      <c r="F36" s="1521">
        <f t="shared" ref="F36:K36" si="0">F35+F34</f>
        <v>87500000</v>
      </c>
      <c r="G36" s="1521">
        <f t="shared" si="0"/>
        <v>0</v>
      </c>
      <c r="H36" s="1521">
        <f t="shared" si="0"/>
        <v>61668978</v>
      </c>
      <c r="I36" s="1521"/>
      <c r="J36" s="1521">
        <f t="shared" si="0"/>
        <v>21323227</v>
      </c>
      <c r="K36" s="1521">
        <f t="shared" si="0"/>
        <v>199050</v>
      </c>
      <c r="L36" s="1521">
        <f>F36-G36-H36-I36-J36+K36</f>
        <v>4706845</v>
      </c>
    </row>
    <row r="43" spans="1:12">
      <c r="C43" s="1325" t="s">
        <v>666</v>
      </c>
      <c r="D43" s="1326"/>
      <c r="G43" s="1325" t="s">
        <v>667</v>
      </c>
    </row>
    <row r="44" spans="1:12">
      <c r="C44" s="1327" t="s">
        <v>225</v>
      </c>
      <c r="D44" s="1326"/>
      <c r="G44" s="1327" t="s">
        <v>668</v>
      </c>
    </row>
  </sheetData>
  <mergeCells count="28">
    <mergeCell ref="A34:C34"/>
    <mergeCell ref="A35:C35"/>
    <mergeCell ref="A36:C36"/>
    <mergeCell ref="A12:A13"/>
    <mergeCell ref="A14:A15"/>
    <mergeCell ref="J22:J23"/>
    <mergeCell ref="K6:K7"/>
    <mergeCell ref="L6:L7"/>
    <mergeCell ref="A8:A9"/>
    <mergeCell ref="B8:B9"/>
    <mergeCell ref="A6:A7"/>
    <mergeCell ref="B6:B7"/>
    <mergeCell ref="J6:J7"/>
    <mergeCell ref="H1:J1"/>
    <mergeCell ref="K1:K2"/>
    <mergeCell ref="L1:L2"/>
    <mergeCell ref="A3:C3"/>
    <mergeCell ref="A4:A5"/>
    <mergeCell ref="B4:B5"/>
    <mergeCell ref="J4:J5"/>
    <mergeCell ref="K4:K5"/>
    <mergeCell ref="L4:L5"/>
    <mergeCell ref="A1:A2"/>
    <mergeCell ref="B1:B2"/>
    <mergeCell ref="C1:C2"/>
    <mergeCell ref="D1:E1"/>
    <mergeCell ref="F1:F2"/>
    <mergeCell ref="G1:G2"/>
  </mergeCells>
  <pageMargins left="0.70866141732283472" right="0.70866141732283472" top="0.74803149606299213" bottom="0.74803149606299213" header="0.31496062992125984" footer="0.31496062992125984"/>
  <pageSetup scale="65" orientation="landscape" horizontalDpi="4294967293" verticalDpi="72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2"/>
  <dimension ref="A1:L38"/>
  <sheetViews>
    <sheetView workbookViewId="0">
      <selection activeCell="C12" sqref="C12"/>
    </sheetView>
  </sheetViews>
  <sheetFormatPr defaultRowHeight="15"/>
  <cols>
    <col min="1" max="1" width="4.7109375" customWidth="1"/>
    <col min="2" max="2" width="11.85546875" customWidth="1"/>
    <col min="3" max="3" width="41.85546875" customWidth="1"/>
    <col min="4" max="4" width="15.5703125" customWidth="1"/>
    <col min="6" max="6" width="15.85546875" customWidth="1"/>
    <col min="7" max="7" width="13.42578125" customWidth="1"/>
    <col min="8" max="8" width="16.42578125" customWidth="1"/>
    <col min="9" max="9" width="13" customWidth="1"/>
    <col min="10" max="10" width="15.28515625" customWidth="1"/>
    <col min="11" max="11" width="14.42578125" customWidth="1"/>
    <col min="12" max="12" width="15.7109375" customWidth="1"/>
  </cols>
  <sheetData>
    <row r="1" spans="1:12">
      <c r="A1" s="2632" t="s">
        <v>1</v>
      </c>
      <c r="B1" s="2664" t="s">
        <v>96</v>
      </c>
      <c r="C1" s="2632" t="s">
        <v>3</v>
      </c>
      <c r="D1" s="2636" t="s">
        <v>90</v>
      </c>
      <c r="E1" s="2637"/>
      <c r="F1" s="2630" t="s">
        <v>4</v>
      </c>
      <c r="G1" s="2630" t="s">
        <v>130</v>
      </c>
      <c r="H1" s="2638" t="s">
        <v>5</v>
      </c>
      <c r="I1" s="2639"/>
      <c r="J1" s="2640"/>
      <c r="K1" s="2630" t="s">
        <v>55</v>
      </c>
      <c r="L1" s="2630" t="s">
        <v>6</v>
      </c>
    </row>
    <row r="2" spans="1:12">
      <c r="A2" s="2633"/>
      <c r="B2" s="2665"/>
      <c r="C2" s="2633"/>
      <c r="D2" s="1531" t="s">
        <v>54</v>
      </c>
      <c r="E2" s="1532" t="s">
        <v>93</v>
      </c>
      <c r="F2" s="2631"/>
      <c r="G2" s="2631"/>
      <c r="H2" s="1530" t="s">
        <v>94</v>
      </c>
      <c r="I2" s="1530" t="s">
        <v>129</v>
      </c>
      <c r="J2" s="1530" t="s">
        <v>60</v>
      </c>
      <c r="K2" s="2631"/>
      <c r="L2" s="2631"/>
    </row>
    <row r="3" spans="1:12">
      <c r="A3" s="2671" t="s">
        <v>7</v>
      </c>
      <c r="B3" s="2672"/>
      <c r="C3" s="2673"/>
      <c r="D3" s="1535"/>
      <c r="E3" s="134"/>
      <c r="F3" s="49"/>
      <c r="G3" s="49"/>
      <c r="H3" s="49"/>
      <c r="I3" s="49"/>
      <c r="J3" s="49"/>
      <c r="K3" s="49"/>
      <c r="L3" s="52">
        <f>'Des''16'!L34</f>
        <v>878034</v>
      </c>
    </row>
    <row r="4" spans="1:12">
      <c r="A4" s="2618"/>
      <c r="B4" s="2699">
        <v>42738</v>
      </c>
      <c r="C4" s="104" t="s">
        <v>430</v>
      </c>
      <c r="D4" s="310"/>
      <c r="E4" s="1539"/>
      <c r="F4" s="1538">
        <v>3500000</v>
      </c>
      <c r="G4" s="213"/>
      <c r="H4" s="1525"/>
      <c r="I4" s="1527"/>
      <c r="J4" s="2616"/>
      <c r="K4" s="2616"/>
      <c r="L4" s="2616">
        <f>L3+F4</f>
        <v>4378034</v>
      </c>
    </row>
    <row r="5" spans="1:12">
      <c r="A5" s="2619"/>
      <c r="B5" s="2700"/>
      <c r="C5" s="56"/>
      <c r="D5" s="1537"/>
      <c r="E5" s="1534"/>
      <c r="F5" s="1526"/>
      <c r="G5" s="209"/>
      <c r="H5" s="1526"/>
      <c r="I5" s="1528"/>
      <c r="J5" s="2617"/>
      <c r="K5" s="2617"/>
      <c r="L5" s="2617"/>
    </row>
    <row r="6" spans="1:12">
      <c r="A6" s="2618"/>
      <c r="B6" s="2699"/>
      <c r="C6" s="53" t="s">
        <v>477</v>
      </c>
      <c r="D6" s="1536" t="s">
        <v>540</v>
      </c>
      <c r="E6" s="1533" t="s">
        <v>249</v>
      </c>
      <c r="F6" s="1525"/>
      <c r="G6" s="213"/>
      <c r="H6" s="1525">
        <v>656500</v>
      </c>
      <c r="I6" s="1527"/>
      <c r="J6" s="2616"/>
      <c r="K6" s="2616"/>
      <c r="L6" s="2616">
        <f>L4-H6</f>
        <v>3721534</v>
      </c>
    </row>
    <row r="7" spans="1:12">
      <c r="A7" s="2619"/>
      <c r="B7" s="2700"/>
      <c r="C7" s="56" t="s">
        <v>539</v>
      </c>
      <c r="D7" s="1537" t="s">
        <v>541</v>
      </c>
      <c r="E7" s="1534"/>
      <c r="F7" s="1526"/>
      <c r="G7" s="209"/>
      <c r="H7" s="1526"/>
      <c r="I7" s="1528"/>
      <c r="J7" s="2617"/>
      <c r="K7" s="2617"/>
      <c r="L7" s="2617"/>
    </row>
    <row r="8" spans="1:12">
      <c r="A8" s="2618"/>
      <c r="B8" s="2699"/>
      <c r="C8" s="53" t="s">
        <v>458</v>
      </c>
      <c r="D8" s="1536" t="s">
        <v>540</v>
      </c>
      <c r="E8" s="1533" t="s">
        <v>249</v>
      </c>
      <c r="F8" s="213"/>
      <c r="G8" s="213"/>
      <c r="H8" s="1525">
        <v>580000</v>
      </c>
      <c r="I8" s="1527"/>
      <c r="J8" s="1525"/>
      <c r="K8" s="1525"/>
      <c r="L8" s="1525">
        <f>L6-H8</f>
        <v>3141534</v>
      </c>
    </row>
    <row r="9" spans="1:12">
      <c r="A9" s="2619"/>
      <c r="B9" s="2700"/>
      <c r="C9" s="56" t="s">
        <v>607</v>
      </c>
      <c r="D9" s="1537" t="s">
        <v>541</v>
      </c>
      <c r="E9" s="1534"/>
      <c r="F9" s="209"/>
      <c r="G9" s="209"/>
      <c r="H9" s="1526"/>
      <c r="I9" s="1528"/>
      <c r="J9" s="1526"/>
      <c r="K9" s="1526"/>
      <c r="L9" s="1526"/>
    </row>
    <row r="10" spans="1:12">
      <c r="A10" s="301"/>
      <c r="B10" s="1542"/>
      <c r="C10" s="53" t="s">
        <v>511</v>
      </c>
      <c r="D10" s="1536" t="s">
        <v>479</v>
      </c>
      <c r="E10" s="1533" t="s">
        <v>590</v>
      </c>
      <c r="F10" s="1525"/>
      <c r="G10" s="1527"/>
      <c r="H10" s="1525">
        <v>654000</v>
      </c>
      <c r="I10" s="1525"/>
      <c r="J10" s="1525"/>
      <c r="K10" s="1525"/>
      <c r="L10" s="1525">
        <f>L8-H10</f>
        <v>2487534</v>
      </c>
    </row>
    <row r="11" spans="1:12">
      <c r="A11" s="301"/>
      <c r="B11" s="1543"/>
      <c r="C11" s="56" t="s">
        <v>639</v>
      </c>
      <c r="D11" s="1537" t="s">
        <v>513</v>
      </c>
      <c r="E11" s="1534"/>
      <c r="F11" s="1526"/>
      <c r="G11" s="1528"/>
      <c r="H11" s="1526"/>
      <c r="I11" s="1526"/>
      <c r="J11" s="1526"/>
      <c r="K11" s="1526"/>
      <c r="L11" s="1526"/>
    </row>
    <row r="12" spans="1:12">
      <c r="A12" s="2618"/>
      <c r="B12" s="1542"/>
      <c r="C12" s="53" t="s">
        <v>458</v>
      </c>
      <c r="D12" s="1536" t="s">
        <v>479</v>
      </c>
      <c r="E12" s="1533" t="s">
        <v>590</v>
      </c>
      <c r="F12" s="1525"/>
      <c r="G12" s="1527"/>
      <c r="H12" s="1525">
        <v>327000</v>
      </c>
      <c r="I12" s="1527"/>
      <c r="J12" s="1525"/>
      <c r="K12" s="1525"/>
      <c r="L12" s="1525">
        <f>L10-H12</f>
        <v>2160534</v>
      </c>
    </row>
    <row r="13" spans="1:12">
      <c r="A13" s="2619"/>
      <c r="B13" s="1543"/>
      <c r="C13" s="56" t="s">
        <v>635</v>
      </c>
      <c r="D13" s="1537" t="s">
        <v>513</v>
      </c>
      <c r="E13" s="1534"/>
      <c r="F13" s="1526"/>
      <c r="G13" s="1528"/>
      <c r="H13" s="1526"/>
      <c r="I13" s="1528"/>
      <c r="J13" s="1526"/>
      <c r="K13" s="1526"/>
      <c r="L13" s="1526"/>
    </row>
    <row r="14" spans="1:12">
      <c r="A14" s="2618"/>
      <c r="B14" s="1542"/>
      <c r="C14" s="53" t="s">
        <v>674</v>
      </c>
      <c r="D14" s="1536" t="s">
        <v>479</v>
      </c>
      <c r="E14" s="2656" t="s">
        <v>590</v>
      </c>
      <c r="F14" s="1538"/>
      <c r="G14" s="106"/>
      <c r="H14" s="1538">
        <v>803000</v>
      </c>
      <c r="I14" s="106"/>
      <c r="J14" s="1525"/>
      <c r="K14" s="1525"/>
      <c r="L14" s="1540">
        <f>L12-H14</f>
        <v>1357534</v>
      </c>
    </row>
    <row r="15" spans="1:12">
      <c r="A15" s="2619"/>
      <c r="B15" s="1543"/>
      <c r="C15" s="104" t="s">
        <v>675</v>
      </c>
      <c r="D15" s="310" t="s">
        <v>513</v>
      </c>
      <c r="E15" s="2696"/>
      <c r="F15" s="1538"/>
      <c r="G15" s="106"/>
      <c r="H15" s="1538"/>
      <c r="I15" s="106"/>
      <c r="J15" s="1526"/>
      <c r="K15" s="1526"/>
      <c r="L15" s="1541"/>
    </row>
    <row r="16" spans="1:12">
      <c r="A16" s="1523"/>
      <c r="B16" s="1542"/>
      <c r="C16" s="53" t="s">
        <v>458</v>
      </c>
      <c r="D16" s="1536" t="s">
        <v>611</v>
      </c>
      <c r="E16" s="1533" t="s">
        <v>610</v>
      </c>
      <c r="F16" s="1525"/>
      <c r="G16" s="213"/>
      <c r="H16" s="1525">
        <v>829000</v>
      </c>
      <c r="I16" s="1527"/>
      <c r="J16" s="1525"/>
      <c r="K16" s="214"/>
      <c r="L16" s="1540">
        <f>L14-H16</f>
        <v>528534</v>
      </c>
    </row>
    <row r="17" spans="1:12">
      <c r="A17" s="1524"/>
      <c r="B17" s="1543"/>
      <c r="C17" s="56" t="s">
        <v>677</v>
      </c>
      <c r="D17" s="1537" t="s">
        <v>248</v>
      </c>
      <c r="E17" s="1534"/>
      <c r="F17" s="1526"/>
      <c r="G17" s="209"/>
      <c r="H17" s="1526"/>
      <c r="I17" s="1528"/>
      <c r="J17" s="1526"/>
      <c r="K17" s="210"/>
      <c r="L17" s="1541"/>
    </row>
    <row r="18" spans="1:12">
      <c r="A18" s="1523"/>
      <c r="B18" s="1542">
        <v>42739</v>
      </c>
      <c r="C18" s="104" t="s">
        <v>430</v>
      </c>
      <c r="D18" s="310"/>
      <c r="E18" s="1549"/>
      <c r="F18" s="1548">
        <v>3500000</v>
      </c>
      <c r="G18" s="1527"/>
      <c r="H18" s="1525"/>
      <c r="I18" s="1527"/>
      <c r="J18" s="1525"/>
      <c r="K18" s="214"/>
      <c r="L18" s="1540">
        <f>L16+F18</f>
        <v>4028534</v>
      </c>
    </row>
    <row r="19" spans="1:12">
      <c r="A19" s="1524"/>
      <c r="B19" s="1543"/>
      <c r="C19" s="56"/>
      <c r="D19" s="1537"/>
      <c r="E19" s="1534"/>
      <c r="F19" s="1526"/>
      <c r="G19" s="1528"/>
      <c r="H19" s="1526"/>
      <c r="I19" s="1528"/>
      <c r="J19" s="1526"/>
      <c r="K19" s="210"/>
      <c r="L19" s="1541"/>
    </row>
    <row r="20" spans="1:12">
      <c r="A20" s="1523"/>
      <c r="B20" s="1550">
        <v>42740</v>
      </c>
      <c r="C20" s="53" t="s">
        <v>458</v>
      </c>
      <c r="D20" s="1546" t="s">
        <v>682</v>
      </c>
      <c r="E20" s="1544" t="s">
        <v>683</v>
      </c>
      <c r="F20" s="1538"/>
      <c r="G20" s="1527"/>
      <c r="H20" s="1525">
        <v>736000</v>
      </c>
      <c r="I20" s="1527"/>
      <c r="J20" s="1525"/>
      <c r="K20" s="214"/>
      <c r="L20" s="1540">
        <f>L18-H20</f>
        <v>3292534</v>
      </c>
    </row>
    <row r="21" spans="1:12">
      <c r="A21" s="1524"/>
      <c r="B21" s="1551"/>
      <c r="C21" s="56" t="s">
        <v>681</v>
      </c>
      <c r="D21" s="1547" t="s">
        <v>648</v>
      </c>
      <c r="E21" s="1545"/>
      <c r="F21" s="1526"/>
      <c r="G21" s="1528"/>
      <c r="H21" s="1526"/>
      <c r="I21" s="1528"/>
      <c r="J21" s="1526"/>
      <c r="K21" s="210"/>
      <c r="L21" s="1541"/>
    </row>
    <row r="22" spans="1:12">
      <c r="A22" s="1523"/>
      <c r="B22" s="1542"/>
      <c r="C22" s="104"/>
      <c r="D22" s="310"/>
      <c r="E22" s="1569"/>
      <c r="F22" s="1568"/>
      <c r="G22" s="1527"/>
      <c r="H22" s="1525"/>
      <c r="I22" s="1527"/>
      <c r="J22" s="2616"/>
      <c r="K22" s="214">
        <v>18000</v>
      </c>
      <c r="L22" s="1540">
        <f>L20+K22</f>
        <v>3310534</v>
      </c>
    </row>
    <row r="23" spans="1:12">
      <c r="A23" s="1524"/>
      <c r="B23" s="1543"/>
      <c r="C23" s="56"/>
      <c r="D23" s="1567"/>
      <c r="E23" s="1563"/>
      <c r="F23" s="1553"/>
      <c r="G23" s="1528"/>
      <c r="H23" s="1526"/>
      <c r="I23" s="1528"/>
      <c r="J23" s="2617"/>
      <c r="K23" s="210"/>
      <c r="L23" s="1541"/>
    </row>
    <row r="24" spans="1:12">
      <c r="A24" s="1523"/>
      <c r="B24" s="1572">
        <v>42755</v>
      </c>
      <c r="C24" s="104" t="s">
        <v>430</v>
      </c>
      <c r="D24" s="310"/>
      <c r="E24" s="1569"/>
      <c r="F24" s="1568">
        <v>3500000</v>
      </c>
      <c r="G24" s="1527"/>
      <c r="H24" s="1525"/>
      <c r="I24" s="1527"/>
      <c r="J24" s="1525"/>
      <c r="K24" s="208"/>
      <c r="L24" s="994">
        <f>L22+F24</f>
        <v>6810534</v>
      </c>
    </row>
    <row r="25" spans="1:12">
      <c r="A25" s="1524"/>
      <c r="B25" s="1573"/>
      <c r="C25" s="56"/>
      <c r="D25" s="1567"/>
      <c r="E25" s="1563"/>
      <c r="F25" s="1553"/>
      <c r="G25" s="1528"/>
      <c r="H25" s="1526"/>
      <c r="I25" s="1528"/>
      <c r="J25" s="1538"/>
      <c r="K25" s="208"/>
      <c r="L25" s="994"/>
    </row>
    <row r="26" spans="1:12">
      <c r="A26" s="2693" t="s">
        <v>691</v>
      </c>
      <c r="B26" s="2694"/>
      <c r="C26" s="2695"/>
      <c r="D26" s="1522"/>
      <c r="E26" s="138"/>
      <c r="F26" s="66">
        <f>SUM(F3:F25)</f>
        <v>10500000</v>
      </c>
      <c r="G26" s="66">
        <f>SUM(G4:G9)</f>
        <v>0</v>
      </c>
      <c r="H26" s="66">
        <f>SUM(H3:H25)</f>
        <v>4585500</v>
      </c>
      <c r="I26" s="962">
        <f>SUM(I3:I25)</f>
        <v>0</v>
      </c>
      <c r="J26" s="66">
        <f>SUM(J4:J25)</f>
        <v>0</v>
      </c>
      <c r="K26" s="66">
        <f>SUM(K3:K25)</f>
        <v>18000</v>
      </c>
      <c r="L26" s="66">
        <f>L3+F26-H26-I26-J26+K26</f>
        <v>6810534</v>
      </c>
    </row>
    <row r="27" spans="1:12">
      <c r="A27" s="2690" t="s">
        <v>7</v>
      </c>
      <c r="B27" s="2691"/>
      <c r="C27" s="2692"/>
      <c r="D27" s="1529"/>
      <c r="E27" s="139"/>
      <c r="F27" s="68">
        <f>'Mar''16'!F30</f>
        <v>80500000</v>
      </c>
      <c r="G27" s="68">
        <f>'Mar''15'!G38</f>
        <v>0</v>
      </c>
      <c r="H27" s="68">
        <f>'Mar''16'!H30</f>
        <v>56387478</v>
      </c>
      <c r="I27" s="68"/>
      <c r="J27" s="69">
        <f>'Mar''16'!J30</f>
        <v>20655727</v>
      </c>
      <c r="K27" s="69">
        <f>'Mar''16'!K30</f>
        <v>181050</v>
      </c>
      <c r="L27" s="69">
        <f>'Mar''16'!L30</f>
        <v>3637845</v>
      </c>
    </row>
    <row r="28" spans="1:12">
      <c r="A28" s="2706" t="s">
        <v>12</v>
      </c>
      <c r="B28" s="2707"/>
      <c r="C28" s="2708"/>
      <c r="D28" s="1519"/>
      <c r="E28" s="1520"/>
      <c r="F28" s="1521">
        <f t="shared" ref="F28:K28" si="0">F27+F26</f>
        <v>91000000</v>
      </c>
      <c r="G28" s="1521">
        <f t="shared" si="0"/>
        <v>0</v>
      </c>
      <c r="H28" s="1521">
        <f t="shared" si="0"/>
        <v>60972978</v>
      </c>
      <c r="I28" s="1521"/>
      <c r="J28" s="1521">
        <f t="shared" si="0"/>
        <v>20655727</v>
      </c>
      <c r="K28" s="1521">
        <f t="shared" si="0"/>
        <v>199050</v>
      </c>
      <c r="L28" s="1521">
        <f>F28-G28-H28-I28-J28+K28</f>
        <v>9570345</v>
      </c>
    </row>
    <row r="37" spans="3:7">
      <c r="C37" s="1325" t="s">
        <v>666</v>
      </c>
      <c r="D37" s="1326"/>
      <c r="G37" s="1325"/>
    </row>
    <row r="38" spans="3:7">
      <c r="C38" s="1327" t="s">
        <v>225</v>
      </c>
      <c r="D38" s="1326"/>
      <c r="G38" s="1327"/>
    </row>
  </sheetData>
  <mergeCells count="29">
    <mergeCell ref="J22:J23"/>
    <mergeCell ref="A26:C26"/>
    <mergeCell ref="A27:C27"/>
    <mergeCell ref="A8:A9"/>
    <mergeCell ref="B8:B9"/>
    <mergeCell ref="G1:G2"/>
    <mergeCell ref="A28:C28"/>
    <mergeCell ref="E14:E15"/>
    <mergeCell ref="A6:A7"/>
    <mergeCell ref="B6:B7"/>
    <mergeCell ref="A12:A13"/>
    <mergeCell ref="A14:A15"/>
    <mergeCell ref="A1:A2"/>
    <mergeCell ref="B1:B2"/>
    <mergeCell ref="C1:C2"/>
    <mergeCell ref="D1:E1"/>
    <mergeCell ref="F1:F2"/>
    <mergeCell ref="A3:C3"/>
    <mergeCell ref="A4:A5"/>
    <mergeCell ref="B4:B5"/>
    <mergeCell ref="J4:J5"/>
    <mergeCell ref="K4:K5"/>
    <mergeCell ref="K6:K7"/>
    <mergeCell ref="L6:L7"/>
    <mergeCell ref="H1:J1"/>
    <mergeCell ref="K1:K2"/>
    <mergeCell ref="L1:L2"/>
    <mergeCell ref="L4:L5"/>
    <mergeCell ref="J6:J7"/>
  </mergeCells>
  <pageMargins left="0.70866141732283472" right="0.70866141732283472" top="0.74803149606299213" bottom="0.74803149606299213" header="0.31496062992125984" footer="0.31496062992125984"/>
  <pageSetup scale="65" orientation="landscape" horizontalDpi="0" verticalDpi="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3"/>
  <dimension ref="A1:L44"/>
  <sheetViews>
    <sheetView topLeftCell="A19" workbookViewId="0">
      <selection activeCell="C29" sqref="C29"/>
    </sheetView>
  </sheetViews>
  <sheetFormatPr defaultRowHeight="15"/>
  <cols>
    <col min="1" max="1" width="5.140625" customWidth="1"/>
    <col min="2" max="2" width="9.5703125" customWidth="1"/>
    <col min="3" max="3" width="41.28515625" customWidth="1"/>
    <col min="4" max="4" width="15.85546875" customWidth="1"/>
    <col min="6" max="6" width="15.140625" customWidth="1"/>
    <col min="7" max="7" width="11.5703125" customWidth="1"/>
    <col min="8" max="8" width="16" customWidth="1"/>
    <col min="10" max="10" width="16.42578125" customWidth="1"/>
    <col min="11" max="11" width="14" customWidth="1"/>
    <col min="12" max="12" width="17" customWidth="1"/>
  </cols>
  <sheetData>
    <row r="1" spans="1:12">
      <c r="A1" s="2632" t="s">
        <v>1</v>
      </c>
      <c r="B1" s="2664" t="s">
        <v>96</v>
      </c>
      <c r="C1" s="2632" t="s">
        <v>3</v>
      </c>
      <c r="D1" s="2636" t="s">
        <v>90</v>
      </c>
      <c r="E1" s="2637"/>
      <c r="F1" s="2630" t="s">
        <v>4</v>
      </c>
      <c r="G1" s="2630" t="s">
        <v>130</v>
      </c>
      <c r="H1" s="2638" t="s">
        <v>5</v>
      </c>
      <c r="I1" s="2639"/>
      <c r="J1" s="2640"/>
      <c r="K1" s="2630" t="s">
        <v>55</v>
      </c>
      <c r="L1" s="2630" t="s">
        <v>6</v>
      </c>
    </row>
    <row r="2" spans="1:12">
      <c r="A2" s="2633"/>
      <c r="B2" s="2665"/>
      <c r="C2" s="2633"/>
      <c r="D2" s="1559" t="s">
        <v>54</v>
      </c>
      <c r="E2" s="1564" t="s">
        <v>93</v>
      </c>
      <c r="F2" s="2631"/>
      <c r="G2" s="2631"/>
      <c r="H2" s="1558" t="s">
        <v>94</v>
      </c>
      <c r="I2" s="1558" t="s">
        <v>129</v>
      </c>
      <c r="J2" s="1558" t="s">
        <v>60</v>
      </c>
      <c r="K2" s="2631"/>
      <c r="L2" s="2631"/>
    </row>
    <row r="3" spans="1:12">
      <c r="A3" s="2671" t="s">
        <v>7</v>
      </c>
      <c r="B3" s="2672"/>
      <c r="C3" s="2673"/>
      <c r="D3" s="1565"/>
      <c r="E3" s="134"/>
      <c r="F3" s="49"/>
      <c r="G3" s="49"/>
      <c r="H3" s="49"/>
      <c r="I3" s="49"/>
      <c r="J3" s="49"/>
      <c r="K3" s="49"/>
      <c r="L3" s="52">
        <f>'Jan''17'!L26</f>
        <v>6810534</v>
      </c>
    </row>
    <row r="4" spans="1:12">
      <c r="A4" s="2618"/>
      <c r="B4" s="2699">
        <v>42767</v>
      </c>
      <c r="C4" s="53" t="s">
        <v>458</v>
      </c>
      <c r="D4" s="1566" t="s">
        <v>679</v>
      </c>
      <c r="E4" s="1562" t="s">
        <v>680</v>
      </c>
      <c r="F4" s="1552"/>
      <c r="G4" s="1556"/>
      <c r="H4" s="1552">
        <v>781000</v>
      </c>
      <c r="I4" s="1556"/>
      <c r="J4" s="2616"/>
      <c r="K4" s="2616"/>
      <c r="L4" s="2616">
        <f>L3-H4</f>
        <v>6029534</v>
      </c>
    </row>
    <row r="5" spans="1:12">
      <c r="A5" s="2619"/>
      <c r="B5" s="2700"/>
      <c r="C5" s="56" t="s">
        <v>678</v>
      </c>
      <c r="D5" s="1567" t="s">
        <v>648</v>
      </c>
      <c r="E5" s="1563"/>
      <c r="F5" s="1553"/>
      <c r="G5" s="1557"/>
      <c r="H5" s="1553"/>
      <c r="I5" s="1557"/>
      <c r="J5" s="2617"/>
      <c r="K5" s="2617"/>
      <c r="L5" s="2617"/>
    </row>
    <row r="6" spans="1:12">
      <c r="A6" s="301"/>
      <c r="B6" s="724"/>
      <c r="C6" s="104" t="s">
        <v>458</v>
      </c>
      <c r="D6" s="310" t="s">
        <v>662</v>
      </c>
      <c r="E6" s="1569" t="s">
        <v>664</v>
      </c>
      <c r="F6" s="1568"/>
      <c r="G6" s="106"/>
      <c r="H6" s="1568">
        <v>561000</v>
      </c>
      <c r="I6" s="106"/>
      <c r="J6" s="1568"/>
      <c r="K6" s="1568"/>
      <c r="L6" s="1568">
        <f>L4-H6</f>
        <v>5468534</v>
      </c>
    </row>
    <row r="7" spans="1:12">
      <c r="A7" s="301"/>
      <c r="B7" s="724"/>
      <c r="C7" s="56" t="s">
        <v>659</v>
      </c>
      <c r="D7" s="1567" t="s">
        <v>663</v>
      </c>
      <c r="E7" s="1563"/>
      <c r="F7" s="1553"/>
      <c r="G7" s="1557"/>
      <c r="H7" s="1553"/>
      <c r="I7" s="106"/>
      <c r="J7" s="1568"/>
      <c r="K7" s="1568"/>
      <c r="L7" s="1568"/>
    </row>
    <row r="8" spans="1:12">
      <c r="A8" s="301"/>
      <c r="B8" s="724"/>
      <c r="C8" s="53" t="s">
        <v>477</v>
      </c>
      <c r="D8" s="1566" t="s">
        <v>540</v>
      </c>
      <c r="E8" s="1562" t="s">
        <v>249</v>
      </c>
      <c r="F8" s="1552"/>
      <c r="G8" s="213"/>
      <c r="H8" s="1552">
        <v>656500</v>
      </c>
      <c r="I8" s="1556"/>
      <c r="J8" s="1552"/>
      <c r="K8" s="1552"/>
      <c r="L8" s="1552">
        <f>L6-H8</f>
        <v>4812034</v>
      </c>
    </row>
    <row r="9" spans="1:12">
      <c r="A9" s="301"/>
      <c r="B9" s="724"/>
      <c r="C9" s="56" t="s">
        <v>539</v>
      </c>
      <c r="D9" s="1567" t="s">
        <v>541</v>
      </c>
      <c r="E9" s="1563"/>
      <c r="F9" s="1553"/>
      <c r="G9" s="209"/>
      <c r="H9" s="1553"/>
      <c r="I9" s="1557"/>
      <c r="J9" s="1553"/>
      <c r="K9" s="1553"/>
      <c r="L9" s="1553"/>
    </row>
    <row r="10" spans="1:12">
      <c r="A10" s="2618"/>
      <c r="B10" s="2699"/>
      <c r="C10" s="53" t="s">
        <v>458</v>
      </c>
      <c r="D10" s="1566" t="s">
        <v>540</v>
      </c>
      <c r="E10" s="1562" t="s">
        <v>249</v>
      </c>
      <c r="F10" s="213"/>
      <c r="G10" s="213"/>
      <c r="H10" s="1552">
        <v>580000</v>
      </c>
      <c r="I10" s="1556"/>
      <c r="J10" s="2616"/>
      <c r="K10" s="2616"/>
      <c r="L10" s="2616">
        <f>L8-H10</f>
        <v>4232034</v>
      </c>
    </row>
    <row r="11" spans="1:12">
      <c r="A11" s="2619"/>
      <c r="B11" s="2700"/>
      <c r="C11" s="56" t="s">
        <v>607</v>
      </c>
      <c r="D11" s="1567" t="s">
        <v>541</v>
      </c>
      <c r="E11" s="1563"/>
      <c r="F11" s="209"/>
      <c r="G11" s="209"/>
      <c r="H11" s="1553"/>
      <c r="I11" s="1557"/>
      <c r="J11" s="2617"/>
      <c r="K11" s="2617"/>
      <c r="L11" s="2617"/>
    </row>
    <row r="12" spans="1:12">
      <c r="A12" s="2618"/>
      <c r="B12" s="2699"/>
      <c r="C12" s="53" t="s">
        <v>511</v>
      </c>
      <c r="D12" s="1566" t="s">
        <v>479</v>
      </c>
      <c r="E12" s="1562" t="s">
        <v>590</v>
      </c>
      <c r="F12" s="1552"/>
      <c r="G12" s="1556"/>
      <c r="H12" s="1552">
        <v>654000</v>
      </c>
      <c r="I12" s="1556"/>
      <c r="J12" s="1552"/>
      <c r="K12" s="1552"/>
      <c r="L12" s="1552">
        <f>L10-H12</f>
        <v>3578034</v>
      </c>
    </row>
    <row r="13" spans="1:12">
      <c r="A13" s="2619"/>
      <c r="B13" s="2700"/>
      <c r="C13" s="56" t="s">
        <v>639</v>
      </c>
      <c r="D13" s="1567" t="s">
        <v>513</v>
      </c>
      <c r="E13" s="1563"/>
      <c r="F13" s="1553"/>
      <c r="G13" s="1557"/>
      <c r="H13" s="1553"/>
      <c r="I13" s="1557"/>
      <c r="J13" s="1553"/>
      <c r="K13" s="1553"/>
      <c r="L13" s="1553"/>
    </row>
    <row r="14" spans="1:12">
      <c r="A14" s="301"/>
      <c r="B14" s="1572"/>
      <c r="C14" s="53" t="s">
        <v>458</v>
      </c>
      <c r="D14" s="1580" t="s">
        <v>611</v>
      </c>
      <c r="E14" s="1578" t="s">
        <v>610</v>
      </c>
      <c r="F14" s="1574"/>
      <c r="G14" s="213"/>
      <c r="H14" s="1574">
        <v>829000</v>
      </c>
      <c r="I14" s="1552"/>
      <c r="J14" s="1552"/>
      <c r="K14" s="1552"/>
      <c r="L14" s="1552">
        <f>L12-H14</f>
        <v>2749034</v>
      </c>
    </row>
    <row r="15" spans="1:12">
      <c r="A15" s="301"/>
      <c r="B15" s="1573"/>
      <c r="C15" s="56" t="s">
        <v>677</v>
      </c>
      <c r="D15" s="1581" t="s">
        <v>248</v>
      </c>
      <c r="E15" s="1579"/>
      <c r="F15" s="1575"/>
      <c r="G15" s="209"/>
      <c r="H15" s="1575"/>
      <c r="I15" s="1553"/>
      <c r="J15" s="1553"/>
      <c r="K15" s="1553"/>
      <c r="L15" s="1553"/>
    </row>
    <row r="16" spans="1:12">
      <c r="A16" s="2618"/>
      <c r="B16" s="1572"/>
      <c r="C16" s="53" t="s">
        <v>458</v>
      </c>
      <c r="D16" s="1580" t="s">
        <v>619</v>
      </c>
      <c r="E16" s="1578" t="s">
        <v>620</v>
      </c>
      <c r="F16" s="1574"/>
      <c r="G16" s="1576"/>
      <c r="H16" s="1574">
        <v>581000</v>
      </c>
      <c r="I16" s="1556"/>
      <c r="J16" s="1552"/>
      <c r="K16" s="1552"/>
      <c r="L16" s="1552">
        <f>L14-H16</f>
        <v>2168034</v>
      </c>
    </row>
    <row r="17" spans="1:12">
      <c r="A17" s="2619"/>
      <c r="B17" s="1573"/>
      <c r="C17" s="56" t="s">
        <v>621</v>
      </c>
      <c r="D17" s="1581" t="s">
        <v>636</v>
      </c>
      <c r="E17" s="1579"/>
      <c r="F17" s="1575"/>
      <c r="G17" s="1577"/>
      <c r="H17" s="1575"/>
      <c r="I17" s="1557"/>
      <c r="J17" s="1553"/>
      <c r="K17" s="1553"/>
      <c r="L17" s="1553"/>
    </row>
    <row r="18" spans="1:12">
      <c r="A18" s="2618"/>
      <c r="B18" s="1572">
        <v>42772</v>
      </c>
      <c r="C18" s="53" t="s">
        <v>674</v>
      </c>
      <c r="D18" s="1580" t="s">
        <v>479</v>
      </c>
      <c r="E18" s="2656" t="s">
        <v>590</v>
      </c>
      <c r="F18" s="1582"/>
      <c r="G18" s="106"/>
      <c r="H18" s="1582">
        <v>803000</v>
      </c>
      <c r="I18" s="106"/>
      <c r="J18" s="1552"/>
      <c r="K18" s="1552"/>
      <c r="L18" s="1570">
        <f>L16-H18</f>
        <v>1365034</v>
      </c>
    </row>
    <row r="19" spans="1:12">
      <c r="A19" s="2619"/>
      <c r="B19" s="1573"/>
      <c r="C19" s="104" t="s">
        <v>675</v>
      </c>
      <c r="D19" s="310" t="s">
        <v>513</v>
      </c>
      <c r="E19" s="2696"/>
      <c r="F19" s="1575"/>
      <c r="G19" s="106"/>
      <c r="H19" s="1582"/>
      <c r="I19" s="106"/>
      <c r="J19" s="1553"/>
      <c r="K19" s="1553"/>
      <c r="L19" s="1571"/>
    </row>
    <row r="20" spans="1:12">
      <c r="A20" s="1554"/>
      <c r="B20" s="1572"/>
      <c r="C20" s="53" t="s">
        <v>458</v>
      </c>
      <c r="D20" s="1580" t="s">
        <v>682</v>
      </c>
      <c r="E20" s="1578" t="s">
        <v>683</v>
      </c>
      <c r="F20" s="1582"/>
      <c r="G20" s="1576"/>
      <c r="H20" s="1574">
        <v>736000</v>
      </c>
      <c r="I20" s="1556"/>
      <c r="J20" s="1552"/>
      <c r="K20" s="214"/>
      <c r="L20" s="1570">
        <f>L18-H20</f>
        <v>629034</v>
      </c>
    </row>
    <row r="21" spans="1:12">
      <c r="A21" s="1555"/>
      <c r="B21" s="1573"/>
      <c r="C21" s="56" t="s">
        <v>681</v>
      </c>
      <c r="D21" s="1581" t="s">
        <v>648</v>
      </c>
      <c r="E21" s="1579"/>
      <c r="F21" s="1575"/>
      <c r="G21" s="1577"/>
      <c r="H21" s="1575"/>
      <c r="I21" s="1557"/>
      <c r="J21" s="1553"/>
      <c r="K21" s="210"/>
      <c r="L21" s="1571"/>
    </row>
    <row r="22" spans="1:12">
      <c r="A22" s="1554"/>
      <c r="B22" s="1572"/>
      <c r="C22" s="53"/>
      <c r="D22" s="1580"/>
      <c r="E22" s="1578"/>
      <c r="F22" s="1574"/>
      <c r="G22" s="1576"/>
      <c r="H22" s="1574"/>
      <c r="I22" s="1574"/>
      <c r="J22" s="1574"/>
      <c r="K22" s="214">
        <v>10500</v>
      </c>
      <c r="L22" s="1570">
        <f>L20+K22</f>
        <v>639534</v>
      </c>
    </row>
    <row r="23" spans="1:12">
      <c r="A23" s="1555"/>
      <c r="B23" s="1573"/>
      <c r="C23" s="56"/>
      <c r="D23" s="1581"/>
      <c r="E23" s="1579"/>
      <c r="F23" s="1575"/>
      <c r="G23" s="1577"/>
      <c r="H23" s="1575"/>
      <c r="I23" s="1575"/>
      <c r="J23" s="1575"/>
      <c r="K23" s="210"/>
      <c r="L23" s="1571"/>
    </row>
    <row r="24" spans="1:12">
      <c r="A24" s="1554"/>
      <c r="B24" s="1572"/>
      <c r="C24" s="53" t="s">
        <v>640</v>
      </c>
      <c r="D24" s="1580" t="s">
        <v>642</v>
      </c>
      <c r="E24" s="1578" t="s">
        <v>643</v>
      </c>
      <c r="F24" s="1574"/>
      <c r="G24" s="1576"/>
      <c r="H24" s="1574"/>
      <c r="I24" s="1574"/>
      <c r="J24" s="1574">
        <v>308500</v>
      </c>
      <c r="K24" s="214"/>
      <c r="L24" s="1570">
        <f>L22-J24</f>
        <v>331034</v>
      </c>
    </row>
    <row r="25" spans="1:12">
      <c r="A25" s="1555"/>
      <c r="B25" s="1573"/>
      <c r="C25" s="56" t="s">
        <v>641</v>
      </c>
      <c r="D25" s="1581" t="s">
        <v>449</v>
      </c>
      <c r="E25" s="1579"/>
      <c r="F25" s="1575"/>
      <c r="G25" s="1577"/>
      <c r="H25" s="1575"/>
      <c r="I25" s="1575"/>
      <c r="J25" s="1575"/>
      <c r="K25" s="210"/>
      <c r="L25" s="1571"/>
    </row>
    <row r="26" spans="1:12">
      <c r="A26" s="1554"/>
      <c r="B26" s="1572">
        <v>42775</v>
      </c>
      <c r="C26" s="104" t="s">
        <v>430</v>
      </c>
      <c r="D26" s="310"/>
      <c r="E26" s="1587"/>
      <c r="F26" s="1586">
        <v>3500000</v>
      </c>
      <c r="G26" s="1556"/>
      <c r="H26" s="1552"/>
      <c r="I26" s="1556"/>
      <c r="J26" s="2616"/>
      <c r="K26" s="214"/>
      <c r="L26" s="1570">
        <f>L24+F26</f>
        <v>3831034</v>
      </c>
    </row>
    <row r="27" spans="1:12">
      <c r="A27" s="1555"/>
      <c r="B27" s="1573"/>
      <c r="C27" s="56"/>
      <c r="D27" s="1585"/>
      <c r="E27" s="1584"/>
      <c r="F27" s="1583"/>
      <c r="G27" s="1557"/>
      <c r="H27" s="1553"/>
      <c r="I27" s="1557"/>
      <c r="J27" s="2617"/>
      <c r="K27" s="210"/>
      <c r="L27" s="1571"/>
    </row>
    <row r="28" spans="1:12">
      <c r="A28" s="1590"/>
      <c r="B28" s="1600">
        <v>42786</v>
      </c>
      <c r="C28" s="53" t="s">
        <v>458</v>
      </c>
      <c r="D28" s="1596" t="s">
        <v>619</v>
      </c>
      <c r="E28" s="1594" t="s">
        <v>620</v>
      </c>
      <c r="F28" s="1588"/>
      <c r="G28" s="1592"/>
      <c r="H28" s="1588">
        <v>312000</v>
      </c>
      <c r="I28" s="1592"/>
      <c r="J28" s="1588"/>
      <c r="K28" s="214"/>
      <c r="L28" s="1598">
        <f>L26-H28</f>
        <v>3519034</v>
      </c>
    </row>
    <row r="29" spans="1:12">
      <c r="A29" s="1591"/>
      <c r="B29" s="1601"/>
      <c r="C29" s="56" t="s">
        <v>651</v>
      </c>
      <c r="D29" s="1597" t="s">
        <v>636</v>
      </c>
      <c r="E29" s="1595"/>
      <c r="F29" s="1589"/>
      <c r="G29" s="1593"/>
      <c r="H29" s="1589"/>
      <c r="I29" s="1593"/>
      <c r="J29" s="1589"/>
      <c r="K29" s="210"/>
      <c r="L29" s="1599"/>
    </row>
    <row r="30" spans="1:12">
      <c r="A30" s="1590"/>
      <c r="B30" s="1600"/>
      <c r="C30" s="53" t="s">
        <v>458</v>
      </c>
      <c r="D30" s="1596" t="s">
        <v>619</v>
      </c>
      <c r="E30" s="1594" t="s">
        <v>620</v>
      </c>
      <c r="F30" s="1588"/>
      <c r="G30" s="1592"/>
      <c r="H30" s="1588">
        <v>581000</v>
      </c>
      <c r="I30" s="1592"/>
      <c r="J30" s="1588"/>
      <c r="K30" s="214"/>
      <c r="L30" s="1598">
        <f>L28-H30</f>
        <v>2938034</v>
      </c>
    </row>
    <row r="31" spans="1:12">
      <c r="A31" s="1591"/>
      <c r="B31" s="1601"/>
      <c r="C31" s="56" t="s">
        <v>621</v>
      </c>
      <c r="D31" s="1597" t="s">
        <v>636</v>
      </c>
      <c r="E31" s="1595"/>
      <c r="F31" s="1589"/>
      <c r="G31" s="1593"/>
      <c r="H31" s="1589"/>
      <c r="I31" s="1593"/>
      <c r="J31" s="1589"/>
      <c r="K31" s="210"/>
      <c r="L31" s="1599"/>
    </row>
    <row r="32" spans="1:12">
      <c r="A32" s="1590"/>
      <c r="B32" s="1600">
        <v>42787</v>
      </c>
      <c r="C32" s="104" t="s">
        <v>430</v>
      </c>
      <c r="D32" s="310"/>
      <c r="E32" s="1606"/>
      <c r="F32" s="1605">
        <v>3500000</v>
      </c>
      <c r="G32" s="1592"/>
      <c r="H32" s="1588"/>
      <c r="I32" s="1592"/>
      <c r="J32" s="1588"/>
      <c r="K32" s="214"/>
      <c r="L32" s="1598">
        <f>L30+F32</f>
        <v>6438034</v>
      </c>
    </row>
    <row r="33" spans="1:12">
      <c r="A33" s="1591"/>
      <c r="B33" s="1601"/>
      <c r="C33" s="56"/>
      <c r="D33" s="1604"/>
      <c r="E33" s="1603"/>
      <c r="F33" s="1602"/>
      <c r="G33" s="1593"/>
      <c r="H33" s="1589"/>
      <c r="I33" s="1593"/>
      <c r="J33" s="1589"/>
      <c r="K33" s="210"/>
      <c r="L33" s="1599"/>
    </row>
    <row r="34" spans="1:12">
      <c r="A34" s="2693" t="s">
        <v>692</v>
      </c>
      <c r="B34" s="2694"/>
      <c r="C34" s="2695"/>
      <c r="D34" s="1561"/>
      <c r="E34" s="138"/>
      <c r="F34" s="66">
        <f>SUM(F3:F33)</f>
        <v>7000000</v>
      </c>
      <c r="G34" s="66">
        <f>SUM(G4:G13)</f>
        <v>0</v>
      </c>
      <c r="H34" s="66">
        <f>SUM(H3:H33)</f>
        <v>7074500</v>
      </c>
      <c r="I34" s="962">
        <f>SUM(I3:I33)</f>
        <v>0</v>
      </c>
      <c r="J34" s="66">
        <f>SUM(J4:J33)</f>
        <v>308500</v>
      </c>
      <c r="K34" s="66">
        <f>SUM(K3:K33)</f>
        <v>10500</v>
      </c>
      <c r="L34" s="66">
        <f>L3+F34-H34-I34-J34+K34</f>
        <v>6438034</v>
      </c>
    </row>
    <row r="35" spans="1:12">
      <c r="A35" s="2690" t="s">
        <v>7</v>
      </c>
      <c r="B35" s="2691"/>
      <c r="C35" s="2692"/>
      <c r="D35" s="1560"/>
      <c r="E35" s="139"/>
      <c r="F35" s="68">
        <f>'Mar''16'!F30</f>
        <v>80500000</v>
      </c>
      <c r="G35" s="68">
        <f>'Mar''15'!G38</f>
        <v>0</v>
      </c>
      <c r="H35" s="68">
        <f>'Mar''16'!H30</f>
        <v>56387478</v>
      </c>
      <c r="I35" s="68"/>
      <c r="J35" s="69">
        <f>'Mar''16'!J30</f>
        <v>20655727</v>
      </c>
      <c r="K35" s="69">
        <f>'Mar''16'!K30</f>
        <v>181050</v>
      </c>
      <c r="L35" s="69">
        <f>'Mar''16'!L30</f>
        <v>3637845</v>
      </c>
    </row>
    <row r="36" spans="1:12">
      <c r="A36" s="2706" t="s">
        <v>12</v>
      </c>
      <c r="B36" s="2707"/>
      <c r="C36" s="2708"/>
      <c r="D36" s="1519"/>
      <c r="E36" s="1520"/>
      <c r="F36" s="1521">
        <f t="shared" ref="F36:K36" si="0">F35+F34</f>
        <v>87500000</v>
      </c>
      <c r="G36" s="1521">
        <f t="shared" si="0"/>
        <v>0</v>
      </c>
      <c r="H36" s="1521">
        <f t="shared" si="0"/>
        <v>63461978</v>
      </c>
      <c r="I36" s="1521"/>
      <c r="J36" s="1521">
        <f t="shared" si="0"/>
        <v>20964227</v>
      </c>
      <c r="K36" s="1521">
        <f t="shared" si="0"/>
        <v>191550</v>
      </c>
      <c r="L36" s="1521">
        <f>F36-G36-H36-I36-J36+K36</f>
        <v>3265345</v>
      </c>
    </row>
    <row r="43" spans="1:12">
      <c r="C43" s="1325" t="s">
        <v>666</v>
      </c>
    </row>
    <row r="44" spans="1:12">
      <c r="C44" s="1327" t="s">
        <v>225</v>
      </c>
    </row>
  </sheetData>
  <mergeCells count="29">
    <mergeCell ref="L1:L2"/>
    <mergeCell ref="A3:C3"/>
    <mergeCell ref="A4:A5"/>
    <mergeCell ref="B4:B5"/>
    <mergeCell ref="J4:J5"/>
    <mergeCell ref="K4:K5"/>
    <mergeCell ref="L4:L5"/>
    <mergeCell ref="A1:A2"/>
    <mergeCell ref="B1:B2"/>
    <mergeCell ref="C1:C2"/>
    <mergeCell ref="D1:E1"/>
    <mergeCell ref="F1:F2"/>
    <mergeCell ref="G1:G2"/>
    <mergeCell ref="H1:J1"/>
    <mergeCell ref="K1:K2"/>
    <mergeCell ref="L10:L11"/>
    <mergeCell ref="A36:C36"/>
    <mergeCell ref="A16:A17"/>
    <mergeCell ref="A18:A19"/>
    <mergeCell ref="E18:E19"/>
    <mergeCell ref="J26:J27"/>
    <mergeCell ref="A34:C34"/>
    <mergeCell ref="A35:C35"/>
    <mergeCell ref="A12:A13"/>
    <mergeCell ref="B12:B13"/>
    <mergeCell ref="A10:A11"/>
    <mergeCell ref="B10:B11"/>
    <mergeCell ref="J10:J11"/>
    <mergeCell ref="K10:K11"/>
  </mergeCells>
  <pageMargins left="0.70866141732283472" right="0.70866141732283472" top="0.74803149606299213" bottom="0.74803149606299213" header="0.31496062992125984" footer="0.31496062992125984"/>
  <pageSetup paperSize="9" scale="70" orientation="landscape" horizontalDpi="4294967293" verticalDpi="72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4"/>
  <dimension ref="A1:L46"/>
  <sheetViews>
    <sheetView topLeftCell="A16" workbookViewId="0">
      <selection activeCell="C27" sqref="C27"/>
    </sheetView>
  </sheetViews>
  <sheetFormatPr defaultRowHeight="15"/>
  <cols>
    <col min="1" max="1" width="4.85546875" customWidth="1"/>
    <col min="2" max="2" width="13.85546875" customWidth="1"/>
    <col min="3" max="3" width="41.28515625" customWidth="1"/>
    <col min="4" max="4" width="13.7109375" customWidth="1"/>
    <col min="5" max="5" width="8.140625" customWidth="1"/>
    <col min="6" max="6" width="16.5703125" customWidth="1"/>
    <col min="7" max="7" width="11.42578125" customWidth="1"/>
    <col min="8" max="8" width="15.42578125" customWidth="1"/>
    <col min="9" max="9" width="12.7109375" customWidth="1"/>
    <col min="10" max="10" width="15.85546875" customWidth="1"/>
    <col min="11" max="11" width="12.5703125" customWidth="1"/>
    <col min="12" max="12" width="14.28515625" customWidth="1"/>
  </cols>
  <sheetData>
    <row r="1" spans="1:12">
      <c r="A1" s="2632" t="s">
        <v>1</v>
      </c>
      <c r="B1" s="2664" t="s">
        <v>96</v>
      </c>
      <c r="C1" s="2632" t="s">
        <v>3</v>
      </c>
      <c r="D1" s="2636" t="s">
        <v>90</v>
      </c>
      <c r="E1" s="2637"/>
      <c r="F1" s="2630" t="s">
        <v>4</v>
      </c>
      <c r="G1" s="2630" t="s">
        <v>130</v>
      </c>
      <c r="H1" s="2638" t="s">
        <v>5</v>
      </c>
      <c r="I1" s="2639"/>
      <c r="J1" s="2640"/>
      <c r="K1" s="2630" t="s">
        <v>55</v>
      </c>
      <c r="L1" s="2630" t="s">
        <v>6</v>
      </c>
    </row>
    <row r="2" spans="1:12">
      <c r="A2" s="2633"/>
      <c r="B2" s="2665"/>
      <c r="C2" s="2633"/>
      <c r="D2" s="1614" t="s">
        <v>54</v>
      </c>
      <c r="E2" s="1619" t="s">
        <v>93</v>
      </c>
      <c r="F2" s="2631"/>
      <c r="G2" s="2631"/>
      <c r="H2" s="1613" t="s">
        <v>94</v>
      </c>
      <c r="I2" s="1613" t="s">
        <v>129</v>
      </c>
      <c r="J2" s="1613" t="s">
        <v>60</v>
      </c>
      <c r="K2" s="2631"/>
      <c r="L2" s="2631"/>
    </row>
    <row r="3" spans="1:12">
      <c r="A3" s="2671" t="s">
        <v>7</v>
      </c>
      <c r="B3" s="2672"/>
      <c r="C3" s="2673"/>
      <c r="D3" s="1620"/>
      <c r="E3" s="134"/>
      <c r="F3" s="49"/>
      <c r="G3" s="49"/>
      <c r="H3" s="49"/>
      <c r="I3" s="49"/>
      <c r="J3" s="49"/>
      <c r="K3" s="49"/>
      <c r="L3" s="52">
        <f>'Feb''17'!L34</f>
        <v>6438034</v>
      </c>
    </row>
    <row r="4" spans="1:12">
      <c r="A4" s="2618"/>
      <c r="B4" s="2699">
        <v>42795</v>
      </c>
      <c r="C4" s="53" t="s">
        <v>458</v>
      </c>
      <c r="D4" s="1621" t="s">
        <v>679</v>
      </c>
      <c r="E4" s="1617" t="s">
        <v>680</v>
      </c>
      <c r="F4" s="1607"/>
      <c r="G4" s="1611"/>
      <c r="H4" s="1607">
        <v>781000</v>
      </c>
      <c r="I4" s="1611"/>
      <c r="J4" s="2616"/>
      <c r="K4" s="2616"/>
      <c r="L4" s="2616">
        <f>L3-H4</f>
        <v>5657034</v>
      </c>
    </row>
    <row r="5" spans="1:12">
      <c r="A5" s="2619"/>
      <c r="B5" s="2700"/>
      <c r="C5" s="56" t="s">
        <v>678</v>
      </c>
      <c r="D5" s="1622" t="s">
        <v>648</v>
      </c>
      <c r="E5" s="1618"/>
      <c r="F5" s="1608"/>
      <c r="G5" s="1612"/>
      <c r="H5" s="1608"/>
      <c r="I5" s="1612"/>
      <c r="J5" s="2617"/>
      <c r="K5" s="2617"/>
      <c r="L5" s="2617"/>
    </row>
    <row r="6" spans="1:12">
      <c r="A6" s="301"/>
      <c r="B6" s="724"/>
      <c r="C6" s="104" t="s">
        <v>458</v>
      </c>
      <c r="D6" s="310" t="s">
        <v>662</v>
      </c>
      <c r="E6" s="1624" t="s">
        <v>664</v>
      </c>
      <c r="F6" s="1623"/>
      <c r="G6" s="106"/>
      <c r="H6" s="1623">
        <v>561000</v>
      </c>
      <c r="I6" s="106"/>
      <c r="J6" s="1623"/>
      <c r="K6" s="1623"/>
      <c r="L6" s="1623">
        <f>L4-H6</f>
        <v>5096034</v>
      </c>
    </row>
    <row r="7" spans="1:12">
      <c r="A7" s="301"/>
      <c r="B7" s="724"/>
      <c r="C7" s="56" t="s">
        <v>659</v>
      </c>
      <c r="D7" s="1622" t="s">
        <v>663</v>
      </c>
      <c r="E7" s="1618"/>
      <c r="F7" s="1608"/>
      <c r="G7" s="1612"/>
      <c r="H7" s="1608"/>
      <c r="I7" s="106"/>
      <c r="J7" s="1623"/>
      <c r="K7" s="1623"/>
      <c r="L7" s="1623"/>
    </row>
    <row r="8" spans="1:12">
      <c r="A8" s="301"/>
      <c r="B8" s="724"/>
      <c r="C8" s="53" t="s">
        <v>477</v>
      </c>
      <c r="D8" s="1621" t="s">
        <v>540</v>
      </c>
      <c r="E8" s="1617" t="s">
        <v>249</v>
      </c>
      <c r="F8" s="1607"/>
      <c r="G8" s="213"/>
      <c r="H8" s="1607">
        <v>656500</v>
      </c>
      <c r="I8" s="1611"/>
      <c r="J8" s="1607"/>
      <c r="K8" s="1607"/>
      <c r="L8" s="1607">
        <f>L6-H8</f>
        <v>4439534</v>
      </c>
    </row>
    <row r="9" spans="1:12">
      <c r="A9" s="301"/>
      <c r="B9" s="724"/>
      <c r="C9" s="56" t="s">
        <v>539</v>
      </c>
      <c r="D9" s="1622" t="s">
        <v>541</v>
      </c>
      <c r="E9" s="1618"/>
      <c r="F9" s="1608"/>
      <c r="G9" s="209"/>
      <c r="H9" s="1608"/>
      <c r="I9" s="1612"/>
      <c r="J9" s="1608"/>
      <c r="K9" s="1608"/>
      <c r="L9" s="1608"/>
    </row>
    <row r="10" spans="1:12">
      <c r="A10" s="2618"/>
      <c r="B10" s="2699"/>
      <c r="C10" s="53" t="s">
        <v>458</v>
      </c>
      <c r="D10" s="1621" t="s">
        <v>540</v>
      </c>
      <c r="E10" s="1617" t="s">
        <v>249</v>
      </c>
      <c r="F10" s="213"/>
      <c r="G10" s="213"/>
      <c r="H10" s="1607">
        <v>580000</v>
      </c>
      <c r="I10" s="1611"/>
      <c r="J10" s="2616"/>
      <c r="K10" s="2616"/>
      <c r="L10" s="2616">
        <f>L8-H10</f>
        <v>3859534</v>
      </c>
    </row>
    <row r="11" spans="1:12">
      <c r="A11" s="2619"/>
      <c r="B11" s="2700"/>
      <c r="C11" s="56" t="s">
        <v>607</v>
      </c>
      <c r="D11" s="1622" t="s">
        <v>541</v>
      </c>
      <c r="E11" s="1618"/>
      <c r="F11" s="209"/>
      <c r="G11" s="209"/>
      <c r="H11" s="1608"/>
      <c r="I11" s="1612"/>
      <c r="J11" s="2617"/>
      <c r="K11" s="2617"/>
      <c r="L11" s="2617"/>
    </row>
    <row r="12" spans="1:12">
      <c r="A12" s="2618"/>
      <c r="B12" s="2699"/>
      <c r="C12" s="53" t="s">
        <v>674</v>
      </c>
      <c r="D12" s="1621" t="s">
        <v>479</v>
      </c>
      <c r="E12" s="2656" t="s">
        <v>590</v>
      </c>
      <c r="F12" s="1623"/>
      <c r="G12" s="106"/>
      <c r="H12" s="1623">
        <v>803000</v>
      </c>
      <c r="I12" s="1611"/>
      <c r="J12" s="1607"/>
      <c r="K12" s="1607"/>
      <c r="L12" s="1607">
        <f>L10-H12</f>
        <v>3056534</v>
      </c>
    </row>
    <row r="13" spans="1:12">
      <c r="A13" s="2619"/>
      <c r="B13" s="2700"/>
      <c r="C13" s="104" t="s">
        <v>675</v>
      </c>
      <c r="D13" s="310" t="s">
        <v>513</v>
      </c>
      <c r="E13" s="2696"/>
      <c r="F13" s="1608"/>
      <c r="G13" s="106"/>
      <c r="H13" s="1623"/>
      <c r="I13" s="1612"/>
      <c r="J13" s="1608"/>
      <c r="K13" s="1608"/>
      <c r="L13" s="1608"/>
    </row>
    <row r="14" spans="1:12">
      <c r="A14" s="301"/>
      <c r="B14" s="1627"/>
      <c r="C14" s="53" t="s">
        <v>458</v>
      </c>
      <c r="D14" s="1621" t="s">
        <v>611</v>
      </c>
      <c r="E14" s="1617" t="s">
        <v>610</v>
      </c>
      <c r="F14" s="1607"/>
      <c r="G14" s="213"/>
      <c r="H14" s="1607">
        <v>829000</v>
      </c>
      <c r="I14" s="1607"/>
      <c r="J14" s="1607"/>
      <c r="K14" s="1607"/>
      <c r="L14" s="1607">
        <f>L12-H14</f>
        <v>2227534</v>
      </c>
    </row>
    <row r="15" spans="1:12">
      <c r="A15" s="301"/>
      <c r="B15" s="1628"/>
      <c r="C15" s="56" t="s">
        <v>677</v>
      </c>
      <c r="D15" s="1622" t="s">
        <v>248</v>
      </c>
      <c r="E15" s="1618"/>
      <c r="F15" s="1608"/>
      <c r="G15" s="209"/>
      <c r="H15" s="1608"/>
      <c r="I15" s="1608"/>
      <c r="J15" s="1608"/>
      <c r="K15" s="1608"/>
      <c r="L15" s="1608"/>
    </row>
    <row r="16" spans="1:12">
      <c r="A16" s="2618"/>
      <c r="B16" s="1627"/>
      <c r="C16" s="53" t="s">
        <v>640</v>
      </c>
      <c r="D16" s="1635" t="s">
        <v>642</v>
      </c>
      <c r="E16" s="1633" t="s">
        <v>643</v>
      </c>
      <c r="F16" s="1629"/>
      <c r="G16" s="1631"/>
      <c r="H16" s="1629"/>
      <c r="I16" s="1629"/>
      <c r="J16" s="1629">
        <v>104500</v>
      </c>
      <c r="K16" s="1607"/>
      <c r="L16" s="1607">
        <f>L14-J16</f>
        <v>2123034</v>
      </c>
    </row>
    <row r="17" spans="1:12">
      <c r="A17" s="2619"/>
      <c r="B17" s="1628"/>
      <c r="C17" s="56" t="s">
        <v>641</v>
      </c>
      <c r="D17" s="1636" t="s">
        <v>449</v>
      </c>
      <c r="E17" s="1634"/>
      <c r="F17" s="1630"/>
      <c r="G17" s="1632"/>
      <c r="H17" s="1630"/>
      <c r="I17" s="1630"/>
      <c r="J17" s="1630"/>
      <c r="K17" s="1608"/>
      <c r="L17" s="1608"/>
    </row>
    <row r="18" spans="1:12">
      <c r="A18" s="2618"/>
      <c r="B18" s="1627">
        <v>42796</v>
      </c>
      <c r="C18" s="53" t="s">
        <v>511</v>
      </c>
      <c r="D18" s="1635" t="s">
        <v>479</v>
      </c>
      <c r="E18" s="1633" t="s">
        <v>590</v>
      </c>
      <c r="F18" s="1629"/>
      <c r="G18" s="1631"/>
      <c r="H18" s="1629">
        <v>654000</v>
      </c>
      <c r="I18" s="106"/>
      <c r="J18" s="1607"/>
      <c r="K18" s="1607"/>
      <c r="L18" s="1625">
        <f>L16-H18</f>
        <v>1469034</v>
      </c>
    </row>
    <row r="19" spans="1:12">
      <c r="A19" s="2619"/>
      <c r="B19" s="1628"/>
      <c r="C19" s="56" t="s">
        <v>639</v>
      </c>
      <c r="D19" s="1636" t="s">
        <v>513</v>
      </c>
      <c r="E19" s="1634"/>
      <c r="F19" s="1630"/>
      <c r="G19" s="1632"/>
      <c r="H19" s="1630"/>
      <c r="I19" s="106"/>
      <c r="J19" s="1608"/>
      <c r="K19" s="1608"/>
      <c r="L19" s="1626"/>
    </row>
    <row r="20" spans="1:12">
      <c r="A20" s="1609"/>
      <c r="B20" s="1627">
        <v>42797</v>
      </c>
      <c r="C20" s="53" t="s">
        <v>458</v>
      </c>
      <c r="D20" s="1643" t="s">
        <v>682</v>
      </c>
      <c r="E20" s="1641" t="s">
        <v>683</v>
      </c>
      <c r="F20" s="1645"/>
      <c r="G20" s="1639"/>
      <c r="H20" s="1637">
        <v>736000</v>
      </c>
      <c r="I20" s="1611"/>
      <c r="J20" s="1607"/>
      <c r="K20" s="214"/>
      <c r="L20" s="1625">
        <f>L18-H20</f>
        <v>733034</v>
      </c>
    </row>
    <row r="21" spans="1:12">
      <c r="A21" s="1610"/>
      <c r="B21" s="1628"/>
      <c r="C21" s="56" t="s">
        <v>681</v>
      </c>
      <c r="D21" s="1644" t="s">
        <v>648</v>
      </c>
      <c r="E21" s="1642"/>
      <c r="F21" s="1638"/>
      <c r="G21" s="1640"/>
      <c r="H21" s="1638"/>
      <c r="I21" s="1612"/>
      <c r="J21" s="1608"/>
      <c r="K21" s="210"/>
      <c r="L21" s="1626"/>
    </row>
    <row r="22" spans="1:12">
      <c r="A22" s="1609"/>
      <c r="B22" s="1627"/>
      <c r="C22" s="53"/>
      <c r="D22" s="1621"/>
      <c r="E22" s="1617"/>
      <c r="F22" s="1607"/>
      <c r="G22" s="1611"/>
      <c r="H22" s="1607"/>
      <c r="I22" s="1607"/>
      <c r="J22" s="1607"/>
      <c r="K22" s="214">
        <v>17400</v>
      </c>
      <c r="L22" s="1625">
        <f>L20+K22</f>
        <v>750434</v>
      </c>
    </row>
    <row r="23" spans="1:12">
      <c r="A23" s="1610"/>
      <c r="B23" s="1628"/>
      <c r="C23" s="56"/>
      <c r="D23" s="1622"/>
      <c r="E23" s="1618"/>
      <c r="F23" s="1608"/>
      <c r="G23" s="1612"/>
      <c r="H23" s="1608"/>
      <c r="I23" s="1608"/>
      <c r="J23" s="1608"/>
      <c r="K23" s="210"/>
      <c r="L23" s="1626"/>
    </row>
    <row r="24" spans="1:12">
      <c r="A24" s="1609"/>
      <c r="B24" s="1648">
        <v>42802</v>
      </c>
      <c r="C24" s="104" t="s">
        <v>430</v>
      </c>
      <c r="D24" s="310"/>
      <c r="E24" s="1647"/>
      <c r="F24" s="1646">
        <v>3500000</v>
      </c>
      <c r="G24" s="1611"/>
      <c r="H24" s="1607"/>
      <c r="I24" s="1607"/>
      <c r="J24" s="1607"/>
      <c r="K24" s="214"/>
      <c r="L24" s="1625">
        <f>L22+F24</f>
        <v>4250434</v>
      </c>
    </row>
    <row r="25" spans="1:12">
      <c r="A25" s="1610"/>
      <c r="B25" s="1628"/>
      <c r="C25" s="56"/>
      <c r="D25" s="1622"/>
      <c r="E25" s="1618"/>
      <c r="F25" s="1608"/>
      <c r="G25" s="1612"/>
      <c r="H25" s="1608"/>
      <c r="I25" s="1608"/>
      <c r="J25" s="1608"/>
      <c r="K25" s="210"/>
      <c r="L25" s="1626"/>
    </row>
    <row r="26" spans="1:12">
      <c r="A26" s="1609"/>
      <c r="B26" s="1627">
        <v>42815</v>
      </c>
      <c r="C26" s="53" t="s">
        <v>458</v>
      </c>
      <c r="D26" s="1655" t="s">
        <v>619</v>
      </c>
      <c r="E26" s="1653" t="s">
        <v>620</v>
      </c>
      <c r="F26" s="1649"/>
      <c r="G26" s="1651"/>
      <c r="H26" s="1649">
        <v>312000</v>
      </c>
      <c r="I26" s="1611"/>
      <c r="J26" s="2616"/>
      <c r="K26" s="214"/>
      <c r="L26" s="1625">
        <f>L24-H26</f>
        <v>3938434</v>
      </c>
    </row>
    <row r="27" spans="1:12">
      <c r="A27" s="1610"/>
      <c r="B27" s="1628"/>
      <c r="C27" s="56" t="s">
        <v>651</v>
      </c>
      <c r="D27" s="1656" t="s">
        <v>636</v>
      </c>
      <c r="E27" s="1654"/>
      <c r="F27" s="1650"/>
      <c r="G27" s="1652"/>
      <c r="H27" s="1650"/>
      <c r="I27" s="1612"/>
      <c r="J27" s="2617"/>
      <c r="K27" s="210"/>
      <c r="L27" s="1626"/>
    </row>
    <row r="28" spans="1:12">
      <c r="A28" s="1609"/>
      <c r="B28" s="1627"/>
      <c r="C28" s="53" t="s">
        <v>458</v>
      </c>
      <c r="D28" s="1655" t="s">
        <v>619</v>
      </c>
      <c r="E28" s="1653" t="s">
        <v>620</v>
      </c>
      <c r="F28" s="1649"/>
      <c r="G28" s="1651"/>
      <c r="H28" s="1649">
        <v>581000</v>
      </c>
      <c r="I28" s="1611"/>
      <c r="J28" s="1607"/>
      <c r="K28" s="214"/>
      <c r="L28" s="1625">
        <f>L26-H28</f>
        <v>3357434</v>
      </c>
    </row>
    <row r="29" spans="1:12">
      <c r="A29" s="1610"/>
      <c r="B29" s="1628"/>
      <c r="C29" s="56" t="s">
        <v>621</v>
      </c>
      <c r="D29" s="1656" t="s">
        <v>636</v>
      </c>
      <c r="E29" s="1654"/>
      <c r="F29" s="1650"/>
      <c r="G29" s="1652"/>
      <c r="H29" s="1650"/>
      <c r="I29" s="1612"/>
      <c r="J29" s="1608"/>
      <c r="K29" s="210"/>
      <c r="L29" s="1626"/>
    </row>
    <row r="30" spans="1:12">
      <c r="A30" s="1609"/>
      <c r="B30" s="1627">
        <v>42816</v>
      </c>
      <c r="C30" s="104" t="s">
        <v>430</v>
      </c>
      <c r="D30" s="310"/>
      <c r="E30" s="1661"/>
      <c r="F30" s="1660">
        <v>3500000</v>
      </c>
      <c r="G30" s="1611"/>
      <c r="H30" s="1607"/>
      <c r="I30" s="1611"/>
      <c r="J30" s="1607"/>
      <c r="K30" s="214"/>
      <c r="L30" s="1625">
        <f>L28+F30</f>
        <v>6857434</v>
      </c>
    </row>
    <row r="31" spans="1:12">
      <c r="A31" s="1610"/>
      <c r="B31" s="1628"/>
      <c r="C31" s="56"/>
      <c r="D31" s="1659"/>
      <c r="E31" s="1658"/>
      <c r="F31" s="1657"/>
      <c r="G31" s="1612"/>
      <c r="H31" s="1608"/>
      <c r="I31" s="1612"/>
      <c r="J31" s="1608"/>
      <c r="K31" s="210"/>
      <c r="L31" s="1626"/>
    </row>
    <row r="32" spans="1:12">
      <c r="A32" s="1609"/>
      <c r="B32" s="1627">
        <v>42825</v>
      </c>
      <c r="C32" s="104" t="s">
        <v>458</v>
      </c>
      <c r="D32" s="310" t="s">
        <v>662</v>
      </c>
      <c r="E32" s="1667" t="s">
        <v>664</v>
      </c>
      <c r="F32" s="1666"/>
      <c r="G32" s="106"/>
      <c r="H32" s="1666">
        <v>561000</v>
      </c>
      <c r="I32" s="1611"/>
      <c r="J32" s="1607"/>
      <c r="K32" s="214"/>
      <c r="L32" s="1625">
        <f>L30-H32</f>
        <v>6296434</v>
      </c>
    </row>
    <row r="33" spans="1:12">
      <c r="A33" s="1610"/>
      <c r="B33" s="1628"/>
      <c r="C33" s="56" t="s">
        <v>659</v>
      </c>
      <c r="D33" s="1665" t="s">
        <v>663</v>
      </c>
      <c r="E33" s="1664"/>
      <c r="F33" s="1662"/>
      <c r="G33" s="1663"/>
      <c r="H33" s="1662"/>
      <c r="I33" s="1612"/>
      <c r="J33" s="1608"/>
      <c r="K33" s="210"/>
      <c r="L33" s="1626"/>
    </row>
    <row r="34" spans="1:12">
      <c r="A34" s="2693" t="s">
        <v>693</v>
      </c>
      <c r="B34" s="2694"/>
      <c r="C34" s="2695"/>
      <c r="D34" s="1616"/>
      <c r="E34" s="138"/>
      <c r="F34" s="66">
        <f>SUM(F3:F33)</f>
        <v>7000000</v>
      </c>
      <c r="G34" s="66">
        <f>SUM(G4:G13)</f>
        <v>0</v>
      </c>
      <c r="H34" s="66">
        <f>SUM(H3:H33)</f>
        <v>7054500</v>
      </c>
      <c r="I34" s="962">
        <f>SUM(I3:I33)</f>
        <v>0</v>
      </c>
      <c r="J34" s="66">
        <f>SUM(J4:J33)</f>
        <v>104500</v>
      </c>
      <c r="K34" s="66">
        <f>SUM(K3:K33)</f>
        <v>17400</v>
      </c>
      <c r="L34" s="66">
        <f>L3+F34-H34-I34-J34+K34</f>
        <v>6296434</v>
      </c>
    </row>
    <row r="35" spans="1:12">
      <c r="A35" s="2690" t="s">
        <v>7</v>
      </c>
      <c r="B35" s="2691"/>
      <c r="C35" s="2692"/>
      <c r="D35" s="1615"/>
      <c r="E35" s="139"/>
      <c r="F35" s="68">
        <f>'Mar''16'!F30</f>
        <v>80500000</v>
      </c>
      <c r="G35" s="68">
        <f>'Mar''15'!G38</f>
        <v>0</v>
      </c>
      <c r="H35" s="68">
        <f>'Mar''16'!H30</f>
        <v>56387478</v>
      </c>
      <c r="I35" s="68"/>
      <c r="J35" s="69">
        <f>'Mar''16'!J30</f>
        <v>20655727</v>
      </c>
      <c r="K35" s="69">
        <f>'Mar''16'!K30</f>
        <v>181050</v>
      </c>
      <c r="L35" s="69">
        <f>'Mar''16'!L30</f>
        <v>3637845</v>
      </c>
    </row>
    <row r="36" spans="1:12">
      <c r="A36" s="2706" t="s">
        <v>12</v>
      </c>
      <c r="B36" s="2707"/>
      <c r="C36" s="2708"/>
      <c r="D36" s="1519"/>
      <c r="E36" s="1520"/>
      <c r="F36" s="1521">
        <f t="shared" ref="F36:K36" si="0">F35+F34</f>
        <v>87500000</v>
      </c>
      <c r="G36" s="1521">
        <f t="shared" si="0"/>
        <v>0</v>
      </c>
      <c r="H36" s="1521">
        <f t="shared" si="0"/>
        <v>63441978</v>
      </c>
      <c r="I36" s="1521"/>
      <c r="J36" s="1521">
        <f t="shared" si="0"/>
        <v>20760227</v>
      </c>
      <c r="K36" s="1521">
        <f t="shared" si="0"/>
        <v>198450</v>
      </c>
      <c r="L36" s="1521">
        <f>F36-G36-H36-I36-J36+K36</f>
        <v>3496245</v>
      </c>
    </row>
    <row r="45" spans="1:12">
      <c r="C45" s="1325" t="s">
        <v>666</v>
      </c>
    </row>
    <row r="46" spans="1:12">
      <c r="C46" s="1327" t="s">
        <v>225</v>
      </c>
    </row>
  </sheetData>
  <mergeCells count="29">
    <mergeCell ref="K4:K5"/>
    <mergeCell ref="K10:K11"/>
    <mergeCell ref="L10:L11"/>
    <mergeCell ref="H1:J1"/>
    <mergeCell ref="K1:K2"/>
    <mergeCell ref="L1:L2"/>
    <mergeCell ref="L4:L5"/>
    <mergeCell ref="G1:G2"/>
    <mergeCell ref="A10:A11"/>
    <mergeCell ref="B10:B11"/>
    <mergeCell ref="J10:J11"/>
    <mergeCell ref="A12:A13"/>
    <mergeCell ref="B12:B13"/>
    <mergeCell ref="A1:A2"/>
    <mergeCell ref="B1:B2"/>
    <mergeCell ref="C1:C2"/>
    <mergeCell ref="D1:E1"/>
    <mergeCell ref="F1:F2"/>
    <mergeCell ref="A3:C3"/>
    <mergeCell ref="A4:A5"/>
    <mergeCell ref="B4:B5"/>
    <mergeCell ref="J4:J5"/>
    <mergeCell ref="A36:C36"/>
    <mergeCell ref="E12:E13"/>
    <mergeCell ref="A16:A17"/>
    <mergeCell ref="A18:A19"/>
    <mergeCell ref="J26:J27"/>
    <mergeCell ref="A34:C34"/>
    <mergeCell ref="A35:C35"/>
  </mergeCells>
  <pageMargins left="0.70866141732283472" right="0.70866141732283472" top="0.74803149606299213" bottom="0.74803149606299213" header="0.31496062992125984" footer="0.31496062992125984"/>
  <pageSetup scale="65" orientation="landscape" horizontalDpi="0" verticalDpi="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5"/>
  <dimension ref="A1:L42"/>
  <sheetViews>
    <sheetView topLeftCell="A16" workbookViewId="0">
      <selection activeCell="C41" sqref="C41:C42"/>
    </sheetView>
  </sheetViews>
  <sheetFormatPr defaultRowHeight="15"/>
  <cols>
    <col min="1" max="1" width="6.140625" customWidth="1"/>
    <col min="2" max="2" width="13.42578125" customWidth="1"/>
    <col min="3" max="3" width="40.42578125" customWidth="1"/>
    <col min="4" max="4" width="14.28515625" customWidth="1"/>
    <col min="6" max="6" width="15.28515625" customWidth="1"/>
    <col min="7" max="7" width="12.42578125" customWidth="1"/>
    <col min="8" max="8" width="15.7109375" customWidth="1"/>
    <col min="10" max="10" width="15.7109375" customWidth="1"/>
    <col min="11" max="11" width="12.42578125" customWidth="1"/>
    <col min="12" max="12" width="14" customWidth="1"/>
  </cols>
  <sheetData>
    <row r="1" spans="1:12">
      <c r="A1" s="2632" t="s">
        <v>1</v>
      </c>
      <c r="B1" s="2664" t="s">
        <v>96</v>
      </c>
      <c r="C1" s="2632" t="s">
        <v>3</v>
      </c>
      <c r="D1" s="2636" t="s">
        <v>90</v>
      </c>
      <c r="E1" s="2637"/>
      <c r="F1" s="2630" t="s">
        <v>4</v>
      </c>
      <c r="G1" s="2630" t="s">
        <v>130</v>
      </c>
      <c r="H1" s="2638" t="s">
        <v>5</v>
      </c>
      <c r="I1" s="2639"/>
      <c r="J1" s="2640"/>
      <c r="K1" s="2630" t="s">
        <v>55</v>
      </c>
      <c r="L1" s="2630" t="s">
        <v>6</v>
      </c>
    </row>
    <row r="2" spans="1:12">
      <c r="A2" s="2633"/>
      <c r="B2" s="2665"/>
      <c r="C2" s="2633"/>
      <c r="D2" s="1614" t="s">
        <v>54</v>
      </c>
      <c r="E2" s="1619" t="s">
        <v>93</v>
      </c>
      <c r="F2" s="2631"/>
      <c r="G2" s="2631"/>
      <c r="H2" s="1613" t="s">
        <v>94</v>
      </c>
      <c r="I2" s="1613" t="s">
        <v>129</v>
      </c>
      <c r="J2" s="1613" t="s">
        <v>60</v>
      </c>
      <c r="K2" s="2631"/>
      <c r="L2" s="2631"/>
    </row>
    <row r="3" spans="1:12">
      <c r="A3" s="2671" t="s">
        <v>7</v>
      </c>
      <c r="B3" s="2672"/>
      <c r="C3" s="2673"/>
      <c r="D3" s="1620"/>
      <c r="E3" s="134"/>
      <c r="F3" s="49"/>
      <c r="G3" s="49"/>
      <c r="H3" s="49"/>
      <c r="I3" s="49"/>
      <c r="J3" s="49"/>
      <c r="K3" s="49"/>
      <c r="L3" s="52">
        <f>'Mar''17'!L34</f>
        <v>6296434</v>
      </c>
    </row>
    <row r="4" spans="1:12">
      <c r="A4" s="2618"/>
      <c r="B4" s="2699">
        <v>42828</v>
      </c>
      <c r="C4" s="53" t="s">
        <v>458</v>
      </c>
      <c r="D4" s="1621" t="s">
        <v>679</v>
      </c>
      <c r="E4" s="1617" t="s">
        <v>680</v>
      </c>
      <c r="F4" s="1607"/>
      <c r="G4" s="1611"/>
      <c r="H4" s="1607">
        <v>781000</v>
      </c>
      <c r="I4" s="1611"/>
      <c r="J4" s="2616"/>
      <c r="K4" s="2616"/>
      <c r="L4" s="2616">
        <f>L3-H4</f>
        <v>5515434</v>
      </c>
    </row>
    <row r="5" spans="1:12">
      <c r="A5" s="2619"/>
      <c r="B5" s="2700"/>
      <c r="C5" s="56" t="s">
        <v>678</v>
      </c>
      <c r="D5" s="1622" t="s">
        <v>648</v>
      </c>
      <c r="E5" s="1618"/>
      <c r="F5" s="1608"/>
      <c r="G5" s="1612"/>
      <c r="H5" s="1608"/>
      <c r="I5" s="1612"/>
      <c r="J5" s="2617"/>
      <c r="K5" s="2617"/>
      <c r="L5" s="2617"/>
    </row>
    <row r="6" spans="1:12">
      <c r="A6" s="301"/>
      <c r="B6" s="724"/>
      <c r="C6" s="53" t="s">
        <v>458</v>
      </c>
      <c r="D6" s="1674" t="s">
        <v>540</v>
      </c>
      <c r="E6" s="1672" t="s">
        <v>249</v>
      </c>
      <c r="F6" s="213"/>
      <c r="G6" s="213"/>
      <c r="H6" s="1668">
        <v>580000</v>
      </c>
      <c r="I6" s="106"/>
      <c r="J6" s="1623"/>
      <c r="K6" s="1623"/>
      <c r="L6" s="1623">
        <f>L4-H6</f>
        <v>4935434</v>
      </c>
    </row>
    <row r="7" spans="1:12">
      <c r="A7" s="301"/>
      <c r="B7" s="724"/>
      <c r="C7" s="56" t="s">
        <v>607</v>
      </c>
      <c r="D7" s="1675" t="s">
        <v>541</v>
      </c>
      <c r="E7" s="1673"/>
      <c r="F7" s="209"/>
      <c r="G7" s="209"/>
      <c r="H7" s="1669"/>
      <c r="I7" s="106"/>
      <c r="J7" s="1623"/>
      <c r="K7" s="1623"/>
      <c r="L7" s="1623"/>
    </row>
    <row r="8" spans="1:12">
      <c r="A8" s="301"/>
      <c r="B8" s="724"/>
      <c r="C8" s="53" t="s">
        <v>477</v>
      </c>
      <c r="D8" s="1621" t="s">
        <v>540</v>
      </c>
      <c r="E8" s="1617" t="s">
        <v>249</v>
      </c>
      <c r="F8" s="1607"/>
      <c r="G8" s="213"/>
      <c r="H8" s="1607">
        <v>656500</v>
      </c>
      <c r="I8" s="1611"/>
      <c r="J8" s="1607"/>
      <c r="K8" s="1607"/>
      <c r="L8" s="1607">
        <f>L6-H8</f>
        <v>4278934</v>
      </c>
    </row>
    <row r="9" spans="1:12">
      <c r="A9" s="301"/>
      <c r="B9" s="724"/>
      <c r="C9" s="56" t="s">
        <v>539</v>
      </c>
      <c r="D9" s="1622" t="s">
        <v>541</v>
      </c>
      <c r="E9" s="1618"/>
      <c r="F9" s="1608"/>
      <c r="G9" s="209"/>
      <c r="H9" s="1608"/>
      <c r="I9" s="1612"/>
      <c r="J9" s="1608"/>
      <c r="K9" s="1608"/>
      <c r="L9" s="1608"/>
    </row>
    <row r="10" spans="1:12">
      <c r="A10" s="2618"/>
      <c r="B10" s="2699"/>
      <c r="C10" s="53" t="s">
        <v>458</v>
      </c>
      <c r="D10" s="1674" t="s">
        <v>611</v>
      </c>
      <c r="E10" s="1672" t="s">
        <v>610</v>
      </c>
      <c r="F10" s="1668"/>
      <c r="G10" s="213"/>
      <c r="H10" s="1668">
        <v>829000</v>
      </c>
      <c r="I10" s="1611"/>
      <c r="J10" s="2616"/>
      <c r="K10" s="2616"/>
      <c r="L10" s="2616">
        <f>L8-H10</f>
        <v>3449934</v>
      </c>
    </row>
    <row r="11" spans="1:12">
      <c r="A11" s="2619"/>
      <c r="B11" s="2700"/>
      <c r="C11" s="56" t="s">
        <v>677</v>
      </c>
      <c r="D11" s="1675" t="s">
        <v>248</v>
      </c>
      <c r="E11" s="1673"/>
      <c r="F11" s="1669"/>
      <c r="G11" s="209"/>
      <c r="H11" s="1669"/>
      <c r="I11" s="1612"/>
      <c r="J11" s="2617"/>
      <c r="K11" s="2617"/>
      <c r="L11" s="2617"/>
    </row>
    <row r="12" spans="1:12">
      <c r="A12" s="2618"/>
      <c r="B12" s="2699"/>
      <c r="C12" s="53" t="s">
        <v>674</v>
      </c>
      <c r="D12" s="1674" t="s">
        <v>479</v>
      </c>
      <c r="E12" s="2656" t="s">
        <v>590</v>
      </c>
      <c r="F12" s="1676"/>
      <c r="G12" s="106"/>
      <c r="H12" s="1676">
        <v>803000</v>
      </c>
      <c r="I12" s="1611"/>
      <c r="J12" s="1607"/>
      <c r="K12" s="1607"/>
      <c r="L12" s="1607">
        <f>L10-H12</f>
        <v>2646934</v>
      </c>
    </row>
    <row r="13" spans="1:12">
      <c r="A13" s="2619"/>
      <c r="B13" s="2700"/>
      <c r="C13" s="104" t="s">
        <v>675</v>
      </c>
      <c r="D13" s="310" t="s">
        <v>513</v>
      </c>
      <c r="E13" s="2696"/>
      <c r="F13" s="1669"/>
      <c r="G13" s="106"/>
      <c r="H13" s="1676"/>
      <c r="I13" s="1612"/>
      <c r="J13" s="1608"/>
      <c r="K13" s="1608"/>
      <c r="L13" s="1608"/>
    </row>
    <row r="14" spans="1:12">
      <c r="A14" s="301"/>
      <c r="B14" s="1627"/>
      <c r="C14" s="53" t="s">
        <v>511</v>
      </c>
      <c r="D14" s="1674" t="s">
        <v>479</v>
      </c>
      <c r="E14" s="1672" t="s">
        <v>590</v>
      </c>
      <c r="F14" s="1668"/>
      <c r="G14" s="1670"/>
      <c r="H14" s="1668">
        <v>654000</v>
      </c>
      <c r="I14" s="1607"/>
      <c r="J14" s="1607"/>
      <c r="K14" s="1607"/>
      <c r="L14" s="1607">
        <f>L12-H14</f>
        <v>1992934</v>
      </c>
    </row>
    <row r="15" spans="1:12">
      <c r="A15" s="301"/>
      <c r="B15" s="1628"/>
      <c r="C15" s="56" t="s">
        <v>639</v>
      </c>
      <c r="D15" s="1675" t="s">
        <v>513</v>
      </c>
      <c r="E15" s="1673"/>
      <c r="F15" s="1669"/>
      <c r="G15" s="1671"/>
      <c r="H15" s="1669"/>
      <c r="I15" s="1608"/>
      <c r="J15" s="1608"/>
      <c r="K15" s="1608"/>
      <c r="L15" s="1608"/>
    </row>
    <row r="16" spans="1:12">
      <c r="A16" s="2618"/>
      <c r="B16" s="1627"/>
      <c r="C16" s="53" t="s">
        <v>640</v>
      </c>
      <c r="D16" s="1674" t="s">
        <v>642</v>
      </c>
      <c r="E16" s="1672" t="s">
        <v>643</v>
      </c>
      <c r="F16" s="1668"/>
      <c r="G16" s="1670"/>
      <c r="H16" s="1668"/>
      <c r="I16" s="1668"/>
      <c r="J16" s="1668">
        <v>104500</v>
      </c>
      <c r="K16" s="1607"/>
      <c r="L16" s="1607">
        <f>L14-J16</f>
        <v>1888434</v>
      </c>
    </row>
    <row r="17" spans="1:12">
      <c r="A17" s="2619"/>
      <c r="B17" s="1628"/>
      <c r="C17" s="56" t="s">
        <v>641</v>
      </c>
      <c r="D17" s="1675" t="s">
        <v>449</v>
      </c>
      <c r="E17" s="1673"/>
      <c r="F17" s="1669"/>
      <c r="G17" s="1671"/>
      <c r="H17" s="1669"/>
      <c r="I17" s="1669"/>
      <c r="J17" s="1669"/>
      <c r="K17" s="1608"/>
      <c r="L17" s="1608"/>
    </row>
    <row r="18" spans="1:12">
      <c r="A18" s="2618"/>
      <c r="B18" s="1627"/>
      <c r="C18" s="53" t="s">
        <v>640</v>
      </c>
      <c r="D18" s="1677" t="s">
        <v>684</v>
      </c>
      <c r="E18" s="657" t="s">
        <v>685</v>
      </c>
      <c r="F18" s="1623"/>
      <c r="G18" s="106"/>
      <c r="H18" s="1623">
        <v>82500</v>
      </c>
      <c r="I18" s="106"/>
      <c r="J18" s="1607"/>
      <c r="K18" s="1607"/>
      <c r="L18" s="1625">
        <f>L16-H18</f>
        <v>1805934</v>
      </c>
    </row>
    <row r="19" spans="1:12">
      <c r="A19" s="2619"/>
      <c r="B19" s="1628"/>
      <c r="C19" s="104" t="s">
        <v>687</v>
      </c>
      <c r="D19" s="1678" t="s">
        <v>686</v>
      </c>
      <c r="E19" s="659"/>
      <c r="F19" s="1608"/>
      <c r="G19" s="106"/>
      <c r="H19" s="1623"/>
      <c r="I19" s="106"/>
      <c r="J19" s="1608"/>
      <c r="K19" s="1608"/>
      <c r="L19" s="1626"/>
    </row>
    <row r="20" spans="1:12">
      <c r="A20" s="1609"/>
      <c r="B20" s="1627">
        <v>42831</v>
      </c>
      <c r="C20" s="53" t="s">
        <v>458</v>
      </c>
      <c r="D20" s="1685" t="s">
        <v>682</v>
      </c>
      <c r="E20" s="1683" t="s">
        <v>683</v>
      </c>
      <c r="F20" s="1687"/>
      <c r="G20" s="1681"/>
      <c r="H20" s="1679">
        <v>736000</v>
      </c>
      <c r="I20" s="1611"/>
      <c r="J20" s="1607"/>
      <c r="K20" s="214"/>
      <c r="L20" s="1625">
        <f>L18-H20</f>
        <v>1069934</v>
      </c>
    </row>
    <row r="21" spans="1:12">
      <c r="A21" s="1610"/>
      <c r="B21" s="1628"/>
      <c r="C21" s="56" t="s">
        <v>681</v>
      </c>
      <c r="D21" s="1686" t="s">
        <v>648</v>
      </c>
      <c r="E21" s="1684"/>
      <c r="F21" s="1680"/>
      <c r="G21" s="1682"/>
      <c r="H21" s="1680"/>
      <c r="I21" s="1612"/>
      <c r="J21" s="1608"/>
      <c r="K21" s="210"/>
      <c r="L21" s="1626"/>
    </row>
    <row r="22" spans="1:12">
      <c r="A22" s="1609"/>
      <c r="B22" s="1627"/>
      <c r="C22" s="104" t="s">
        <v>430</v>
      </c>
      <c r="D22" s="310"/>
      <c r="E22" s="1688"/>
      <c r="F22" s="1687">
        <v>3500000</v>
      </c>
      <c r="G22" s="1611"/>
      <c r="H22" s="1607"/>
      <c r="I22" s="1607"/>
      <c r="J22" s="1607"/>
      <c r="K22" s="214"/>
      <c r="L22" s="1625">
        <f>L20+F22</f>
        <v>4569934</v>
      </c>
    </row>
    <row r="23" spans="1:12">
      <c r="A23" s="1610"/>
      <c r="B23" s="1628"/>
      <c r="C23" s="56"/>
      <c r="D23" s="1622"/>
      <c r="E23" s="1618"/>
      <c r="F23" s="1608"/>
      <c r="G23" s="1612"/>
      <c r="H23" s="1608"/>
      <c r="I23" s="1608"/>
      <c r="J23" s="1608"/>
      <c r="K23" s="210"/>
      <c r="L23" s="1626"/>
    </row>
    <row r="24" spans="1:12">
      <c r="A24" s="1609"/>
      <c r="B24" s="1627"/>
      <c r="C24" s="53"/>
      <c r="D24" s="1621"/>
      <c r="E24" s="1617"/>
      <c r="F24" s="1607"/>
      <c r="G24" s="1611"/>
      <c r="H24" s="1607"/>
      <c r="I24" s="1607"/>
      <c r="J24" s="1607"/>
      <c r="K24" s="214">
        <v>17400</v>
      </c>
      <c r="L24" s="1625">
        <f>L22+K24</f>
        <v>4587334</v>
      </c>
    </row>
    <row r="25" spans="1:12">
      <c r="A25" s="1610"/>
      <c r="B25" s="1628"/>
      <c r="C25" s="56"/>
      <c r="D25" s="1622"/>
      <c r="E25" s="1618"/>
      <c r="F25" s="1608"/>
      <c r="G25" s="1612"/>
      <c r="H25" s="1608"/>
      <c r="I25" s="1608"/>
      <c r="J25" s="1608"/>
      <c r="K25" s="210"/>
      <c r="L25" s="1626"/>
    </row>
    <row r="26" spans="1:12">
      <c r="A26" s="1609"/>
      <c r="B26" s="1693">
        <v>42835</v>
      </c>
      <c r="C26" s="53" t="s">
        <v>640</v>
      </c>
      <c r="D26" s="1691" t="s">
        <v>689</v>
      </c>
      <c r="E26" s="1689" t="s">
        <v>141</v>
      </c>
      <c r="F26" s="1623"/>
      <c r="G26" s="1611"/>
      <c r="H26" s="1607"/>
      <c r="I26" s="1611"/>
      <c r="J26" s="2616">
        <v>82500</v>
      </c>
      <c r="K26" s="214"/>
      <c r="L26" s="1625">
        <f>L24-J26</f>
        <v>4504834</v>
      </c>
    </row>
    <row r="27" spans="1:12">
      <c r="A27" s="1610"/>
      <c r="B27" s="1694"/>
      <c r="C27" s="56" t="s">
        <v>688</v>
      </c>
      <c r="D27" s="1692" t="s">
        <v>59</v>
      </c>
      <c r="E27" s="1690"/>
      <c r="F27" s="1608"/>
      <c r="G27" s="1612"/>
      <c r="H27" s="1608"/>
      <c r="I27" s="1612"/>
      <c r="J27" s="2617"/>
      <c r="K27" s="210"/>
      <c r="L27" s="1626"/>
    </row>
    <row r="28" spans="1:12">
      <c r="A28" s="1609"/>
      <c r="B28" s="1627">
        <v>42853</v>
      </c>
      <c r="C28" s="104" t="s">
        <v>458</v>
      </c>
      <c r="D28" s="310" t="s">
        <v>662</v>
      </c>
      <c r="E28" s="1700" t="s">
        <v>664</v>
      </c>
      <c r="F28" s="1699"/>
      <c r="G28" s="106"/>
      <c r="H28" s="1699">
        <v>561000</v>
      </c>
      <c r="I28" s="1611"/>
      <c r="J28" s="1607"/>
      <c r="K28" s="214"/>
      <c r="L28" s="1625">
        <f>L26-H28</f>
        <v>3943834</v>
      </c>
    </row>
    <row r="29" spans="1:12">
      <c r="A29" s="1610"/>
      <c r="B29" s="1628"/>
      <c r="C29" s="56" t="s">
        <v>659</v>
      </c>
      <c r="D29" s="1698" t="s">
        <v>663</v>
      </c>
      <c r="E29" s="1697"/>
      <c r="F29" s="1695"/>
      <c r="G29" s="1696"/>
      <c r="H29" s="1695"/>
      <c r="I29" s="1612"/>
      <c r="J29" s="1608"/>
      <c r="K29" s="210"/>
      <c r="L29" s="1626"/>
    </row>
    <row r="30" spans="1:12">
      <c r="A30" s="2693" t="s">
        <v>694</v>
      </c>
      <c r="B30" s="2694"/>
      <c r="C30" s="2695"/>
      <c r="D30" s="1616"/>
      <c r="E30" s="138"/>
      <c r="F30" s="66">
        <f>SUM(F3:F29)</f>
        <v>3500000</v>
      </c>
      <c r="G30" s="66">
        <f>SUM(G4:G13)</f>
        <v>0</v>
      </c>
      <c r="H30" s="66">
        <f>SUM(H3:H29)</f>
        <v>5683000</v>
      </c>
      <c r="I30" s="962">
        <f>SUM(I3:I29)</f>
        <v>0</v>
      </c>
      <c r="J30" s="66">
        <f>SUM(J3:J29)</f>
        <v>187000</v>
      </c>
      <c r="K30" s="66">
        <f>SUM(K3:K29)</f>
        <v>17400</v>
      </c>
      <c r="L30" s="66">
        <f>L3+F30-H30-I30-J30+K30</f>
        <v>3943834</v>
      </c>
    </row>
    <row r="31" spans="1:12">
      <c r="A31" s="2690" t="s">
        <v>7</v>
      </c>
      <c r="B31" s="2691"/>
      <c r="C31" s="2692"/>
      <c r="D31" s="1615"/>
      <c r="E31" s="139"/>
      <c r="F31" s="68">
        <f>'Mar''16'!F30</f>
        <v>80500000</v>
      </c>
      <c r="G31" s="68">
        <f>'Mar''15'!G38</f>
        <v>0</v>
      </c>
      <c r="H31" s="68">
        <f>'Mar''16'!H30</f>
        <v>56387478</v>
      </c>
      <c r="I31" s="68"/>
      <c r="J31" s="69">
        <f>'Mar''16'!J30</f>
        <v>20655727</v>
      </c>
      <c r="K31" s="69">
        <f>'Mar''16'!K30</f>
        <v>181050</v>
      </c>
      <c r="L31" s="69">
        <f>'Mar''16'!L30</f>
        <v>3637845</v>
      </c>
    </row>
    <row r="32" spans="1:12">
      <c r="A32" s="2706" t="s">
        <v>12</v>
      </c>
      <c r="B32" s="2707"/>
      <c r="C32" s="2708"/>
      <c r="D32" s="1519"/>
      <c r="E32" s="1520"/>
      <c r="F32" s="1521">
        <f t="shared" ref="F32:K32" si="0">F31+F30</f>
        <v>84000000</v>
      </c>
      <c r="G32" s="1521">
        <f t="shared" si="0"/>
        <v>0</v>
      </c>
      <c r="H32" s="1521">
        <f t="shared" si="0"/>
        <v>62070478</v>
      </c>
      <c r="I32" s="1521"/>
      <c r="J32" s="1521">
        <f t="shared" si="0"/>
        <v>20842727</v>
      </c>
      <c r="K32" s="1521">
        <f t="shared" si="0"/>
        <v>198450</v>
      </c>
      <c r="L32" s="1521">
        <f>F32-G32-H32-I32-J32+K32</f>
        <v>1285245</v>
      </c>
    </row>
    <row r="41" spans="3:3">
      <c r="C41" s="1325" t="s">
        <v>666</v>
      </c>
    </row>
    <row r="42" spans="3:3">
      <c r="C42" s="1327" t="s">
        <v>225</v>
      </c>
    </row>
  </sheetData>
  <mergeCells count="29">
    <mergeCell ref="L1:L2"/>
    <mergeCell ref="A3:C3"/>
    <mergeCell ref="A4:A5"/>
    <mergeCell ref="B4:B5"/>
    <mergeCell ref="J4:J5"/>
    <mergeCell ref="K4:K5"/>
    <mergeCell ref="L4:L5"/>
    <mergeCell ref="A1:A2"/>
    <mergeCell ref="B1:B2"/>
    <mergeCell ref="C1:C2"/>
    <mergeCell ref="D1:E1"/>
    <mergeCell ref="F1:F2"/>
    <mergeCell ref="G1:G2"/>
    <mergeCell ref="H1:J1"/>
    <mergeCell ref="K1:K2"/>
    <mergeCell ref="L10:L11"/>
    <mergeCell ref="A32:C32"/>
    <mergeCell ref="A16:A17"/>
    <mergeCell ref="A18:A19"/>
    <mergeCell ref="J26:J27"/>
    <mergeCell ref="A30:C30"/>
    <mergeCell ref="A31:C31"/>
    <mergeCell ref="A12:A13"/>
    <mergeCell ref="B12:B13"/>
    <mergeCell ref="A10:A11"/>
    <mergeCell ref="B10:B11"/>
    <mergeCell ref="J10:J11"/>
    <mergeCell ref="K10:K11"/>
    <mergeCell ref="E12:E13"/>
  </mergeCells>
  <pageMargins left="0.70866141732283472" right="0.70866141732283472" top="0.74803149606299213" bottom="0.74803149606299213" header="0.31496062992125984" footer="0.31496062992125984"/>
  <pageSetup scale="65" orientation="landscape" horizontalDpi="0" verticalDpi="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6"/>
  <dimension ref="A1:L51"/>
  <sheetViews>
    <sheetView topLeftCell="A31" workbookViewId="0">
      <selection activeCell="C50" sqref="C50:C51"/>
    </sheetView>
  </sheetViews>
  <sheetFormatPr defaultRowHeight="15"/>
  <cols>
    <col min="1" max="1" width="4.85546875" customWidth="1"/>
    <col min="2" max="2" width="10" customWidth="1"/>
    <col min="3" max="3" width="43.28515625" customWidth="1"/>
    <col min="4" max="4" width="16.42578125" customWidth="1"/>
    <col min="6" max="6" width="17.5703125" customWidth="1"/>
    <col min="7" max="7" width="12" customWidth="1"/>
    <col min="8" max="8" width="17.28515625" customWidth="1"/>
    <col min="9" max="9" width="10.140625" customWidth="1"/>
    <col min="10" max="10" width="15.28515625" customWidth="1"/>
    <col min="11" max="11" width="13.42578125" customWidth="1"/>
    <col min="12" max="12" width="15.7109375" customWidth="1"/>
  </cols>
  <sheetData>
    <row r="1" spans="1:12">
      <c r="A1" s="2632" t="s">
        <v>1</v>
      </c>
      <c r="B1" s="2664" t="s">
        <v>96</v>
      </c>
      <c r="C1" s="2632" t="s">
        <v>3</v>
      </c>
      <c r="D1" s="2636" t="s">
        <v>90</v>
      </c>
      <c r="E1" s="2637"/>
      <c r="F1" s="2630" t="s">
        <v>4</v>
      </c>
      <c r="G1" s="2630" t="s">
        <v>130</v>
      </c>
      <c r="H1" s="2638" t="s">
        <v>5</v>
      </c>
      <c r="I1" s="2639"/>
      <c r="J1" s="2640"/>
      <c r="K1" s="2630" t="s">
        <v>55</v>
      </c>
      <c r="L1" s="2630" t="s">
        <v>6</v>
      </c>
    </row>
    <row r="2" spans="1:12">
      <c r="A2" s="2633"/>
      <c r="B2" s="2665"/>
      <c r="C2" s="2633"/>
      <c r="D2" s="1614" t="s">
        <v>54</v>
      </c>
      <c r="E2" s="1619" t="s">
        <v>93</v>
      </c>
      <c r="F2" s="2631"/>
      <c r="G2" s="2631"/>
      <c r="H2" s="1613" t="s">
        <v>94</v>
      </c>
      <c r="I2" s="1613" t="s">
        <v>129</v>
      </c>
      <c r="J2" s="1613" t="s">
        <v>60</v>
      </c>
      <c r="K2" s="2631"/>
      <c r="L2" s="2631"/>
    </row>
    <row r="3" spans="1:12">
      <c r="A3" s="2671" t="s">
        <v>7</v>
      </c>
      <c r="B3" s="2672"/>
      <c r="C3" s="2673"/>
      <c r="D3" s="1620"/>
      <c r="E3" s="134"/>
      <c r="F3" s="49"/>
      <c r="G3" s="49"/>
      <c r="H3" s="49"/>
      <c r="I3" s="49"/>
      <c r="J3" s="49"/>
      <c r="K3" s="49"/>
      <c r="L3" s="52">
        <f>'Apr''17'!L30</f>
        <v>3943834</v>
      </c>
    </row>
    <row r="4" spans="1:12">
      <c r="A4" s="2618"/>
      <c r="B4" s="2699">
        <v>42857</v>
      </c>
      <c r="C4" s="53" t="s">
        <v>458</v>
      </c>
      <c r="D4" s="1621" t="s">
        <v>679</v>
      </c>
      <c r="E4" s="1617" t="s">
        <v>680</v>
      </c>
      <c r="F4" s="1607"/>
      <c r="G4" s="1611"/>
      <c r="H4" s="1607">
        <v>781000</v>
      </c>
      <c r="I4" s="1611"/>
      <c r="J4" s="2616"/>
      <c r="K4" s="2616"/>
      <c r="L4" s="2616">
        <f>L3-H4</f>
        <v>3162834</v>
      </c>
    </row>
    <row r="5" spans="1:12">
      <c r="A5" s="2619"/>
      <c r="B5" s="2700"/>
      <c r="C5" s="56" t="s">
        <v>678</v>
      </c>
      <c r="D5" s="1622" t="s">
        <v>648</v>
      </c>
      <c r="E5" s="1618"/>
      <c r="F5" s="1608"/>
      <c r="G5" s="1612"/>
      <c r="H5" s="1608"/>
      <c r="I5" s="1612"/>
      <c r="J5" s="2617"/>
      <c r="K5" s="2617"/>
      <c r="L5" s="2617"/>
    </row>
    <row r="6" spans="1:12">
      <c r="A6" s="301"/>
      <c r="B6" s="724"/>
      <c r="C6" s="53" t="s">
        <v>477</v>
      </c>
      <c r="D6" s="1707" t="s">
        <v>540</v>
      </c>
      <c r="E6" s="1705" t="s">
        <v>249</v>
      </c>
      <c r="F6" s="1701"/>
      <c r="G6" s="213"/>
      <c r="H6" s="1701">
        <v>656500</v>
      </c>
      <c r="I6" s="106"/>
      <c r="J6" s="1623"/>
      <c r="K6" s="1623"/>
      <c r="L6" s="1623">
        <f>L4-H6</f>
        <v>2506334</v>
      </c>
    </row>
    <row r="7" spans="1:12">
      <c r="A7" s="301"/>
      <c r="B7" s="724"/>
      <c r="C7" s="56" t="s">
        <v>539</v>
      </c>
      <c r="D7" s="1708" t="s">
        <v>541</v>
      </c>
      <c r="E7" s="1706"/>
      <c r="F7" s="1702"/>
      <c r="G7" s="209"/>
      <c r="H7" s="1702"/>
      <c r="I7" s="106"/>
      <c r="J7" s="1623"/>
      <c r="K7" s="1623"/>
      <c r="L7" s="1623"/>
    </row>
    <row r="8" spans="1:12">
      <c r="A8" s="301"/>
      <c r="B8" s="724"/>
      <c r="C8" s="53" t="s">
        <v>458</v>
      </c>
      <c r="D8" s="1707" t="s">
        <v>540</v>
      </c>
      <c r="E8" s="1705" t="s">
        <v>249</v>
      </c>
      <c r="F8" s="213"/>
      <c r="G8" s="213"/>
      <c r="H8" s="1701">
        <v>580000</v>
      </c>
      <c r="I8" s="1611"/>
      <c r="J8" s="1607"/>
      <c r="K8" s="1607"/>
      <c r="L8" s="1607">
        <f>L6-H8</f>
        <v>1926334</v>
      </c>
    </row>
    <row r="9" spans="1:12">
      <c r="A9" s="301"/>
      <c r="B9" s="724"/>
      <c r="C9" s="56" t="s">
        <v>607</v>
      </c>
      <c r="D9" s="1708" t="s">
        <v>541</v>
      </c>
      <c r="E9" s="1706"/>
      <c r="F9" s="209"/>
      <c r="G9" s="209"/>
      <c r="H9" s="1702"/>
      <c r="I9" s="1612"/>
      <c r="J9" s="1608"/>
      <c r="K9" s="1608"/>
      <c r="L9" s="1608"/>
    </row>
    <row r="10" spans="1:12">
      <c r="A10" s="2618"/>
      <c r="B10" s="2699"/>
      <c r="C10" s="53" t="s">
        <v>458</v>
      </c>
      <c r="D10" s="1707" t="s">
        <v>611</v>
      </c>
      <c r="E10" s="1705" t="s">
        <v>610</v>
      </c>
      <c r="F10" s="1701"/>
      <c r="G10" s="213"/>
      <c r="H10" s="1701">
        <v>829000</v>
      </c>
      <c r="I10" s="1611"/>
      <c r="J10" s="2616"/>
      <c r="K10" s="2616"/>
      <c r="L10" s="2616">
        <f>L8-H10</f>
        <v>1097334</v>
      </c>
    </row>
    <row r="11" spans="1:12">
      <c r="A11" s="2619"/>
      <c r="B11" s="2700"/>
      <c r="C11" s="56" t="s">
        <v>677</v>
      </c>
      <c r="D11" s="1708" t="s">
        <v>248</v>
      </c>
      <c r="E11" s="1706"/>
      <c r="F11" s="1702"/>
      <c r="G11" s="209"/>
      <c r="H11" s="1702"/>
      <c r="I11" s="1612"/>
      <c r="J11" s="2617"/>
      <c r="K11" s="2617"/>
      <c r="L11" s="2617"/>
    </row>
    <row r="12" spans="1:12">
      <c r="A12" s="2618"/>
      <c r="B12" s="2699"/>
      <c r="C12" s="53" t="s">
        <v>674</v>
      </c>
      <c r="D12" s="1707" t="s">
        <v>479</v>
      </c>
      <c r="E12" s="2656" t="s">
        <v>590</v>
      </c>
      <c r="F12" s="1709"/>
      <c r="G12" s="106"/>
      <c r="H12" s="1709">
        <v>803000</v>
      </c>
      <c r="I12" s="1611"/>
      <c r="J12" s="1607"/>
      <c r="K12" s="1607"/>
      <c r="L12" s="1607">
        <f>L10-H12</f>
        <v>294334</v>
      </c>
    </row>
    <row r="13" spans="1:12">
      <c r="A13" s="2619"/>
      <c r="B13" s="2700"/>
      <c r="C13" s="104" t="s">
        <v>675</v>
      </c>
      <c r="D13" s="310" t="s">
        <v>513</v>
      </c>
      <c r="E13" s="2696"/>
      <c r="F13" s="1702"/>
      <c r="G13" s="106"/>
      <c r="H13" s="1709"/>
      <c r="I13" s="1612"/>
      <c r="J13" s="1608"/>
      <c r="K13" s="1608"/>
      <c r="L13" s="1608"/>
    </row>
    <row r="14" spans="1:12">
      <c r="A14" s="301"/>
      <c r="B14" s="1627"/>
      <c r="C14" s="53" t="s">
        <v>640</v>
      </c>
      <c r="D14" s="1707" t="s">
        <v>642</v>
      </c>
      <c r="E14" s="1705" t="s">
        <v>643</v>
      </c>
      <c r="F14" s="1701"/>
      <c r="G14" s="1703"/>
      <c r="H14" s="1701"/>
      <c r="I14" s="1701"/>
      <c r="J14" s="1701">
        <v>104500</v>
      </c>
      <c r="K14" s="1607"/>
      <c r="L14" s="1607">
        <f>L12-J14</f>
        <v>189834</v>
      </c>
    </row>
    <row r="15" spans="1:12">
      <c r="A15" s="301"/>
      <c r="B15" s="1628"/>
      <c r="C15" s="56" t="s">
        <v>641</v>
      </c>
      <c r="D15" s="1708" t="s">
        <v>449</v>
      </c>
      <c r="E15" s="1706"/>
      <c r="F15" s="1702"/>
      <c r="G15" s="1704"/>
      <c r="H15" s="1702"/>
      <c r="I15" s="1702"/>
      <c r="J15" s="1702"/>
      <c r="K15" s="1608"/>
      <c r="L15" s="1608"/>
    </row>
    <row r="16" spans="1:12">
      <c r="A16" s="2618"/>
      <c r="B16" s="1627"/>
      <c r="C16" s="104" t="s">
        <v>430</v>
      </c>
      <c r="D16" s="310"/>
      <c r="E16" s="1719"/>
      <c r="F16" s="1718">
        <v>3500000</v>
      </c>
      <c r="G16" s="1611"/>
      <c r="H16" s="1607"/>
      <c r="I16" s="1611"/>
      <c r="J16" s="1607"/>
      <c r="K16" s="1607"/>
      <c r="L16" s="1607">
        <f>L14+F16</f>
        <v>3689834</v>
      </c>
    </row>
    <row r="17" spans="1:12">
      <c r="A17" s="2619"/>
      <c r="B17" s="1628"/>
      <c r="C17" s="56"/>
      <c r="D17" s="1717"/>
      <c r="E17" s="1715"/>
      <c r="F17" s="1711"/>
      <c r="G17" s="1612"/>
      <c r="H17" s="1608"/>
      <c r="I17" s="1612"/>
      <c r="J17" s="1608"/>
      <c r="K17" s="1608"/>
      <c r="L17" s="1608"/>
    </row>
    <row r="18" spans="1:12">
      <c r="A18" s="2618"/>
      <c r="B18" s="1627">
        <v>42858</v>
      </c>
      <c r="C18" s="53" t="s">
        <v>511</v>
      </c>
      <c r="D18" s="1716" t="s">
        <v>479</v>
      </c>
      <c r="E18" s="1714" t="s">
        <v>590</v>
      </c>
      <c r="F18" s="1710"/>
      <c r="G18" s="1712"/>
      <c r="H18" s="1710">
        <v>654000</v>
      </c>
      <c r="I18" s="106"/>
      <c r="J18" s="1607"/>
      <c r="K18" s="1607"/>
      <c r="L18" s="1625">
        <f>L16-H18</f>
        <v>3035834</v>
      </c>
    </row>
    <row r="19" spans="1:12">
      <c r="A19" s="2619"/>
      <c r="B19" s="1628"/>
      <c r="C19" s="56" t="s">
        <v>639</v>
      </c>
      <c r="D19" s="1717" t="s">
        <v>513</v>
      </c>
      <c r="E19" s="1715"/>
      <c r="F19" s="1711"/>
      <c r="G19" s="1713"/>
      <c r="H19" s="1711"/>
      <c r="I19" s="106"/>
      <c r="J19" s="1608"/>
      <c r="K19" s="1608"/>
      <c r="L19" s="1626"/>
    </row>
    <row r="20" spans="1:12">
      <c r="A20" s="1609"/>
      <c r="B20" s="1627"/>
      <c r="C20" s="53" t="s">
        <v>458</v>
      </c>
      <c r="D20" s="1716" t="s">
        <v>619</v>
      </c>
      <c r="E20" s="1714" t="s">
        <v>620</v>
      </c>
      <c r="F20" s="1710"/>
      <c r="G20" s="1712"/>
      <c r="H20" s="1710">
        <v>581000</v>
      </c>
      <c r="I20" s="1611"/>
      <c r="J20" s="1607"/>
      <c r="K20" s="214"/>
      <c r="L20" s="1625">
        <f>L18-H20</f>
        <v>2454834</v>
      </c>
    </row>
    <row r="21" spans="1:12">
      <c r="A21" s="1610"/>
      <c r="B21" s="1628"/>
      <c r="C21" s="56" t="s">
        <v>621</v>
      </c>
      <c r="D21" s="1717" t="s">
        <v>636</v>
      </c>
      <c r="E21" s="1715"/>
      <c r="F21" s="1711"/>
      <c r="G21" s="1713"/>
      <c r="H21" s="1711"/>
      <c r="I21" s="1612"/>
      <c r="J21" s="1608"/>
      <c r="K21" s="210"/>
      <c r="L21" s="1626"/>
    </row>
    <row r="22" spans="1:12">
      <c r="A22" s="1609"/>
      <c r="B22" s="1627">
        <v>42863</v>
      </c>
      <c r="C22" s="53" t="s">
        <v>640</v>
      </c>
      <c r="D22" s="1726" t="s">
        <v>684</v>
      </c>
      <c r="E22" s="657" t="s">
        <v>685</v>
      </c>
      <c r="F22" s="1728"/>
      <c r="G22" s="106"/>
      <c r="H22" s="1728">
        <v>82500</v>
      </c>
      <c r="I22" s="1607"/>
      <c r="J22" s="1607"/>
      <c r="K22" s="214"/>
      <c r="L22" s="1625">
        <f>L20-H22</f>
        <v>2372334</v>
      </c>
    </row>
    <row r="23" spans="1:12">
      <c r="A23" s="1610"/>
      <c r="B23" s="1628"/>
      <c r="C23" s="104" t="s">
        <v>687</v>
      </c>
      <c r="D23" s="1727" t="s">
        <v>686</v>
      </c>
      <c r="E23" s="659"/>
      <c r="F23" s="1721"/>
      <c r="G23" s="106"/>
      <c r="H23" s="1728"/>
      <c r="I23" s="1608"/>
      <c r="J23" s="1608"/>
      <c r="K23" s="210"/>
      <c r="L23" s="1626"/>
    </row>
    <row r="24" spans="1:12">
      <c r="A24" s="1609"/>
      <c r="B24" s="1627"/>
      <c r="C24" s="53" t="s">
        <v>640</v>
      </c>
      <c r="D24" s="1726" t="s">
        <v>689</v>
      </c>
      <c r="E24" s="1724" t="s">
        <v>141</v>
      </c>
      <c r="F24" s="1728"/>
      <c r="G24" s="1722"/>
      <c r="H24" s="1720"/>
      <c r="I24" s="1722"/>
      <c r="J24" s="2616">
        <v>82500</v>
      </c>
      <c r="K24" s="214"/>
      <c r="L24" s="1625">
        <f>L22-J24</f>
        <v>2289834</v>
      </c>
    </row>
    <row r="25" spans="1:12">
      <c r="A25" s="1610"/>
      <c r="B25" s="1628"/>
      <c r="C25" s="56" t="s">
        <v>688</v>
      </c>
      <c r="D25" s="1727" t="s">
        <v>59</v>
      </c>
      <c r="E25" s="1725"/>
      <c r="F25" s="1721"/>
      <c r="G25" s="1723"/>
      <c r="H25" s="1721"/>
      <c r="I25" s="1723"/>
      <c r="J25" s="2617"/>
      <c r="K25" s="210"/>
      <c r="L25" s="1626"/>
    </row>
    <row r="26" spans="1:12">
      <c r="A26" s="1609"/>
      <c r="B26" s="1627"/>
      <c r="C26" s="53"/>
      <c r="D26" s="1726"/>
      <c r="E26" s="1724"/>
      <c r="F26" s="1728"/>
      <c r="G26" s="1722"/>
      <c r="H26" s="1720"/>
      <c r="I26" s="1611"/>
      <c r="J26" s="2616"/>
      <c r="K26" s="214">
        <v>14700</v>
      </c>
      <c r="L26" s="1625">
        <f>L24+K26</f>
        <v>2304534</v>
      </c>
    </row>
    <row r="27" spans="1:12">
      <c r="A27" s="1610"/>
      <c r="B27" s="1628"/>
      <c r="C27" s="56"/>
      <c r="D27" s="1727"/>
      <c r="E27" s="1725"/>
      <c r="F27" s="1721"/>
      <c r="G27" s="1723"/>
      <c r="H27" s="1721"/>
      <c r="I27" s="1612"/>
      <c r="J27" s="2617"/>
      <c r="K27" s="210"/>
      <c r="L27" s="1626"/>
    </row>
    <row r="28" spans="1:12">
      <c r="A28" s="1609"/>
      <c r="B28" s="1738">
        <v>42864</v>
      </c>
      <c r="C28" s="53" t="s">
        <v>458</v>
      </c>
      <c r="D28" s="1735" t="s">
        <v>682</v>
      </c>
      <c r="E28" s="1733" t="s">
        <v>683</v>
      </c>
      <c r="F28" s="1737"/>
      <c r="G28" s="1731"/>
      <c r="H28" s="1729">
        <v>738000</v>
      </c>
      <c r="I28" s="1611"/>
      <c r="J28" s="1607"/>
      <c r="K28" s="214"/>
      <c r="L28" s="1625">
        <f>L26-H28</f>
        <v>1566534</v>
      </c>
    </row>
    <row r="29" spans="1:12">
      <c r="A29" s="1610"/>
      <c r="B29" s="1739"/>
      <c r="C29" s="56" t="s">
        <v>681</v>
      </c>
      <c r="D29" s="1736" t="s">
        <v>648</v>
      </c>
      <c r="E29" s="1734"/>
      <c r="F29" s="1730"/>
      <c r="G29" s="1732"/>
      <c r="H29" s="1730"/>
      <c r="I29" s="1612"/>
      <c r="J29" s="1608"/>
      <c r="K29" s="210"/>
      <c r="L29" s="1626"/>
    </row>
    <row r="30" spans="1:12">
      <c r="A30" s="1609"/>
      <c r="B30" s="1627"/>
      <c r="C30" s="53" t="s">
        <v>458</v>
      </c>
      <c r="D30" s="1621"/>
      <c r="E30" s="1617"/>
      <c r="F30" s="1607"/>
      <c r="G30" s="1611"/>
      <c r="H30" s="1607"/>
      <c r="I30" s="1611"/>
      <c r="J30" s="1607">
        <v>738000</v>
      </c>
      <c r="K30" s="214"/>
      <c r="L30" s="1625">
        <f>L28-J30</f>
        <v>828534</v>
      </c>
    </row>
    <row r="31" spans="1:12">
      <c r="A31" s="1610"/>
      <c r="B31" s="1628"/>
      <c r="C31" s="56" t="s">
        <v>690</v>
      </c>
      <c r="D31" s="1622"/>
      <c r="E31" s="1618"/>
      <c r="F31" s="1608"/>
      <c r="G31" s="1612"/>
      <c r="H31" s="1608"/>
      <c r="I31" s="1612"/>
      <c r="J31" s="1608"/>
      <c r="K31" s="210"/>
      <c r="L31" s="1626"/>
    </row>
    <row r="32" spans="1:12">
      <c r="A32" s="1740"/>
      <c r="B32" s="1747">
        <v>42865</v>
      </c>
      <c r="C32" s="104" t="s">
        <v>430</v>
      </c>
      <c r="D32" s="310"/>
      <c r="E32" s="1746"/>
      <c r="F32" s="1745">
        <v>3500000</v>
      </c>
      <c r="G32" s="106"/>
      <c r="H32" s="1745"/>
      <c r="I32" s="106"/>
      <c r="J32" s="1745"/>
      <c r="K32" s="208"/>
      <c r="L32" s="994">
        <f>L30+F32</f>
        <v>4328534</v>
      </c>
    </row>
    <row r="33" spans="1:12">
      <c r="A33" s="1741"/>
      <c r="B33" s="1748"/>
      <c r="C33" s="56"/>
      <c r="D33" s="1744"/>
      <c r="E33" s="1743"/>
      <c r="F33" s="1742"/>
      <c r="G33" s="1754"/>
      <c r="H33" s="1750"/>
      <c r="I33" s="1754"/>
      <c r="J33" s="1750"/>
      <c r="K33" s="210"/>
      <c r="L33" s="1761"/>
    </row>
    <row r="34" spans="1:12">
      <c r="A34" s="1751"/>
      <c r="B34" s="1762">
        <v>42877</v>
      </c>
      <c r="C34" s="53" t="s">
        <v>458</v>
      </c>
      <c r="D34" s="1757" t="s">
        <v>619</v>
      </c>
      <c r="E34" s="1755" t="s">
        <v>620</v>
      </c>
      <c r="F34" s="1749"/>
      <c r="G34" s="1753"/>
      <c r="H34" s="1749">
        <v>314000</v>
      </c>
      <c r="I34" s="1753"/>
      <c r="J34" s="1749"/>
      <c r="K34" s="214"/>
      <c r="L34" s="1760">
        <f>L32-H34</f>
        <v>4014534</v>
      </c>
    </row>
    <row r="35" spans="1:12">
      <c r="A35" s="1752"/>
      <c r="B35" s="1763"/>
      <c r="C35" s="56" t="s">
        <v>651</v>
      </c>
      <c r="D35" s="1758" t="s">
        <v>636</v>
      </c>
      <c r="E35" s="1756"/>
      <c r="F35" s="1750"/>
      <c r="G35" s="1754"/>
      <c r="H35" s="1750"/>
      <c r="I35" s="1754"/>
      <c r="J35" s="1750"/>
      <c r="K35" s="210"/>
      <c r="L35" s="1761"/>
    </row>
    <row r="36" spans="1:12">
      <c r="A36" s="1751"/>
      <c r="B36" s="1762">
        <v>42881</v>
      </c>
      <c r="C36" s="104" t="s">
        <v>430</v>
      </c>
      <c r="D36" s="310"/>
      <c r="E36" s="1765"/>
      <c r="F36" s="1764">
        <v>3500000</v>
      </c>
      <c r="G36" s="1753"/>
      <c r="H36" s="1749"/>
      <c r="I36" s="1753"/>
      <c r="J36" s="1749"/>
      <c r="K36" s="208"/>
      <c r="L36" s="994">
        <f>L34+F36</f>
        <v>7514534</v>
      </c>
    </row>
    <row r="37" spans="1:12">
      <c r="A37" s="1752"/>
      <c r="B37" s="1763"/>
      <c r="C37" s="56"/>
      <c r="D37" s="1758"/>
      <c r="E37" s="1756"/>
      <c r="F37" s="1750"/>
      <c r="G37" s="1754"/>
      <c r="H37" s="1750"/>
      <c r="I37" s="1754"/>
      <c r="J37" s="1750"/>
      <c r="K37" s="208"/>
      <c r="L37" s="994"/>
    </row>
    <row r="38" spans="1:12">
      <c r="A38" s="301"/>
      <c r="B38" s="724">
        <v>42886</v>
      </c>
      <c r="C38" s="104" t="s">
        <v>458</v>
      </c>
      <c r="D38" s="310" t="s">
        <v>662</v>
      </c>
      <c r="E38" s="1771" t="s">
        <v>664</v>
      </c>
      <c r="F38" s="1770"/>
      <c r="G38" s="106"/>
      <c r="H38" s="1770">
        <v>563000</v>
      </c>
      <c r="I38" s="106"/>
      <c r="J38" s="1759"/>
      <c r="K38" s="214"/>
      <c r="L38" s="1625">
        <f>L36-H38</f>
        <v>6951534</v>
      </c>
    </row>
    <row r="39" spans="1:12">
      <c r="A39" s="1610"/>
      <c r="B39" s="1628"/>
      <c r="C39" s="56" t="s">
        <v>659</v>
      </c>
      <c r="D39" s="1769" t="s">
        <v>663</v>
      </c>
      <c r="E39" s="1768"/>
      <c r="F39" s="1766"/>
      <c r="G39" s="1767"/>
      <c r="H39" s="1766"/>
      <c r="I39" s="1612"/>
      <c r="J39" s="1608"/>
      <c r="K39" s="210"/>
      <c r="L39" s="1626"/>
    </row>
    <row r="40" spans="1:12">
      <c r="A40" s="2693" t="s">
        <v>695</v>
      </c>
      <c r="B40" s="2694"/>
      <c r="C40" s="2695"/>
      <c r="D40" s="1616"/>
      <c r="E40" s="138"/>
      <c r="F40" s="66">
        <f>SUM(F3:F39)</f>
        <v>10500000</v>
      </c>
      <c r="G40" s="66">
        <f>SUM(G4:G13)</f>
        <v>0</v>
      </c>
      <c r="H40" s="66">
        <f>SUM(H3:H39)</f>
        <v>6582000</v>
      </c>
      <c r="I40" s="962">
        <f>SUM(I3:I39)</f>
        <v>0</v>
      </c>
      <c r="J40" s="66">
        <f>SUM(J4:J39)</f>
        <v>925000</v>
      </c>
      <c r="K40" s="66">
        <f>SUM(K3:K39)</f>
        <v>14700</v>
      </c>
      <c r="L40" s="66">
        <f>L3+F40-H40-I40-J40+K40</f>
        <v>6951534</v>
      </c>
    </row>
    <row r="41" spans="1:12">
      <c r="A41" s="2690" t="s">
        <v>7</v>
      </c>
      <c r="B41" s="2691"/>
      <c r="C41" s="2692"/>
      <c r="D41" s="1615"/>
      <c r="E41" s="139"/>
      <c r="F41" s="68">
        <f>'Mar''16'!F30</f>
        <v>80500000</v>
      </c>
      <c r="G41" s="68">
        <f>'Mar''15'!G38</f>
        <v>0</v>
      </c>
      <c r="H41" s="68">
        <f>'Mar''16'!H30</f>
        <v>56387478</v>
      </c>
      <c r="I41" s="68"/>
      <c r="J41" s="69">
        <f>'Mar''16'!J30</f>
        <v>20655727</v>
      </c>
      <c r="K41" s="69">
        <f>'Mar''16'!K30</f>
        <v>181050</v>
      </c>
      <c r="L41" s="69">
        <f>'Mar''16'!L30</f>
        <v>3637845</v>
      </c>
    </row>
    <row r="42" spans="1:12">
      <c r="A42" s="2706" t="s">
        <v>12</v>
      </c>
      <c r="B42" s="2707"/>
      <c r="C42" s="2708"/>
      <c r="D42" s="1519"/>
      <c r="E42" s="1520"/>
      <c r="F42" s="1521">
        <f t="shared" ref="F42:K42" si="0">F41+F40</f>
        <v>91000000</v>
      </c>
      <c r="G42" s="1521">
        <f t="shared" si="0"/>
        <v>0</v>
      </c>
      <c r="H42" s="1521">
        <f t="shared" si="0"/>
        <v>62969478</v>
      </c>
      <c r="I42" s="1521"/>
      <c r="J42" s="1521">
        <f t="shared" si="0"/>
        <v>21580727</v>
      </c>
      <c r="K42" s="1521">
        <f t="shared" si="0"/>
        <v>195750</v>
      </c>
      <c r="L42" s="1521">
        <f>F42-G42-H42-I42-J42+K42</f>
        <v>6645545</v>
      </c>
    </row>
    <row r="50" spans="3:3">
      <c r="C50" s="1325" t="s">
        <v>666</v>
      </c>
    </row>
    <row r="51" spans="3:3">
      <c r="C51" s="1327" t="s">
        <v>225</v>
      </c>
    </row>
  </sheetData>
  <mergeCells count="30">
    <mergeCell ref="L1:L2"/>
    <mergeCell ref="A3:C3"/>
    <mergeCell ref="A4:A5"/>
    <mergeCell ref="B4:B5"/>
    <mergeCell ref="J4:J5"/>
    <mergeCell ref="K4:K5"/>
    <mergeCell ref="L4:L5"/>
    <mergeCell ref="A1:A2"/>
    <mergeCell ref="B1:B2"/>
    <mergeCell ref="C1:C2"/>
    <mergeCell ref="D1:E1"/>
    <mergeCell ref="F1:F2"/>
    <mergeCell ref="G1:G2"/>
    <mergeCell ref="H1:J1"/>
    <mergeCell ref="K1:K2"/>
    <mergeCell ref="L10:L11"/>
    <mergeCell ref="A42:C42"/>
    <mergeCell ref="A16:A17"/>
    <mergeCell ref="A18:A19"/>
    <mergeCell ref="J26:J27"/>
    <mergeCell ref="A40:C40"/>
    <mergeCell ref="A41:C41"/>
    <mergeCell ref="A12:A13"/>
    <mergeCell ref="B12:B13"/>
    <mergeCell ref="A10:A11"/>
    <mergeCell ref="B10:B11"/>
    <mergeCell ref="J10:J11"/>
    <mergeCell ref="K10:K11"/>
    <mergeCell ref="E12:E13"/>
    <mergeCell ref="J24:J25"/>
  </mergeCells>
  <pageMargins left="0.70866141732283472" right="0.70866141732283472" top="0.74803149606299213" bottom="0.74803149606299213" header="0.31496062992125984" footer="0.31496062992125984"/>
  <pageSetup scale="65" orientation="landscape" horizontalDpi="120" verticalDpi="72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7"/>
  <dimension ref="A1:L49"/>
  <sheetViews>
    <sheetView topLeftCell="A10" zoomScale="75" zoomScaleNormal="75" workbookViewId="0">
      <selection activeCell="C48" sqref="C48:C49"/>
    </sheetView>
  </sheetViews>
  <sheetFormatPr defaultRowHeight="15"/>
  <cols>
    <col min="1" max="1" width="4" customWidth="1"/>
    <col min="2" max="2" width="10.140625" customWidth="1"/>
    <col min="3" max="3" width="43.28515625" customWidth="1"/>
    <col min="4" max="4" width="15.42578125" customWidth="1"/>
    <col min="6" max="6" width="17.7109375" customWidth="1"/>
    <col min="7" max="7" width="11.7109375" customWidth="1"/>
    <col min="8" max="8" width="16.140625" customWidth="1"/>
    <col min="10" max="10" width="15.42578125" customWidth="1"/>
    <col min="11" max="11" width="12.85546875" customWidth="1"/>
    <col min="12" max="12" width="16.28515625" customWidth="1"/>
  </cols>
  <sheetData>
    <row r="1" spans="1:12">
      <c r="A1" s="2632" t="s">
        <v>1</v>
      </c>
      <c r="B1" s="2664" t="s">
        <v>96</v>
      </c>
      <c r="C1" s="2632" t="s">
        <v>3</v>
      </c>
      <c r="D1" s="2636" t="s">
        <v>90</v>
      </c>
      <c r="E1" s="2637"/>
      <c r="F1" s="2630" t="s">
        <v>4</v>
      </c>
      <c r="G1" s="2630" t="s">
        <v>130</v>
      </c>
      <c r="H1" s="2638" t="s">
        <v>5</v>
      </c>
      <c r="I1" s="2639"/>
      <c r="J1" s="2640"/>
      <c r="K1" s="2630" t="s">
        <v>55</v>
      </c>
      <c r="L1" s="2630" t="s">
        <v>6</v>
      </c>
    </row>
    <row r="2" spans="1:12">
      <c r="A2" s="2633"/>
      <c r="B2" s="2665"/>
      <c r="C2" s="2633"/>
      <c r="D2" s="1779" t="s">
        <v>54</v>
      </c>
      <c r="E2" s="1784" t="s">
        <v>93</v>
      </c>
      <c r="F2" s="2631"/>
      <c r="G2" s="2631"/>
      <c r="H2" s="1778" t="s">
        <v>94</v>
      </c>
      <c r="I2" s="1778" t="s">
        <v>129</v>
      </c>
      <c r="J2" s="1778" t="s">
        <v>60</v>
      </c>
      <c r="K2" s="2631"/>
      <c r="L2" s="2631"/>
    </row>
    <row r="3" spans="1:12">
      <c r="A3" s="2671" t="s">
        <v>7</v>
      </c>
      <c r="B3" s="2672"/>
      <c r="C3" s="2673"/>
      <c r="D3" s="1785"/>
      <c r="E3" s="134"/>
      <c r="F3" s="49"/>
      <c r="G3" s="49"/>
      <c r="H3" s="49"/>
      <c r="I3" s="49"/>
      <c r="J3" s="49"/>
      <c r="K3" s="49"/>
      <c r="L3" s="52">
        <f>'Mei''17'!L40</f>
        <v>6951534</v>
      </c>
    </row>
    <row r="4" spans="1:12">
      <c r="A4" s="2618"/>
      <c r="B4" s="2699">
        <v>42888</v>
      </c>
      <c r="C4" s="53" t="s">
        <v>458</v>
      </c>
      <c r="D4" s="1786" t="s">
        <v>679</v>
      </c>
      <c r="E4" s="1782" t="s">
        <v>680</v>
      </c>
      <c r="F4" s="1772"/>
      <c r="G4" s="1776"/>
      <c r="H4" s="1772">
        <v>783000</v>
      </c>
      <c r="I4" s="1776"/>
      <c r="J4" s="2616"/>
      <c r="K4" s="2616"/>
      <c r="L4" s="2616">
        <f>L3-H4</f>
        <v>6168534</v>
      </c>
    </row>
    <row r="5" spans="1:12">
      <c r="A5" s="2619"/>
      <c r="B5" s="2700"/>
      <c r="C5" s="56" t="s">
        <v>678</v>
      </c>
      <c r="D5" s="1787" t="s">
        <v>648</v>
      </c>
      <c r="E5" s="1783"/>
      <c r="F5" s="1773"/>
      <c r="G5" s="1777"/>
      <c r="H5" s="1773"/>
      <c r="I5" s="1777"/>
      <c r="J5" s="2617"/>
      <c r="K5" s="2617"/>
      <c r="L5" s="2617"/>
    </row>
    <row r="6" spans="1:12">
      <c r="A6" s="301"/>
      <c r="B6" s="724"/>
      <c r="C6" s="53" t="s">
        <v>477</v>
      </c>
      <c r="D6" s="1786" t="s">
        <v>540</v>
      </c>
      <c r="E6" s="1782" t="s">
        <v>249</v>
      </c>
      <c r="F6" s="1772"/>
      <c r="G6" s="213"/>
      <c r="H6" s="1772">
        <v>656500</v>
      </c>
      <c r="I6" s="106"/>
      <c r="J6" s="1788"/>
      <c r="K6" s="1788"/>
      <c r="L6" s="1788">
        <f>L4-H6</f>
        <v>5512034</v>
      </c>
    </row>
    <row r="7" spans="1:12">
      <c r="A7" s="301"/>
      <c r="B7" s="724"/>
      <c r="C7" s="56" t="s">
        <v>539</v>
      </c>
      <c r="D7" s="1787" t="s">
        <v>541</v>
      </c>
      <c r="E7" s="1783"/>
      <c r="F7" s="1773"/>
      <c r="G7" s="209"/>
      <c r="H7" s="1773"/>
      <c r="I7" s="106"/>
      <c r="J7" s="1788"/>
      <c r="K7" s="1788"/>
      <c r="L7" s="1788"/>
    </row>
    <row r="8" spans="1:12">
      <c r="A8" s="301"/>
      <c r="B8" s="724"/>
      <c r="C8" s="53" t="s">
        <v>458</v>
      </c>
      <c r="D8" s="1786" t="s">
        <v>540</v>
      </c>
      <c r="E8" s="1782" t="s">
        <v>249</v>
      </c>
      <c r="F8" s="213"/>
      <c r="G8" s="213"/>
      <c r="H8" s="1772">
        <v>582000</v>
      </c>
      <c r="I8" s="1776"/>
      <c r="J8" s="1772"/>
      <c r="K8" s="1772"/>
      <c r="L8" s="1772">
        <f>L6-H8</f>
        <v>4930034</v>
      </c>
    </row>
    <row r="9" spans="1:12">
      <c r="A9" s="301"/>
      <c r="B9" s="724"/>
      <c r="C9" s="56" t="s">
        <v>607</v>
      </c>
      <c r="D9" s="1787" t="s">
        <v>541</v>
      </c>
      <c r="E9" s="1783"/>
      <c r="F9" s="209"/>
      <c r="G9" s="209"/>
      <c r="H9" s="1773"/>
      <c r="I9" s="1777"/>
      <c r="J9" s="1773"/>
      <c r="K9" s="1773"/>
      <c r="L9" s="1773"/>
    </row>
    <row r="10" spans="1:12">
      <c r="A10" s="2618"/>
      <c r="B10" s="2699"/>
      <c r="C10" s="53" t="s">
        <v>458</v>
      </c>
      <c r="D10" s="1786" t="s">
        <v>611</v>
      </c>
      <c r="E10" s="1782" t="s">
        <v>610</v>
      </c>
      <c r="F10" s="1772"/>
      <c r="G10" s="213"/>
      <c r="H10" s="1772">
        <v>831000</v>
      </c>
      <c r="I10" s="1776"/>
      <c r="J10" s="2616"/>
      <c r="K10" s="2616"/>
      <c r="L10" s="2616">
        <f>L8-H10</f>
        <v>4099034</v>
      </c>
    </row>
    <row r="11" spans="1:12">
      <c r="A11" s="2619"/>
      <c r="B11" s="2700"/>
      <c r="C11" s="56" t="s">
        <v>677</v>
      </c>
      <c r="D11" s="1787" t="s">
        <v>248</v>
      </c>
      <c r="E11" s="1783"/>
      <c r="F11" s="1773"/>
      <c r="G11" s="209"/>
      <c r="H11" s="1773"/>
      <c r="I11" s="1777"/>
      <c r="J11" s="2617"/>
      <c r="K11" s="2617"/>
      <c r="L11" s="2617"/>
    </row>
    <row r="12" spans="1:12">
      <c r="A12" s="2618"/>
      <c r="B12" s="2699"/>
      <c r="C12" s="53" t="s">
        <v>674</v>
      </c>
      <c r="D12" s="1786" t="s">
        <v>479</v>
      </c>
      <c r="E12" s="2656" t="s">
        <v>590</v>
      </c>
      <c r="F12" s="1788"/>
      <c r="G12" s="106"/>
      <c r="H12" s="1788">
        <v>803000</v>
      </c>
      <c r="I12" s="1776"/>
      <c r="J12" s="1772"/>
      <c r="K12" s="1772"/>
      <c r="L12" s="1772">
        <f>L10-H12</f>
        <v>3296034</v>
      </c>
    </row>
    <row r="13" spans="1:12">
      <c r="A13" s="2619"/>
      <c r="B13" s="2700"/>
      <c r="C13" s="104" t="s">
        <v>675</v>
      </c>
      <c r="D13" s="310" t="s">
        <v>513</v>
      </c>
      <c r="E13" s="2696"/>
      <c r="F13" s="1773"/>
      <c r="G13" s="106"/>
      <c r="H13" s="1788"/>
      <c r="I13" s="1777"/>
      <c r="J13" s="1773"/>
      <c r="K13" s="1773"/>
      <c r="L13" s="1773"/>
    </row>
    <row r="14" spans="1:12">
      <c r="A14" s="301"/>
      <c r="B14" s="1791"/>
      <c r="C14" s="53" t="s">
        <v>640</v>
      </c>
      <c r="D14" s="1786" t="s">
        <v>642</v>
      </c>
      <c r="E14" s="1782" t="s">
        <v>643</v>
      </c>
      <c r="F14" s="1772"/>
      <c r="G14" s="1776"/>
      <c r="H14" s="1772"/>
      <c r="I14" s="1772"/>
      <c r="J14" s="1772">
        <v>104500</v>
      </c>
      <c r="K14" s="1772"/>
      <c r="L14" s="1772">
        <f>L12-J14</f>
        <v>3191534</v>
      </c>
    </row>
    <row r="15" spans="1:12">
      <c r="A15" s="301"/>
      <c r="B15" s="1792"/>
      <c r="C15" s="56" t="s">
        <v>641</v>
      </c>
      <c r="D15" s="1787" t="s">
        <v>449</v>
      </c>
      <c r="E15" s="1783"/>
      <c r="F15" s="1773"/>
      <c r="G15" s="1777"/>
      <c r="H15" s="1773"/>
      <c r="I15" s="1773"/>
      <c r="J15" s="1773"/>
      <c r="K15" s="1773"/>
      <c r="L15" s="1773"/>
    </row>
    <row r="16" spans="1:12">
      <c r="A16" s="2618"/>
      <c r="B16" s="1791"/>
      <c r="C16" s="53" t="s">
        <v>511</v>
      </c>
      <c r="D16" s="1786" t="s">
        <v>479</v>
      </c>
      <c r="E16" s="1782" t="s">
        <v>590</v>
      </c>
      <c r="F16" s="1772"/>
      <c r="G16" s="1776"/>
      <c r="H16" s="1772">
        <v>654000</v>
      </c>
      <c r="I16" s="106"/>
      <c r="J16" s="1772"/>
      <c r="K16" s="1772"/>
      <c r="L16" s="1772">
        <f>L14-H16</f>
        <v>2537534</v>
      </c>
    </row>
    <row r="17" spans="1:12">
      <c r="A17" s="2619"/>
      <c r="B17" s="1792"/>
      <c r="C17" s="56" t="s">
        <v>639</v>
      </c>
      <c r="D17" s="1787" t="s">
        <v>513</v>
      </c>
      <c r="E17" s="1783"/>
      <c r="F17" s="1773"/>
      <c r="G17" s="1777"/>
      <c r="H17" s="1773"/>
      <c r="I17" s="106"/>
      <c r="J17" s="1773"/>
      <c r="K17" s="1773"/>
      <c r="L17" s="1773"/>
    </row>
    <row r="18" spans="1:12">
      <c r="A18" s="2618"/>
      <c r="B18" s="1791"/>
      <c r="C18" s="53" t="s">
        <v>458</v>
      </c>
      <c r="D18" s="1786" t="s">
        <v>619</v>
      </c>
      <c r="E18" s="1782" t="s">
        <v>620</v>
      </c>
      <c r="F18" s="1772"/>
      <c r="G18" s="1776"/>
      <c r="H18" s="1772">
        <v>583000</v>
      </c>
      <c r="I18" s="1776"/>
      <c r="J18" s="1772"/>
      <c r="K18" s="1772"/>
      <c r="L18" s="1789">
        <f>L16-H18</f>
        <v>1954534</v>
      </c>
    </row>
    <row r="19" spans="1:12">
      <c r="A19" s="2619"/>
      <c r="B19" s="1792"/>
      <c r="C19" s="56" t="s">
        <v>621</v>
      </c>
      <c r="D19" s="1787" t="s">
        <v>636</v>
      </c>
      <c r="E19" s="1783"/>
      <c r="F19" s="1773"/>
      <c r="G19" s="1777"/>
      <c r="H19" s="1773"/>
      <c r="I19" s="1777"/>
      <c r="J19" s="1773"/>
      <c r="K19" s="1773"/>
      <c r="L19" s="1790"/>
    </row>
    <row r="20" spans="1:12">
      <c r="A20" s="1774"/>
      <c r="B20" s="1791"/>
      <c r="C20" s="53" t="s">
        <v>640</v>
      </c>
      <c r="D20" s="1786" t="s">
        <v>689</v>
      </c>
      <c r="E20" s="1782" t="s">
        <v>141</v>
      </c>
      <c r="F20" s="1788"/>
      <c r="G20" s="1776"/>
      <c r="H20" s="1772"/>
      <c r="I20" s="1776"/>
      <c r="J20" s="2616">
        <v>82500</v>
      </c>
      <c r="K20" s="214"/>
      <c r="L20" s="1789">
        <f>L18-J20</f>
        <v>1872034</v>
      </c>
    </row>
    <row r="21" spans="1:12">
      <c r="A21" s="1775"/>
      <c r="B21" s="1792"/>
      <c r="C21" s="56" t="s">
        <v>688</v>
      </c>
      <c r="D21" s="1787" t="s">
        <v>59</v>
      </c>
      <c r="E21" s="1783"/>
      <c r="F21" s="1773"/>
      <c r="G21" s="1777"/>
      <c r="H21" s="1773"/>
      <c r="I21" s="1777"/>
      <c r="J21" s="2617"/>
      <c r="K21" s="210"/>
      <c r="L21" s="1790"/>
    </row>
    <row r="22" spans="1:12">
      <c r="A22" s="1774"/>
      <c r="B22" s="1791">
        <v>42891</v>
      </c>
      <c r="C22" s="53" t="s">
        <v>640</v>
      </c>
      <c r="D22" s="1794" t="s">
        <v>684</v>
      </c>
      <c r="E22" s="657" t="s">
        <v>685</v>
      </c>
      <c r="F22" s="1796"/>
      <c r="G22" s="106"/>
      <c r="H22" s="1796">
        <v>82500</v>
      </c>
      <c r="I22" s="1772"/>
      <c r="J22" s="1772"/>
      <c r="K22" s="214"/>
      <c r="L22" s="1789">
        <f>L20-H22</f>
        <v>1789534</v>
      </c>
    </row>
    <row r="23" spans="1:12">
      <c r="A23" s="1775"/>
      <c r="B23" s="1792"/>
      <c r="C23" s="104" t="s">
        <v>687</v>
      </c>
      <c r="D23" s="1795" t="s">
        <v>686</v>
      </c>
      <c r="E23" s="659"/>
      <c r="F23" s="1793"/>
      <c r="G23" s="106"/>
      <c r="H23" s="1796"/>
      <c r="I23" s="1773"/>
      <c r="J23" s="1773"/>
      <c r="K23" s="210"/>
      <c r="L23" s="1790"/>
    </row>
    <row r="24" spans="1:12">
      <c r="A24" s="1774"/>
      <c r="B24" s="1791"/>
      <c r="C24" s="53"/>
      <c r="D24" s="1803"/>
      <c r="E24" s="1801"/>
      <c r="F24" s="1805"/>
      <c r="G24" s="1799"/>
      <c r="H24" s="1797"/>
      <c r="I24" s="1799"/>
      <c r="J24" s="2616"/>
      <c r="K24" s="214">
        <v>19200</v>
      </c>
      <c r="L24" s="1789">
        <f>L22+K24</f>
        <v>1808734</v>
      </c>
    </row>
    <row r="25" spans="1:12">
      <c r="A25" s="1775"/>
      <c r="B25" s="1792"/>
      <c r="C25" s="56"/>
      <c r="D25" s="1804"/>
      <c r="E25" s="1802"/>
      <c r="F25" s="1798"/>
      <c r="G25" s="1800"/>
      <c r="H25" s="1798"/>
      <c r="I25" s="1800"/>
      <c r="J25" s="2617"/>
      <c r="K25" s="210"/>
      <c r="L25" s="1790"/>
    </row>
    <row r="26" spans="1:12">
      <c r="A26" s="1774"/>
      <c r="B26" s="1791">
        <v>42895</v>
      </c>
      <c r="C26" s="53" t="s">
        <v>458</v>
      </c>
      <c r="D26" s="1803" t="s">
        <v>682</v>
      </c>
      <c r="E26" s="1801" t="s">
        <v>683</v>
      </c>
      <c r="F26" s="1805"/>
      <c r="G26" s="1799"/>
      <c r="H26" s="1797">
        <v>738000</v>
      </c>
      <c r="I26" s="1776"/>
      <c r="J26" s="2616"/>
      <c r="K26" s="214"/>
      <c r="L26" s="1789">
        <f>L24-H26</f>
        <v>1070734</v>
      </c>
    </row>
    <row r="27" spans="1:12">
      <c r="A27" s="1775"/>
      <c r="B27" s="1792"/>
      <c r="C27" s="56" t="s">
        <v>681</v>
      </c>
      <c r="D27" s="1804" t="s">
        <v>648</v>
      </c>
      <c r="E27" s="1802"/>
      <c r="F27" s="1798"/>
      <c r="G27" s="1800"/>
      <c r="H27" s="1798"/>
      <c r="I27" s="1777"/>
      <c r="J27" s="2617"/>
      <c r="K27" s="210"/>
      <c r="L27" s="1790"/>
    </row>
    <row r="28" spans="1:12">
      <c r="A28" s="1774"/>
      <c r="B28" s="1791">
        <v>42898</v>
      </c>
      <c r="C28" s="104" t="s">
        <v>430</v>
      </c>
      <c r="D28" s="310"/>
      <c r="E28" s="1810"/>
      <c r="F28" s="1809">
        <v>3500000</v>
      </c>
      <c r="G28" s="1776"/>
      <c r="H28" s="1772"/>
      <c r="I28" s="1776"/>
      <c r="J28" s="1772"/>
      <c r="K28" s="214"/>
      <c r="L28" s="1789">
        <f>L26+F28</f>
        <v>4570734</v>
      </c>
    </row>
    <row r="29" spans="1:12">
      <c r="A29" s="1775"/>
      <c r="B29" s="1792"/>
      <c r="C29" s="56"/>
      <c r="D29" s="1808"/>
      <c r="E29" s="1807"/>
      <c r="F29" s="1806"/>
      <c r="G29" s="1777"/>
      <c r="H29" s="1773"/>
      <c r="I29" s="1777"/>
      <c r="J29" s="1773"/>
      <c r="K29" s="210"/>
      <c r="L29" s="1790"/>
    </row>
    <row r="30" spans="1:12">
      <c r="A30" s="1774"/>
      <c r="B30" s="1791">
        <v>42905</v>
      </c>
      <c r="C30" s="53" t="s">
        <v>458</v>
      </c>
      <c r="D30" s="1817" t="s">
        <v>619</v>
      </c>
      <c r="E30" s="1815" t="s">
        <v>620</v>
      </c>
      <c r="F30" s="1811"/>
      <c r="G30" s="1813"/>
      <c r="H30" s="1811">
        <v>583000</v>
      </c>
      <c r="I30" s="1776"/>
      <c r="J30" s="1772"/>
      <c r="K30" s="214"/>
      <c r="L30" s="1789">
        <f>L28-H30</f>
        <v>3987734</v>
      </c>
    </row>
    <row r="31" spans="1:12">
      <c r="A31" s="1775"/>
      <c r="B31" s="1792"/>
      <c r="C31" s="56" t="s">
        <v>621</v>
      </c>
      <c r="D31" s="1818" t="s">
        <v>636</v>
      </c>
      <c r="E31" s="1816"/>
      <c r="F31" s="1812"/>
      <c r="G31" s="1814"/>
      <c r="H31" s="1812"/>
      <c r="I31" s="1777"/>
      <c r="J31" s="1773"/>
      <c r="K31" s="210"/>
      <c r="L31" s="1790"/>
    </row>
    <row r="32" spans="1:12">
      <c r="A32" s="1774"/>
      <c r="B32" s="1791">
        <v>42908</v>
      </c>
      <c r="C32" s="104" t="s">
        <v>458</v>
      </c>
      <c r="D32" s="310" t="s">
        <v>662</v>
      </c>
      <c r="E32" s="1828" t="s">
        <v>664</v>
      </c>
      <c r="F32" s="1827"/>
      <c r="G32" s="106"/>
      <c r="H32" s="1827">
        <v>563000</v>
      </c>
      <c r="I32" s="106"/>
      <c r="J32" s="1788"/>
      <c r="K32" s="208"/>
      <c r="L32" s="994">
        <f>L30-H32</f>
        <v>3424734</v>
      </c>
    </row>
    <row r="33" spans="1:12">
      <c r="A33" s="1775"/>
      <c r="B33" s="1792"/>
      <c r="C33" s="56" t="s">
        <v>659</v>
      </c>
      <c r="D33" s="1826" t="s">
        <v>663</v>
      </c>
      <c r="E33" s="1824"/>
      <c r="F33" s="1820"/>
      <c r="G33" s="1822"/>
      <c r="H33" s="1820"/>
      <c r="I33" s="1777"/>
      <c r="J33" s="1773"/>
      <c r="K33" s="210"/>
      <c r="L33" s="1790"/>
    </row>
    <row r="34" spans="1:12">
      <c r="A34" s="1774"/>
      <c r="B34" s="1791"/>
      <c r="C34" s="53" t="s">
        <v>458</v>
      </c>
      <c r="D34" s="1825" t="s">
        <v>679</v>
      </c>
      <c r="E34" s="1823" t="s">
        <v>680</v>
      </c>
      <c r="F34" s="1819"/>
      <c r="G34" s="1821"/>
      <c r="H34" s="1819">
        <v>783000</v>
      </c>
      <c r="I34" s="1776"/>
      <c r="J34" s="1772"/>
      <c r="K34" s="214"/>
      <c r="L34" s="1789">
        <f>L32-H34</f>
        <v>2641734</v>
      </c>
    </row>
    <row r="35" spans="1:12">
      <c r="A35" s="1775"/>
      <c r="B35" s="1792"/>
      <c r="C35" s="56" t="s">
        <v>678</v>
      </c>
      <c r="D35" s="1826" t="s">
        <v>648</v>
      </c>
      <c r="E35" s="1824"/>
      <c r="F35" s="1820"/>
      <c r="G35" s="1822"/>
      <c r="H35" s="1820"/>
      <c r="I35" s="1777"/>
      <c r="J35" s="1773"/>
      <c r="K35" s="210"/>
      <c r="L35" s="1790"/>
    </row>
    <row r="36" spans="1:12">
      <c r="A36" s="1774"/>
      <c r="B36" s="1791"/>
      <c r="C36" s="53" t="s">
        <v>458</v>
      </c>
      <c r="D36" s="1825" t="s">
        <v>540</v>
      </c>
      <c r="E36" s="1823" t="s">
        <v>249</v>
      </c>
      <c r="F36" s="213"/>
      <c r="G36" s="213"/>
      <c r="H36" s="1819">
        <v>582000</v>
      </c>
      <c r="I36" s="1776"/>
      <c r="J36" s="1772"/>
      <c r="K36" s="208"/>
      <c r="L36" s="994">
        <f>L34-H36</f>
        <v>2059734</v>
      </c>
    </row>
    <row r="37" spans="1:12">
      <c r="A37" s="1775"/>
      <c r="B37" s="1792"/>
      <c r="C37" s="56" t="s">
        <v>607</v>
      </c>
      <c r="D37" s="1826" t="s">
        <v>541</v>
      </c>
      <c r="E37" s="1824"/>
      <c r="F37" s="209"/>
      <c r="G37" s="209"/>
      <c r="H37" s="1820"/>
      <c r="I37" s="1777"/>
      <c r="J37" s="1773"/>
      <c r="K37" s="208"/>
      <c r="L37" s="994"/>
    </row>
    <row r="38" spans="1:12">
      <c r="A38" s="301"/>
      <c r="B38" s="724"/>
      <c r="C38" s="53" t="s">
        <v>477</v>
      </c>
      <c r="D38" s="1825"/>
      <c r="E38" s="1823"/>
      <c r="F38" s="1819"/>
      <c r="G38" s="1821"/>
      <c r="H38" s="1819"/>
      <c r="I38" s="1821"/>
      <c r="J38" s="1819">
        <v>544500</v>
      </c>
      <c r="K38" s="214"/>
      <c r="L38" s="1789">
        <f>L36-J38</f>
        <v>1515234</v>
      </c>
    </row>
    <row r="39" spans="1:12">
      <c r="A39" s="1775"/>
      <c r="B39" s="1792"/>
      <c r="C39" s="56" t="s">
        <v>653</v>
      </c>
      <c r="D39" s="1826"/>
      <c r="E39" s="1824"/>
      <c r="F39" s="1820"/>
      <c r="G39" s="1822"/>
      <c r="H39" s="1820"/>
      <c r="I39" s="1822"/>
      <c r="J39" s="1820"/>
      <c r="K39" s="210"/>
      <c r="L39" s="1790"/>
    </row>
    <row r="40" spans="1:12">
      <c r="A40" s="2693" t="s">
        <v>696</v>
      </c>
      <c r="B40" s="2694"/>
      <c r="C40" s="2695"/>
      <c r="D40" s="1781"/>
      <c r="E40" s="138"/>
      <c r="F40" s="66">
        <f>SUM(F3:F39)</f>
        <v>3500000</v>
      </c>
      <c r="G40" s="66">
        <f>SUM(G4:G13)</f>
        <v>0</v>
      </c>
      <c r="H40" s="66">
        <f>SUM(H3:H39)</f>
        <v>8224000</v>
      </c>
      <c r="I40" s="962">
        <f>SUM(I3:I39)</f>
        <v>0</v>
      </c>
      <c r="J40" s="66">
        <f>SUM(J4:J39)</f>
        <v>731500</v>
      </c>
      <c r="K40" s="66">
        <f>SUM(K3:K39)</f>
        <v>19200</v>
      </c>
      <c r="L40" s="66">
        <f>L3+F40-H40-I40-J40+K40</f>
        <v>1515234</v>
      </c>
    </row>
    <row r="41" spans="1:12">
      <c r="A41" s="2690" t="s">
        <v>7</v>
      </c>
      <c r="B41" s="2691"/>
      <c r="C41" s="2692"/>
      <c r="D41" s="1780"/>
      <c r="E41" s="139"/>
      <c r="F41" s="68">
        <f>'Mar''16'!F30</f>
        <v>80500000</v>
      </c>
      <c r="G41" s="68">
        <f>'Mar''15'!G38</f>
        <v>0</v>
      </c>
      <c r="H41" s="68">
        <f>'Mar''16'!H30</f>
        <v>56387478</v>
      </c>
      <c r="I41" s="68"/>
      <c r="J41" s="69">
        <f>'Mar''16'!J30</f>
        <v>20655727</v>
      </c>
      <c r="K41" s="69">
        <f>'Mar''16'!K30</f>
        <v>181050</v>
      </c>
      <c r="L41" s="69">
        <f>'Mar''16'!L30</f>
        <v>3637845</v>
      </c>
    </row>
    <row r="42" spans="1:12">
      <c r="A42" s="2706" t="s">
        <v>12</v>
      </c>
      <c r="B42" s="2707"/>
      <c r="C42" s="2708"/>
      <c r="D42" s="1519"/>
      <c r="E42" s="1520"/>
      <c r="F42" s="1521">
        <f t="shared" ref="F42:K42" si="0">F41+F40</f>
        <v>84000000</v>
      </c>
      <c r="G42" s="1521">
        <f t="shared" si="0"/>
        <v>0</v>
      </c>
      <c r="H42" s="1521">
        <f t="shared" si="0"/>
        <v>64611478</v>
      </c>
      <c r="I42" s="1521"/>
      <c r="J42" s="1521">
        <f t="shared" si="0"/>
        <v>21387227</v>
      </c>
      <c r="K42" s="1521">
        <f t="shared" si="0"/>
        <v>200250</v>
      </c>
      <c r="L42" s="1521">
        <f>F42-G42-H42-I42-J42+K42</f>
        <v>-1798455</v>
      </c>
    </row>
    <row r="48" spans="1:12">
      <c r="C48" s="1325" t="s">
        <v>666</v>
      </c>
    </row>
    <row r="49" spans="3:3">
      <c r="C49" s="1327" t="s">
        <v>225</v>
      </c>
    </row>
  </sheetData>
  <mergeCells count="31">
    <mergeCell ref="L1:L2"/>
    <mergeCell ref="A3:C3"/>
    <mergeCell ref="A4:A5"/>
    <mergeCell ref="B4:B5"/>
    <mergeCell ref="J4:J5"/>
    <mergeCell ref="K4:K5"/>
    <mergeCell ref="L4:L5"/>
    <mergeCell ref="A1:A2"/>
    <mergeCell ref="B1:B2"/>
    <mergeCell ref="C1:C2"/>
    <mergeCell ref="D1:E1"/>
    <mergeCell ref="F1:F2"/>
    <mergeCell ref="G1:G2"/>
    <mergeCell ref="H1:J1"/>
    <mergeCell ref="K1:K2"/>
    <mergeCell ref="A10:A11"/>
    <mergeCell ref="B10:B11"/>
    <mergeCell ref="J10:J11"/>
    <mergeCell ref="K10:K11"/>
    <mergeCell ref="L10:L11"/>
    <mergeCell ref="A12:A13"/>
    <mergeCell ref="B12:B13"/>
    <mergeCell ref="E12:E13"/>
    <mergeCell ref="A42:C42"/>
    <mergeCell ref="J20:J21"/>
    <mergeCell ref="A16:A17"/>
    <mergeCell ref="A18:A19"/>
    <mergeCell ref="J24:J25"/>
    <mergeCell ref="J26:J27"/>
    <mergeCell ref="A40:C40"/>
    <mergeCell ref="A41:C41"/>
  </mergeCells>
  <pageMargins left="0.70866141732283472" right="0.70866141732283472" top="0.74803149606299213" bottom="0.74803149606299213" header="0.31496062992125984" footer="0.31496062992125984"/>
  <pageSetup scale="68" orientation="landscape" horizontalDpi="0" verticalDpi="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8"/>
  <dimension ref="A1:L43"/>
  <sheetViews>
    <sheetView workbookViewId="0">
      <selection activeCell="B42" sqref="B42:C43"/>
    </sheetView>
  </sheetViews>
  <sheetFormatPr defaultRowHeight="15"/>
  <cols>
    <col min="1" max="1" width="4.7109375" customWidth="1"/>
    <col min="2" max="2" width="10.5703125" customWidth="1"/>
    <col min="3" max="3" width="40.85546875" customWidth="1"/>
    <col min="4" max="4" width="14.140625" customWidth="1"/>
    <col min="6" max="6" width="17.140625" customWidth="1"/>
    <col min="7" max="7" width="11.140625" customWidth="1"/>
    <col min="8" max="8" width="16.85546875" customWidth="1"/>
    <col min="10" max="10" width="16" customWidth="1"/>
    <col min="11" max="11" width="13.85546875" customWidth="1"/>
    <col min="12" max="12" width="15.5703125" customWidth="1"/>
  </cols>
  <sheetData>
    <row r="1" spans="1:12">
      <c r="A1" s="2632" t="s">
        <v>1</v>
      </c>
      <c r="B1" s="2664" t="s">
        <v>96</v>
      </c>
      <c r="C1" s="2632" t="s">
        <v>3</v>
      </c>
      <c r="D1" s="2636" t="s">
        <v>90</v>
      </c>
      <c r="E1" s="2637"/>
      <c r="F1" s="2630" t="s">
        <v>4</v>
      </c>
      <c r="G1" s="2630" t="s">
        <v>130</v>
      </c>
      <c r="H1" s="2638" t="s">
        <v>5</v>
      </c>
      <c r="I1" s="2639"/>
      <c r="J1" s="2640"/>
      <c r="K1" s="2630" t="s">
        <v>55</v>
      </c>
      <c r="L1" s="2630" t="s">
        <v>6</v>
      </c>
    </row>
    <row r="2" spans="1:12">
      <c r="A2" s="2633"/>
      <c r="B2" s="2665"/>
      <c r="C2" s="2633"/>
      <c r="D2" s="1838" t="s">
        <v>54</v>
      </c>
      <c r="E2" s="1839" t="s">
        <v>93</v>
      </c>
      <c r="F2" s="2631"/>
      <c r="G2" s="2631"/>
      <c r="H2" s="1837" t="s">
        <v>94</v>
      </c>
      <c r="I2" s="1837" t="s">
        <v>129</v>
      </c>
      <c r="J2" s="1837" t="s">
        <v>60</v>
      </c>
      <c r="K2" s="2631"/>
      <c r="L2" s="2631"/>
    </row>
    <row r="3" spans="1:12">
      <c r="A3" s="2671" t="s">
        <v>7</v>
      </c>
      <c r="B3" s="2672"/>
      <c r="C3" s="2673"/>
      <c r="D3" s="1842"/>
      <c r="E3" s="134"/>
      <c r="F3" s="49"/>
      <c r="G3" s="49"/>
      <c r="H3" s="49"/>
      <c r="I3" s="49"/>
      <c r="J3" s="49"/>
      <c r="K3" s="49"/>
      <c r="L3" s="52">
        <f>'Juni''17'!L38</f>
        <v>1515234</v>
      </c>
    </row>
    <row r="4" spans="1:12">
      <c r="A4" s="2618"/>
      <c r="B4" s="2699">
        <v>42919</v>
      </c>
      <c r="C4" s="53" t="s">
        <v>477</v>
      </c>
      <c r="D4" s="1854" t="s">
        <v>540</v>
      </c>
      <c r="E4" s="1852" t="s">
        <v>249</v>
      </c>
      <c r="F4" s="1850"/>
      <c r="G4" s="213"/>
      <c r="H4" s="1850">
        <v>656500</v>
      </c>
      <c r="I4" s="1834"/>
      <c r="J4" s="2616"/>
      <c r="K4" s="2616"/>
      <c r="L4" s="2616">
        <f>L3-H4</f>
        <v>858734</v>
      </c>
    </row>
    <row r="5" spans="1:12">
      <c r="A5" s="2619"/>
      <c r="B5" s="2700"/>
      <c r="C5" s="56" t="s">
        <v>539</v>
      </c>
      <c r="D5" s="1855" t="s">
        <v>541</v>
      </c>
      <c r="E5" s="1853"/>
      <c r="F5" s="1851"/>
      <c r="G5" s="209"/>
      <c r="H5" s="1851"/>
      <c r="I5" s="1835"/>
      <c r="J5" s="2617"/>
      <c r="K5" s="2617"/>
      <c r="L5" s="2617"/>
    </row>
    <row r="6" spans="1:12">
      <c r="A6" s="301"/>
      <c r="B6" s="724"/>
      <c r="C6" s="53" t="s">
        <v>674</v>
      </c>
      <c r="D6" s="1854" t="s">
        <v>479</v>
      </c>
      <c r="E6" s="2656" t="s">
        <v>590</v>
      </c>
      <c r="F6" s="1856"/>
      <c r="G6" s="106"/>
      <c r="H6" s="1856">
        <v>803000</v>
      </c>
      <c r="I6" s="106"/>
      <c r="J6" s="1845"/>
      <c r="K6" s="1845"/>
      <c r="L6" s="1845">
        <f>L4-H6</f>
        <v>55734</v>
      </c>
    </row>
    <row r="7" spans="1:12">
      <c r="A7" s="301"/>
      <c r="B7" s="724"/>
      <c r="C7" s="104" t="s">
        <v>675</v>
      </c>
      <c r="D7" s="310" t="s">
        <v>513</v>
      </c>
      <c r="E7" s="2696"/>
      <c r="F7" s="1851"/>
      <c r="G7" s="106"/>
      <c r="H7" s="1856"/>
      <c r="I7" s="106"/>
      <c r="J7" s="1845"/>
      <c r="K7" s="1845"/>
      <c r="L7" s="1845"/>
    </row>
    <row r="8" spans="1:12">
      <c r="A8" s="1859"/>
      <c r="B8" s="1868">
        <v>42920</v>
      </c>
      <c r="C8" s="53" t="s">
        <v>430</v>
      </c>
      <c r="D8" s="1865"/>
      <c r="E8" s="1863"/>
      <c r="F8" s="1867">
        <v>3500000</v>
      </c>
      <c r="G8" s="213"/>
      <c r="H8" s="1832"/>
      <c r="I8" s="1834"/>
      <c r="J8" s="1832"/>
      <c r="K8" s="1832"/>
      <c r="L8" s="1832">
        <f>L6+F8</f>
        <v>3555734</v>
      </c>
    </row>
    <row r="9" spans="1:12">
      <c r="A9" s="1860"/>
      <c r="B9" s="1869"/>
      <c r="C9" s="56"/>
      <c r="D9" s="1866"/>
      <c r="E9" s="1864"/>
      <c r="F9" s="1858"/>
      <c r="G9" s="209"/>
      <c r="H9" s="1833"/>
      <c r="I9" s="1835"/>
      <c r="J9" s="1833"/>
      <c r="K9" s="1833"/>
      <c r="L9" s="1833"/>
    </row>
    <row r="10" spans="1:12">
      <c r="A10" s="2618"/>
      <c r="B10" s="2699"/>
      <c r="C10" s="53" t="s">
        <v>458</v>
      </c>
      <c r="D10" s="1843" t="s">
        <v>611</v>
      </c>
      <c r="E10" s="1840" t="s">
        <v>610</v>
      </c>
      <c r="F10" s="1832"/>
      <c r="G10" s="213"/>
      <c r="H10" s="1832">
        <v>831000</v>
      </c>
      <c r="I10" s="1834"/>
      <c r="J10" s="2616"/>
      <c r="K10" s="2616"/>
      <c r="L10" s="2616">
        <f>L8-H10</f>
        <v>2724734</v>
      </c>
    </row>
    <row r="11" spans="1:12">
      <c r="A11" s="2619"/>
      <c r="B11" s="2700"/>
      <c r="C11" s="56" t="s">
        <v>677</v>
      </c>
      <c r="D11" s="1844" t="s">
        <v>248</v>
      </c>
      <c r="E11" s="1841"/>
      <c r="F11" s="1833"/>
      <c r="G11" s="209"/>
      <c r="H11" s="1833"/>
      <c r="I11" s="1835"/>
      <c r="J11" s="2617"/>
      <c r="K11" s="2617"/>
      <c r="L11" s="2617"/>
    </row>
    <row r="12" spans="1:12">
      <c r="A12" s="2618"/>
      <c r="B12" s="2699"/>
      <c r="C12" s="53" t="s">
        <v>640</v>
      </c>
      <c r="D12" s="1865" t="s">
        <v>642</v>
      </c>
      <c r="E12" s="1863" t="s">
        <v>643</v>
      </c>
      <c r="F12" s="1857"/>
      <c r="G12" s="1861"/>
      <c r="H12" s="1857"/>
      <c r="I12" s="1857"/>
      <c r="J12" s="1857">
        <v>104500</v>
      </c>
      <c r="K12" s="1832"/>
      <c r="L12" s="1832">
        <f>L10-J12</f>
        <v>2620234</v>
      </c>
    </row>
    <row r="13" spans="1:12">
      <c r="A13" s="2619"/>
      <c r="B13" s="2700"/>
      <c r="C13" s="56" t="s">
        <v>641</v>
      </c>
      <c r="D13" s="1866" t="s">
        <v>449</v>
      </c>
      <c r="E13" s="1864"/>
      <c r="F13" s="1858"/>
      <c r="G13" s="1862"/>
      <c r="H13" s="1858"/>
      <c r="I13" s="1858"/>
      <c r="J13" s="1858"/>
      <c r="K13" s="1833"/>
      <c r="L13" s="1833"/>
    </row>
    <row r="14" spans="1:12">
      <c r="A14" s="301"/>
      <c r="B14" s="1848"/>
      <c r="C14" s="53" t="s">
        <v>640</v>
      </c>
      <c r="D14" s="1865" t="s">
        <v>689</v>
      </c>
      <c r="E14" s="1863" t="s">
        <v>141</v>
      </c>
      <c r="F14" s="1867"/>
      <c r="G14" s="1861"/>
      <c r="H14" s="1857"/>
      <c r="I14" s="1861"/>
      <c r="J14" s="2616">
        <v>82500</v>
      </c>
      <c r="K14" s="1832"/>
      <c r="L14" s="1832">
        <f>L12-J14</f>
        <v>2537734</v>
      </c>
    </row>
    <row r="15" spans="1:12">
      <c r="A15" s="301"/>
      <c r="B15" s="1849"/>
      <c r="C15" s="56" t="s">
        <v>688</v>
      </c>
      <c r="D15" s="1866" t="s">
        <v>59</v>
      </c>
      <c r="E15" s="1864"/>
      <c r="F15" s="1858"/>
      <c r="G15" s="1862"/>
      <c r="H15" s="1858"/>
      <c r="I15" s="1862"/>
      <c r="J15" s="2617"/>
      <c r="K15" s="1833"/>
      <c r="L15" s="1833"/>
    </row>
    <row r="16" spans="1:12">
      <c r="A16" s="2618"/>
      <c r="B16" s="1848"/>
      <c r="C16" s="53" t="s">
        <v>640</v>
      </c>
      <c r="D16" s="1865" t="s">
        <v>684</v>
      </c>
      <c r="E16" s="657" t="s">
        <v>685</v>
      </c>
      <c r="F16" s="1867"/>
      <c r="G16" s="106"/>
      <c r="H16" s="1867">
        <v>82500</v>
      </c>
      <c r="I16" s="1857"/>
      <c r="J16" s="1857"/>
      <c r="K16" s="1832"/>
      <c r="L16" s="1832">
        <f>L14-H16</f>
        <v>2455234</v>
      </c>
    </row>
    <row r="17" spans="1:12">
      <c r="A17" s="2619"/>
      <c r="B17" s="1849"/>
      <c r="C17" s="104" t="s">
        <v>687</v>
      </c>
      <c r="D17" s="1866" t="s">
        <v>686</v>
      </c>
      <c r="E17" s="659"/>
      <c r="F17" s="1858"/>
      <c r="G17" s="106"/>
      <c r="H17" s="1867"/>
      <c r="I17" s="1858"/>
      <c r="J17" s="1858"/>
      <c r="K17" s="1833"/>
      <c r="L17" s="1833"/>
    </row>
    <row r="18" spans="1:12">
      <c r="A18" s="2618"/>
      <c r="B18" s="1848"/>
      <c r="C18" s="53"/>
      <c r="D18" s="1876"/>
      <c r="E18" s="1874"/>
      <c r="F18" s="1878"/>
      <c r="G18" s="1872"/>
      <c r="H18" s="1870"/>
      <c r="I18" s="1834"/>
      <c r="J18" s="1832"/>
      <c r="K18" s="1832">
        <v>22200</v>
      </c>
      <c r="L18" s="1846">
        <f>L16+K18</f>
        <v>2477434</v>
      </c>
    </row>
    <row r="19" spans="1:12">
      <c r="A19" s="2619"/>
      <c r="B19" s="1849"/>
      <c r="C19" s="56"/>
      <c r="D19" s="1877"/>
      <c r="E19" s="1875"/>
      <c r="F19" s="1871"/>
      <c r="G19" s="1873"/>
      <c r="H19" s="1871"/>
      <c r="I19" s="1835"/>
      <c r="J19" s="1833"/>
      <c r="K19" s="1833"/>
      <c r="L19" s="1847"/>
    </row>
    <row r="20" spans="1:12">
      <c r="A20" s="1830"/>
      <c r="B20" s="1879">
        <v>42923</v>
      </c>
      <c r="C20" s="53" t="s">
        <v>458</v>
      </c>
      <c r="D20" s="1876" t="s">
        <v>682</v>
      </c>
      <c r="E20" s="1874" t="s">
        <v>683</v>
      </c>
      <c r="F20" s="1878"/>
      <c r="G20" s="1872"/>
      <c r="H20" s="1870">
        <v>738000</v>
      </c>
      <c r="I20" s="1834"/>
      <c r="J20" s="2616"/>
      <c r="K20" s="214"/>
      <c r="L20" s="1846">
        <f>L18-H20</f>
        <v>1739434</v>
      </c>
    </row>
    <row r="21" spans="1:12">
      <c r="A21" s="1831"/>
      <c r="B21" s="1880"/>
      <c r="C21" s="56" t="s">
        <v>681</v>
      </c>
      <c r="D21" s="1877" t="s">
        <v>648</v>
      </c>
      <c r="E21" s="1875"/>
      <c r="F21" s="1871"/>
      <c r="G21" s="1873"/>
      <c r="H21" s="1871"/>
      <c r="I21" s="1835"/>
      <c r="J21" s="2617"/>
      <c r="K21" s="210"/>
      <c r="L21" s="1847"/>
    </row>
    <row r="22" spans="1:12">
      <c r="A22" s="1830"/>
      <c r="B22" s="1848">
        <v>42928</v>
      </c>
      <c r="C22" s="53" t="s">
        <v>430</v>
      </c>
      <c r="D22" s="1884"/>
      <c r="E22" s="1882"/>
      <c r="F22" s="1886">
        <v>3500000</v>
      </c>
      <c r="G22" s="106"/>
      <c r="H22" s="1845"/>
      <c r="I22" s="1832"/>
      <c r="J22" s="1832"/>
      <c r="K22" s="214"/>
      <c r="L22" s="1846">
        <f>L20+F22</f>
        <v>5239434</v>
      </c>
    </row>
    <row r="23" spans="1:12">
      <c r="A23" s="1831"/>
      <c r="B23" s="1849"/>
      <c r="C23" s="56"/>
      <c r="D23" s="1885"/>
      <c r="E23" s="1883"/>
      <c r="F23" s="1881"/>
      <c r="G23" s="106"/>
      <c r="H23" s="1845"/>
      <c r="I23" s="1833"/>
      <c r="J23" s="1833"/>
      <c r="K23" s="210"/>
      <c r="L23" s="1847"/>
    </row>
    <row r="24" spans="1:12">
      <c r="A24" s="1830"/>
      <c r="B24" s="1848">
        <v>42937</v>
      </c>
      <c r="C24" s="53" t="s">
        <v>458</v>
      </c>
      <c r="D24" s="1893" t="s">
        <v>619</v>
      </c>
      <c r="E24" s="1891" t="s">
        <v>620</v>
      </c>
      <c r="F24" s="1887"/>
      <c r="G24" s="1889"/>
      <c r="H24" s="1887">
        <v>583000</v>
      </c>
      <c r="I24" s="1889"/>
      <c r="J24" s="2616"/>
      <c r="K24" s="214"/>
      <c r="L24" s="1846">
        <f>L22-H24</f>
        <v>4656434</v>
      </c>
    </row>
    <row r="25" spans="1:12">
      <c r="A25" s="1831"/>
      <c r="B25" s="1849"/>
      <c r="C25" s="56" t="s">
        <v>621</v>
      </c>
      <c r="D25" s="1894" t="s">
        <v>636</v>
      </c>
      <c r="E25" s="1892"/>
      <c r="F25" s="1888"/>
      <c r="G25" s="1890"/>
      <c r="H25" s="1888"/>
      <c r="I25" s="1890"/>
      <c r="J25" s="2617"/>
      <c r="K25" s="210"/>
      <c r="L25" s="1847"/>
    </row>
    <row r="26" spans="1:12">
      <c r="A26" s="1830"/>
      <c r="B26" s="1848">
        <v>42940</v>
      </c>
      <c r="C26" s="53" t="s">
        <v>458</v>
      </c>
      <c r="D26" s="1901" t="s">
        <v>619</v>
      </c>
      <c r="E26" s="1899" t="s">
        <v>620</v>
      </c>
      <c r="F26" s="1895"/>
      <c r="G26" s="1897"/>
      <c r="H26" s="1895">
        <v>294000</v>
      </c>
      <c r="I26" s="1834"/>
      <c r="J26" s="2616"/>
      <c r="K26" s="214"/>
      <c r="L26" s="1846">
        <f>L24-H26</f>
        <v>4362434</v>
      </c>
    </row>
    <row r="27" spans="1:12">
      <c r="A27" s="1831"/>
      <c r="B27" s="1849"/>
      <c r="C27" s="56" t="s">
        <v>699</v>
      </c>
      <c r="D27" s="1902" t="s">
        <v>636</v>
      </c>
      <c r="E27" s="1900"/>
      <c r="F27" s="1896"/>
      <c r="G27" s="1898"/>
      <c r="H27" s="1896"/>
      <c r="I27" s="1835"/>
      <c r="J27" s="2617"/>
      <c r="K27" s="210"/>
      <c r="L27" s="1847"/>
    </row>
    <row r="28" spans="1:12">
      <c r="A28" s="1830"/>
      <c r="B28" s="1848">
        <v>42943</v>
      </c>
      <c r="C28" s="104" t="s">
        <v>458</v>
      </c>
      <c r="D28" s="310" t="s">
        <v>662</v>
      </c>
      <c r="E28" s="1909" t="s">
        <v>664</v>
      </c>
      <c r="F28" s="1908"/>
      <c r="G28" s="106"/>
      <c r="H28" s="1908">
        <v>563000</v>
      </c>
      <c r="I28" s="1834"/>
      <c r="J28" s="1832"/>
      <c r="K28" s="214"/>
      <c r="L28" s="1846">
        <f>L26-H28</f>
        <v>3799434</v>
      </c>
    </row>
    <row r="29" spans="1:12">
      <c r="A29" s="1831"/>
      <c r="B29" s="1849"/>
      <c r="C29" s="56" t="s">
        <v>659</v>
      </c>
      <c r="D29" s="1907" t="s">
        <v>663</v>
      </c>
      <c r="E29" s="1905"/>
      <c r="F29" s="1903"/>
      <c r="G29" s="1904"/>
      <c r="H29" s="1903"/>
      <c r="I29" s="1835"/>
      <c r="J29" s="1833"/>
      <c r="K29" s="210"/>
      <c r="L29" s="1847"/>
    </row>
    <row r="30" spans="1:12">
      <c r="A30" s="1830"/>
      <c r="B30" s="1848"/>
      <c r="C30" s="104" t="s">
        <v>458</v>
      </c>
      <c r="D30" s="1906" t="s">
        <v>479</v>
      </c>
      <c r="E30" s="2656" t="s">
        <v>590</v>
      </c>
      <c r="F30" s="1908"/>
      <c r="G30" s="106"/>
      <c r="H30" s="1908">
        <v>478000</v>
      </c>
      <c r="I30" s="1834"/>
      <c r="J30" s="1832"/>
      <c r="K30" s="214"/>
      <c r="L30" s="1846">
        <f>L28-H30</f>
        <v>3321434</v>
      </c>
    </row>
    <row r="31" spans="1:12">
      <c r="A31" s="1831"/>
      <c r="B31" s="1849"/>
      <c r="C31" s="56" t="s">
        <v>697</v>
      </c>
      <c r="D31" s="1907" t="s">
        <v>513</v>
      </c>
      <c r="E31" s="2657"/>
      <c r="F31" s="1903"/>
      <c r="G31" s="1904"/>
      <c r="H31" s="1903"/>
      <c r="I31" s="1835"/>
      <c r="J31" s="1833"/>
      <c r="K31" s="210"/>
      <c r="L31" s="1847"/>
    </row>
    <row r="32" spans="1:12">
      <c r="A32" s="2693" t="s">
        <v>698</v>
      </c>
      <c r="B32" s="2694"/>
      <c r="C32" s="2695"/>
      <c r="D32" s="1829"/>
      <c r="E32" s="138"/>
      <c r="F32" s="66">
        <f>SUM(F3:F31)</f>
        <v>7000000</v>
      </c>
      <c r="G32" s="66">
        <f>SUM(G4:G13)</f>
        <v>0</v>
      </c>
      <c r="H32" s="66">
        <f>SUM(H3:H31)</f>
        <v>5029000</v>
      </c>
      <c r="I32" s="962">
        <f>SUM(I3:I31)</f>
        <v>0</v>
      </c>
      <c r="J32" s="66">
        <f>SUM(J4:J31)</f>
        <v>187000</v>
      </c>
      <c r="K32" s="66">
        <f>SUM(K3:K31)</f>
        <v>22200</v>
      </c>
      <c r="L32" s="66">
        <f>L3+F32-H32-I32-J32+K32</f>
        <v>3321434</v>
      </c>
    </row>
    <row r="33" spans="1:12">
      <c r="A33" s="2690" t="s">
        <v>7</v>
      </c>
      <c r="B33" s="2691"/>
      <c r="C33" s="2692"/>
      <c r="D33" s="1836"/>
      <c r="E33" s="139"/>
      <c r="F33" s="68">
        <f>'Mar''16'!F30</f>
        <v>80500000</v>
      </c>
      <c r="G33" s="68">
        <f>'Mar''15'!G38</f>
        <v>0</v>
      </c>
      <c r="H33" s="68">
        <f>'Mar''16'!H30</f>
        <v>56387478</v>
      </c>
      <c r="I33" s="68"/>
      <c r="J33" s="69">
        <f>'Mar''16'!J30</f>
        <v>20655727</v>
      </c>
      <c r="K33" s="69">
        <f>'Mar''16'!K30</f>
        <v>181050</v>
      </c>
      <c r="L33" s="69">
        <f>'Mar''16'!L30</f>
        <v>3637845</v>
      </c>
    </row>
    <row r="34" spans="1:12">
      <c r="A34" s="2706" t="s">
        <v>12</v>
      </c>
      <c r="B34" s="2707"/>
      <c r="C34" s="2708"/>
      <c r="D34" s="1519"/>
      <c r="E34" s="1520"/>
      <c r="F34" s="1521">
        <f t="shared" ref="F34:K34" si="0">F33+F32</f>
        <v>87500000</v>
      </c>
      <c r="G34" s="1521">
        <f t="shared" si="0"/>
        <v>0</v>
      </c>
      <c r="H34" s="1521">
        <f t="shared" si="0"/>
        <v>61416478</v>
      </c>
      <c r="I34" s="1521"/>
      <c r="J34" s="1521">
        <f t="shared" si="0"/>
        <v>20842727</v>
      </c>
      <c r="K34" s="1521">
        <f t="shared" si="0"/>
        <v>203250</v>
      </c>
      <c r="L34" s="1521">
        <f>F34-G34-H34-I34-J34+K34</f>
        <v>5444045</v>
      </c>
    </row>
    <row r="42" spans="1:12">
      <c r="B42" s="1325" t="s">
        <v>666</v>
      </c>
    </row>
    <row r="43" spans="1:12">
      <c r="B43" s="1327" t="s">
        <v>225</v>
      </c>
    </row>
  </sheetData>
  <mergeCells count="33">
    <mergeCell ref="A12:A13"/>
    <mergeCell ref="B12:B13"/>
    <mergeCell ref="J14:J15"/>
    <mergeCell ref="A10:A11"/>
    <mergeCell ref="B10:B11"/>
    <mergeCell ref="A33:C33"/>
    <mergeCell ref="A34:C34"/>
    <mergeCell ref="A16:A17"/>
    <mergeCell ref="A18:A19"/>
    <mergeCell ref="J20:J21"/>
    <mergeCell ref="J24:J25"/>
    <mergeCell ref="J26:J27"/>
    <mergeCell ref="A32:C32"/>
    <mergeCell ref="A1:A2"/>
    <mergeCell ref="B1:B2"/>
    <mergeCell ref="C1:C2"/>
    <mergeCell ref="D1:E1"/>
    <mergeCell ref="F1:F2"/>
    <mergeCell ref="A3:C3"/>
    <mergeCell ref="A4:A5"/>
    <mergeCell ref="B4:B5"/>
    <mergeCell ref="J4:J5"/>
    <mergeCell ref="K4:K5"/>
    <mergeCell ref="H1:J1"/>
    <mergeCell ref="J10:J11"/>
    <mergeCell ref="E30:E31"/>
    <mergeCell ref="E6:E7"/>
    <mergeCell ref="L1:L2"/>
    <mergeCell ref="L4:L5"/>
    <mergeCell ref="G1:G2"/>
    <mergeCell ref="K10:K11"/>
    <mergeCell ref="K1:K2"/>
    <mergeCell ref="L10:L11"/>
  </mergeCells>
  <pageMargins left="0.70866141732283472" right="0.70866141732283472" top="0.74803149606299213" bottom="0.74803149606299213" header="0.31496062992125984" footer="0.31496062992125984"/>
  <pageSetup scale="65" orientation="landscape" horizontalDpi="0" verticalDpi="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9"/>
  <dimension ref="A1:M53"/>
  <sheetViews>
    <sheetView topLeftCell="A22" workbookViewId="0">
      <selection activeCell="H38" sqref="H38"/>
    </sheetView>
  </sheetViews>
  <sheetFormatPr defaultRowHeight="15"/>
  <cols>
    <col min="1" max="1" width="6.85546875" customWidth="1"/>
    <col min="2" max="2" width="11.42578125" bestFit="1" customWidth="1"/>
    <col min="3" max="3" width="36" customWidth="1"/>
    <col min="4" max="4" width="14.85546875" customWidth="1"/>
    <col min="6" max="6" width="15.85546875" customWidth="1"/>
    <col min="7" max="7" width="17.7109375" customWidth="1"/>
    <col min="8" max="8" width="17.42578125" customWidth="1"/>
    <col min="10" max="10" width="17.85546875" customWidth="1"/>
    <col min="11" max="11" width="12.42578125" customWidth="1"/>
    <col min="12" max="12" width="15.140625" customWidth="1"/>
  </cols>
  <sheetData>
    <row r="1" spans="1:12">
      <c r="A1" s="2632" t="s">
        <v>1</v>
      </c>
      <c r="B1" s="2664" t="s">
        <v>96</v>
      </c>
      <c r="C1" s="2632" t="s">
        <v>3</v>
      </c>
      <c r="D1" s="2636" t="s">
        <v>90</v>
      </c>
      <c r="E1" s="2637"/>
      <c r="F1" s="2630" t="s">
        <v>4</v>
      </c>
      <c r="G1" s="2630" t="s">
        <v>130</v>
      </c>
      <c r="H1" s="2638" t="s">
        <v>5</v>
      </c>
      <c r="I1" s="2639"/>
      <c r="J1" s="2640"/>
      <c r="K1" s="2630" t="s">
        <v>55</v>
      </c>
      <c r="L1" s="2630" t="s">
        <v>6</v>
      </c>
    </row>
    <row r="2" spans="1:12">
      <c r="A2" s="2633"/>
      <c r="B2" s="2665"/>
      <c r="C2" s="2633"/>
      <c r="D2" s="1919" t="s">
        <v>54</v>
      </c>
      <c r="E2" s="1920" t="s">
        <v>93</v>
      </c>
      <c r="F2" s="2631"/>
      <c r="G2" s="2631"/>
      <c r="H2" s="1918" t="s">
        <v>94</v>
      </c>
      <c r="I2" s="1918" t="s">
        <v>129</v>
      </c>
      <c r="J2" s="1918" t="s">
        <v>60</v>
      </c>
      <c r="K2" s="2631"/>
      <c r="L2" s="2631"/>
    </row>
    <row r="3" spans="1:12">
      <c r="A3" s="2671" t="s">
        <v>7</v>
      </c>
      <c r="B3" s="2672"/>
      <c r="C3" s="2673"/>
      <c r="D3" s="1923"/>
      <c r="E3" s="134"/>
      <c r="F3" s="49"/>
      <c r="G3" s="49"/>
      <c r="H3" s="49"/>
      <c r="I3" s="49"/>
      <c r="J3" s="49"/>
      <c r="K3" s="49"/>
      <c r="L3" s="52">
        <f>'Juli''17'!L32</f>
        <v>3321434</v>
      </c>
    </row>
    <row r="4" spans="1:12">
      <c r="A4" s="2618"/>
      <c r="B4" s="2699">
        <v>42948</v>
      </c>
      <c r="C4" s="53" t="s">
        <v>477</v>
      </c>
      <c r="D4" s="1924" t="s">
        <v>540</v>
      </c>
      <c r="E4" s="1921" t="s">
        <v>249</v>
      </c>
      <c r="F4" s="1913"/>
      <c r="G4" s="213"/>
      <c r="H4" s="1913">
        <v>656500</v>
      </c>
      <c r="I4" s="1915"/>
      <c r="J4" s="2616"/>
      <c r="K4" s="2616"/>
      <c r="L4" s="2616">
        <f>L3-H4</f>
        <v>2664934</v>
      </c>
    </row>
    <row r="5" spans="1:12">
      <c r="A5" s="2619"/>
      <c r="B5" s="2700"/>
      <c r="C5" s="56" t="s">
        <v>539</v>
      </c>
      <c r="D5" s="1925" t="s">
        <v>541</v>
      </c>
      <c r="E5" s="1922"/>
      <c r="F5" s="1914"/>
      <c r="G5" s="209"/>
      <c r="H5" s="1914"/>
      <c r="I5" s="1916"/>
      <c r="J5" s="2617"/>
      <c r="K5" s="2617"/>
      <c r="L5" s="2617"/>
    </row>
    <row r="6" spans="1:12">
      <c r="A6" s="301"/>
      <c r="B6" s="724"/>
      <c r="C6" s="53" t="s">
        <v>458</v>
      </c>
      <c r="D6" s="1924" t="s">
        <v>540</v>
      </c>
      <c r="E6" s="1921" t="s">
        <v>249</v>
      </c>
      <c r="F6" s="213"/>
      <c r="G6" s="213"/>
      <c r="H6" s="1913">
        <v>582000</v>
      </c>
      <c r="I6" s="106"/>
      <c r="J6" s="1926"/>
      <c r="K6" s="1926"/>
      <c r="L6" s="1926">
        <f>L4-H6</f>
        <v>2082934</v>
      </c>
    </row>
    <row r="7" spans="1:12">
      <c r="A7" s="301"/>
      <c r="B7" s="724"/>
      <c r="C7" s="56" t="s">
        <v>607</v>
      </c>
      <c r="D7" s="1925" t="s">
        <v>541</v>
      </c>
      <c r="E7" s="1922"/>
      <c r="F7" s="209"/>
      <c r="G7" s="209"/>
      <c r="H7" s="1914"/>
      <c r="I7" s="106"/>
      <c r="J7" s="1926"/>
      <c r="K7" s="1926"/>
      <c r="L7" s="1926"/>
    </row>
    <row r="8" spans="1:12">
      <c r="A8" s="1911"/>
      <c r="B8" s="1929"/>
      <c r="C8" s="53" t="s">
        <v>458</v>
      </c>
      <c r="D8" s="1924" t="s">
        <v>611</v>
      </c>
      <c r="E8" s="1921" t="s">
        <v>610</v>
      </c>
      <c r="F8" s="1913"/>
      <c r="G8" s="213"/>
      <c r="H8" s="1913">
        <v>831000</v>
      </c>
      <c r="I8" s="1915"/>
      <c r="J8" s="1913"/>
      <c r="K8" s="1913"/>
      <c r="L8" s="1913">
        <f>L6-H8</f>
        <v>1251934</v>
      </c>
    </row>
    <row r="9" spans="1:12">
      <c r="A9" s="1912"/>
      <c r="B9" s="1930"/>
      <c r="C9" s="56" t="s">
        <v>677</v>
      </c>
      <c r="D9" s="1925" t="s">
        <v>248</v>
      </c>
      <c r="E9" s="1922"/>
      <c r="F9" s="1914"/>
      <c r="G9" s="209"/>
      <c r="H9" s="1914"/>
      <c r="I9" s="1916"/>
      <c r="J9" s="1914"/>
      <c r="K9" s="1914"/>
      <c r="L9" s="1914"/>
    </row>
    <row r="10" spans="1:12">
      <c r="A10" s="2618"/>
      <c r="B10" s="2699"/>
      <c r="C10" s="53" t="s">
        <v>674</v>
      </c>
      <c r="D10" s="1924" t="s">
        <v>479</v>
      </c>
      <c r="E10" s="2656" t="s">
        <v>590</v>
      </c>
      <c r="F10" s="1926"/>
      <c r="G10" s="106"/>
      <c r="H10" s="1926">
        <v>803000</v>
      </c>
      <c r="I10" s="1915"/>
      <c r="J10" s="2616"/>
      <c r="K10" s="2616"/>
      <c r="L10" s="2616">
        <f>L8-H10</f>
        <v>448934</v>
      </c>
    </row>
    <row r="11" spans="1:12">
      <c r="A11" s="2619"/>
      <c r="B11" s="2700"/>
      <c r="C11" s="104" t="s">
        <v>675</v>
      </c>
      <c r="D11" s="310" t="s">
        <v>513</v>
      </c>
      <c r="E11" s="2696"/>
      <c r="F11" s="1914"/>
      <c r="G11" s="106"/>
      <c r="H11" s="1926"/>
      <c r="I11" s="1916"/>
      <c r="J11" s="2617"/>
      <c r="K11" s="2617"/>
      <c r="L11" s="2617"/>
    </row>
    <row r="12" spans="1:12">
      <c r="A12" s="2618"/>
      <c r="B12" s="2699">
        <v>42949</v>
      </c>
      <c r="C12" s="53" t="s">
        <v>430</v>
      </c>
      <c r="D12" s="1924"/>
      <c r="E12" s="1921"/>
      <c r="F12" s="1926">
        <v>3500000</v>
      </c>
      <c r="G12" s="1915"/>
      <c r="H12" s="1913"/>
      <c r="I12" s="1913"/>
      <c r="J12" s="1913"/>
      <c r="K12" s="1913"/>
      <c r="L12" s="1913">
        <f>L10+F12</f>
        <v>3948934</v>
      </c>
    </row>
    <row r="13" spans="1:12">
      <c r="A13" s="2619"/>
      <c r="B13" s="2700"/>
      <c r="C13" s="56"/>
      <c r="D13" s="1925"/>
      <c r="E13" s="1922"/>
      <c r="F13" s="1914"/>
      <c r="G13" s="1916"/>
      <c r="H13" s="1914"/>
      <c r="I13" s="1914"/>
      <c r="J13" s="1914"/>
      <c r="K13" s="1914"/>
      <c r="L13" s="1914"/>
    </row>
    <row r="14" spans="1:12">
      <c r="A14" s="301"/>
      <c r="B14" s="1929"/>
      <c r="C14" s="53" t="s">
        <v>640</v>
      </c>
      <c r="D14" s="1924" t="s">
        <v>642</v>
      </c>
      <c r="E14" s="1921" t="s">
        <v>643</v>
      </c>
      <c r="F14" s="1913"/>
      <c r="G14" s="1915"/>
      <c r="H14" s="1913"/>
      <c r="I14" s="1913"/>
      <c r="J14" s="1913">
        <v>104500</v>
      </c>
      <c r="K14" s="1913"/>
      <c r="L14" s="1913">
        <f>L12-J14</f>
        <v>3844434</v>
      </c>
    </row>
    <row r="15" spans="1:12">
      <c r="A15" s="301"/>
      <c r="B15" s="1930"/>
      <c r="C15" s="56" t="s">
        <v>641</v>
      </c>
      <c r="D15" s="1925" t="s">
        <v>449</v>
      </c>
      <c r="E15" s="1922"/>
      <c r="F15" s="1914"/>
      <c r="G15" s="1916"/>
      <c r="H15" s="1914"/>
      <c r="I15" s="1914"/>
      <c r="J15" s="1914"/>
      <c r="K15" s="1914"/>
      <c r="L15" s="1914"/>
    </row>
    <row r="16" spans="1:12">
      <c r="A16" s="2618"/>
      <c r="B16" s="1929"/>
      <c r="C16" s="53" t="s">
        <v>640</v>
      </c>
      <c r="D16" s="1924" t="s">
        <v>689</v>
      </c>
      <c r="E16" s="1921" t="s">
        <v>141</v>
      </c>
      <c r="F16" s="1926"/>
      <c r="G16" s="1915"/>
      <c r="H16" s="1913"/>
      <c r="I16" s="1915"/>
      <c r="J16" s="1913">
        <v>82500</v>
      </c>
      <c r="K16" s="1913"/>
      <c r="L16" s="1913">
        <f>L14-J16</f>
        <v>3761934</v>
      </c>
    </row>
    <row r="17" spans="1:13">
      <c r="A17" s="2619"/>
      <c r="B17" s="1930"/>
      <c r="C17" s="56" t="s">
        <v>688</v>
      </c>
      <c r="D17" s="1925" t="s">
        <v>59</v>
      </c>
      <c r="E17" s="1922"/>
      <c r="F17" s="1914"/>
      <c r="G17" s="1916"/>
      <c r="H17" s="1914"/>
      <c r="I17" s="1916"/>
      <c r="J17" s="1914"/>
      <c r="K17" s="1914"/>
      <c r="L17" s="1914"/>
    </row>
    <row r="18" spans="1:13">
      <c r="A18" s="2618"/>
      <c r="B18" s="1929">
        <v>42951</v>
      </c>
      <c r="C18" s="53" t="s">
        <v>640</v>
      </c>
      <c r="D18" s="1924" t="s">
        <v>684</v>
      </c>
      <c r="E18" s="657" t="s">
        <v>685</v>
      </c>
      <c r="F18" s="1926"/>
      <c r="G18" s="106"/>
      <c r="H18" s="1926">
        <v>82500</v>
      </c>
      <c r="I18" s="1913"/>
      <c r="J18" s="1913"/>
      <c r="K18" s="1913"/>
      <c r="L18" s="1927">
        <f>L16-H18</f>
        <v>3679434</v>
      </c>
    </row>
    <row r="19" spans="1:13">
      <c r="A19" s="2619"/>
      <c r="B19" s="1930"/>
      <c r="C19" s="104" t="s">
        <v>687</v>
      </c>
      <c r="D19" s="1925" t="s">
        <v>686</v>
      </c>
      <c r="E19" s="659"/>
      <c r="F19" s="1914"/>
      <c r="G19" s="106"/>
      <c r="H19" s="1926"/>
      <c r="I19" s="1914"/>
      <c r="J19" s="1914"/>
      <c r="K19" s="1914"/>
      <c r="L19" s="1928"/>
    </row>
    <row r="20" spans="1:13">
      <c r="A20" s="1911"/>
      <c r="B20" s="1929"/>
      <c r="C20" s="53"/>
      <c r="D20" s="1924"/>
      <c r="E20" s="1921"/>
      <c r="F20" s="1926"/>
      <c r="G20" s="1915"/>
      <c r="H20" s="1913"/>
      <c r="I20" s="1915"/>
      <c r="J20" s="2616"/>
      <c r="K20" s="214">
        <v>14700</v>
      </c>
      <c r="L20" s="1927">
        <f>L18+K20</f>
        <v>3694134</v>
      </c>
    </row>
    <row r="21" spans="1:13">
      <c r="A21" s="1912"/>
      <c r="B21" s="1930"/>
      <c r="C21" s="56"/>
      <c r="D21" s="1925"/>
      <c r="E21" s="1922"/>
      <c r="F21" s="1914"/>
      <c r="G21" s="1916"/>
      <c r="H21" s="1914"/>
      <c r="I21" s="1916"/>
      <c r="J21" s="2617"/>
      <c r="K21" s="210"/>
      <c r="L21" s="1928"/>
    </row>
    <row r="22" spans="1:13">
      <c r="A22" s="1911"/>
      <c r="B22" s="1929">
        <v>42954</v>
      </c>
      <c r="C22" s="53" t="s">
        <v>458</v>
      </c>
      <c r="D22" s="1924"/>
      <c r="E22" s="1921"/>
      <c r="F22" s="1926"/>
      <c r="G22" s="106"/>
      <c r="H22" s="1926"/>
      <c r="I22" s="1913"/>
      <c r="J22" s="1913">
        <v>738000</v>
      </c>
      <c r="K22" s="214"/>
      <c r="L22" s="1927">
        <f>L20-J22</f>
        <v>2956134</v>
      </c>
    </row>
    <row r="23" spans="1:13">
      <c r="A23" s="1912"/>
      <c r="B23" s="1930"/>
      <c r="C23" s="56" t="s">
        <v>690</v>
      </c>
      <c r="D23" s="1925"/>
      <c r="E23" s="1922"/>
      <c r="F23" s="1914"/>
      <c r="G23" s="106"/>
      <c r="H23" s="1926"/>
      <c r="I23" s="1914"/>
      <c r="J23" s="1914"/>
      <c r="K23" s="210"/>
      <c r="L23" s="1928"/>
    </row>
    <row r="24" spans="1:13">
      <c r="A24" s="1911"/>
      <c r="B24" s="1929">
        <v>42957</v>
      </c>
      <c r="C24" s="53" t="s">
        <v>458</v>
      </c>
      <c r="D24" s="1937" t="s">
        <v>682</v>
      </c>
      <c r="E24" s="1935" t="s">
        <v>683</v>
      </c>
      <c r="F24" s="1939"/>
      <c r="G24" s="1933"/>
      <c r="H24" s="1931">
        <v>738000</v>
      </c>
      <c r="I24" s="1915"/>
      <c r="J24" s="2616"/>
      <c r="K24" s="214"/>
      <c r="L24" s="1927">
        <f>L22-H24</f>
        <v>2218134</v>
      </c>
    </row>
    <row r="25" spans="1:13">
      <c r="A25" s="1912"/>
      <c r="B25" s="1930"/>
      <c r="C25" s="56" t="s">
        <v>681</v>
      </c>
      <c r="D25" s="1938" t="s">
        <v>648</v>
      </c>
      <c r="E25" s="1936"/>
      <c r="F25" s="1932"/>
      <c r="G25" s="1934"/>
      <c r="H25" s="1932"/>
      <c r="I25" s="1916"/>
      <c r="J25" s="2617"/>
      <c r="K25" s="210"/>
      <c r="L25" s="1928"/>
    </row>
    <row r="26" spans="1:13">
      <c r="A26" s="1911"/>
      <c r="B26" s="1929">
        <v>42968</v>
      </c>
      <c r="C26" s="53" t="s">
        <v>458</v>
      </c>
      <c r="D26" s="1946" t="s">
        <v>619</v>
      </c>
      <c r="E26" s="1944" t="s">
        <v>620</v>
      </c>
      <c r="F26" s="1940"/>
      <c r="G26" s="1942"/>
      <c r="H26" s="1940">
        <v>583000</v>
      </c>
      <c r="I26" s="1915"/>
      <c r="J26" s="2616"/>
      <c r="K26" s="214"/>
      <c r="L26" s="1927">
        <f>L24-H26</f>
        <v>1635134</v>
      </c>
    </row>
    <row r="27" spans="1:13">
      <c r="A27" s="1912"/>
      <c r="B27" s="1930"/>
      <c r="C27" s="56" t="s">
        <v>621</v>
      </c>
      <c r="D27" s="1947" t="s">
        <v>636</v>
      </c>
      <c r="E27" s="1945"/>
      <c r="F27" s="1941"/>
      <c r="G27" s="1943"/>
      <c r="H27" s="1941"/>
      <c r="I27" s="1916"/>
      <c r="J27" s="2617"/>
      <c r="K27" s="210"/>
      <c r="L27" s="1928"/>
    </row>
    <row r="28" spans="1:13">
      <c r="A28" s="1911"/>
      <c r="B28" s="1929"/>
      <c r="C28" s="53" t="s">
        <v>458</v>
      </c>
      <c r="D28" s="1946" t="s">
        <v>619</v>
      </c>
      <c r="E28" s="1944" t="s">
        <v>620</v>
      </c>
      <c r="F28" s="1940"/>
      <c r="G28" s="1942"/>
      <c r="H28" s="1940">
        <v>294000</v>
      </c>
      <c r="I28" s="1915"/>
      <c r="J28" s="1913"/>
      <c r="K28" s="214"/>
      <c r="L28" s="1927">
        <f>L26-H28</f>
        <v>1341134</v>
      </c>
    </row>
    <row r="29" spans="1:13">
      <c r="A29" s="1912"/>
      <c r="B29" s="1930"/>
      <c r="C29" s="56" t="s">
        <v>699</v>
      </c>
      <c r="D29" s="1947" t="s">
        <v>636</v>
      </c>
      <c r="E29" s="1945"/>
      <c r="F29" s="1941"/>
      <c r="G29" s="1943"/>
      <c r="H29" s="1941"/>
      <c r="I29" s="1916"/>
      <c r="J29" s="1914"/>
      <c r="K29" s="210"/>
      <c r="L29" s="1928"/>
    </row>
    <row r="30" spans="1:13">
      <c r="A30" s="301"/>
      <c r="B30" s="724">
        <v>42976</v>
      </c>
      <c r="C30" s="53" t="s">
        <v>430</v>
      </c>
      <c r="D30" s="1953"/>
      <c r="E30" s="1951"/>
      <c r="F30" s="1955">
        <v>3500000</v>
      </c>
      <c r="G30" s="106"/>
      <c r="H30" s="1955"/>
      <c r="I30" s="106"/>
      <c r="J30" s="1955"/>
      <c r="K30" s="208"/>
      <c r="L30" s="994">
        <f>L28+F30</f>
        <v>4841134</v>
      </c>
      <c r="M30" s="1974"/>
    </row>
    <row r="31" spans="1:13">
      <c r="A31" s="1949"/>
      <c r="B31" s="1957"/>
      <c r="C31" s="56"/>
      <c r="D31" s="1954"/>
      <c r="E31" s="1952"/>
      <c r="F31" s="1948"/>
      <c r="G31" s="1950"/>
      <c r="H31" s="1948"/>
      <c r="I31" s="1950"/>
      <c r="J31" s="1948"/>
      <c r="K31" s="210"/>
      <c r="L31" s="1956"/>
      <c r="M31" s="1974"/>
    </row>
    <row r="32" spans="1:13">
      <c r="A32" s="1958"/>
      <c r="B32" s="1972">
        <v>42978</v>
      </c>
      <c r="C32" s="104" t="s">
        <v>458</v>
      </c>
      <c r="D32" s="310" t="s">
        <v>662</v>
      </c>
      <c r="E32" s="1969" t="s">
        <v>664</v>
      </c>
      <c r="F32" s="1968"/>
      <c r="G32" s="106"/>
      <c r="H32" s="1968">
        <v>563000</v>
      </c>
      <c r="I32" s="1962"/>
      <c r="J32" s="1960"/>
      <c r="K32" s="214"/>
      <c r="L32" s="1970">
        <f>L30-H32</f>
        <v>4278134</v>
      </c>
      <c r="M32" s="1974"/>
    </row>
    <row r="33" spans="1:13">
      <c r="A33" s="1959"/>
      <c r="B33" s="1973"/>
      <c r="C33" s="56" t="s">
        <v>659</v>
      </c>
      <c r="D33" s="1967" t="s">
        <v>663</v>
      </c>
      <c r="E33" s="1965"/>
      <c r="F33" s="1961"/>
      <c r="G33" s="1963"/>
      <c r="H33" s="1961"/>
      <c r="I33" s="1963"/>
      <c r="J33" s="1961"/>
      <c r="K33" s="210"/>
      <c r="L33" s="1971"/>
      <c r="M33" s="1974"/>
    </row>
    <row r="34" spans="1:13">
      <c r="A34" s="1958"/>
      <c r="B34" s="1972"/>
      <c r="C34" s="104" t="s">
        <v>458</v>
      </c>
      <c r="D34" s="1966" t="s">
        <v>479</v>
      </c>
      <c r="E34" s="2656" t="s">
        <v>590</v>
      </c>
      <c r="F34" s="1968"/>
      <c r="G34" s="106"/>
      <c r="H34" s="1968">
        <v>478000</v>
      </c>
      <c r="I34" s="1962"/>
      <c r="J34" s="1960"/>
      <c r="K34" s="214"/>
      <c r="L34" s="1970">
        <f>L32-H34</f>
        <v>3800134</v>
      </c>
      <c r="M34" s="1974"/>
    </row>
    <row r="35" spans="1:13">
      <c r="A35" s="1959"/>
      <c r="B35" s="1973"/>
      <c r="C35" s="56" t="s">
        <v>697</v>
      </c>
      <c r="D35" s="1967" t="s">
        <v>513</v>
      </c>
      <c r="E35" s="2657"/>
      <c r="F35" s="1961"/>
      <c r="G35" s="1963"/>
      <c r="H35" s="1961"/>
      <c r="I35" s="1963"/>
      <c r="J35" s="1961"/>
      <c r="K35" s="210"/>
      <c r="L35" s="1971"/>
      <c r="M35" s="1974"/>
    </row>
    <row r="36" spans="1:13">
      <c r="A36" s="1958"/>
      <c r="B36" s="1972"/>
      <c r="C36" s="53" t="s">
        <v>674</v>
      </c>
      <c r="D36" s="1966" t="s">
        <v>479</v>
      </c>
      <c r="E36" s="2656" t="s">
        <v>590</v>
      </c>
      <c r="F36" s="1968"/>
      <c r="G36" s="106"/>
      <c r="H36" s="1968">
        <v>803000</v>
      </c>
      <c r="I36" s="1962"/>
      <c r="J36" s="1960"/>
      <c r="K36" s="214"/>
      <c r="L36" s="1970">
        <f>L34-H36</f>
        <v>2997134</v>
      </c>
      <c r="M36" s="1974"/>
    </row>
    <row r="37" spans="1:13">
      <c r="A37" s="1959"/>
      <c r="B37" s="1973"/>
      <c r="C37" s="104" t="s">
        <v>675</v>
      </c>
      <c r="D37" s="310" t="s">
        <v>513</v>
      </c>
      <c r="E37" s="2696"/>
      <c r="F37" s="1961"/>
      <c r="G37" s="106"/>
      <c r="H37" s="1968"/>
      <c r="I37" s="1963"/>
      <c r="J37" s="1961"/>
      <c r="K37" s="210"/>
      <c r="L37" s="1971"/>
      <c r="M37" s="1974"/>
    </row>
    <row r="38" spans="1:13">
      <c r="A38" s="1958"/>
      <c r="B38" s="1972"/>
      <c r="C38" s="53" t="s">
        <v>458</v>
      </c>
      <c r="D38" s="1966" t="s">
        <v>611</v>
      </c>
      <c r="E38" s="1964" t="s">
        <v>610</v>
      </c>
      <c r="F38" s="1960"/>
      <c r="G38" s="213"/>
      <c r="H38" s="1960">
        <v>831000</v>
      </c>
      <c r="I38" s="1962"/>
      <c r="J38" s="1960"/>
      <c r="K38" s="214"/>
      <c r="L38" s="1970">
        <f>L36-H38</f>
        <v>2166134</v>
      </c>
      <c r="M38" s="1974"/>
    </row>
    <row r="39" spans="1:13">
      <c r="A39" s="1959"/>
      <c r="B39" s="1973"/>
      <c r="C39" s="56" t="s">
        <v>677</v>
      </c>
      <c r="D39" s="1967" t="s">
        <v>248</v>
      </c>
      <c r="E39" s="1965"/>
      <c r="F39" s="1961"/>
      <c r="G39" s="209"/>
      <c r="H39" s="1961"/>
      <c r="I39" s="1963"/>
      <c r="J39" s="1961"/>
      <c r="K39" s="210"/>
      <c r="L39" s="1971"/>
      <c r="M39" s="1974"/>
    </row>
    <row r="40" spans="1:13">
      <c r="A40" s="1958"/>
      <c r="B40" s="1972"/>
      <c r="C40" s="53" t="s">
        <v>477</v>
      </c>
      <c r="D40" s="1966" t="s">
        <v>540</v>
      </c>
      <c r="E40" s="1964" t="s">
        <v>249</v>
      </c>
      <c r="F40" s="1960"/>
      <c r="G40" s="213"/>
      <c r="H40" s="1960">
        <v>656500</v>
      </c>
      <c r="I40" s="1962"/>
      <c r="J40" s="1960"/>
      <c r="K40" s="214"/>
      <c r="L40" s="1970">
        <f>L38-H40</f>
        <v>1509634</v>
      </c>
      <c r="M40" s="1974"/>
    </row>
    <row r="41" spans="1:13">
      <c r="A41" s="1959"/>
      <c r="B41" s="1973"/>
      <c r="C41" s="56" t="s">
        <v>539</v>
      </c>
      <c r="D41" s="1967" t="s">
        <v>541</v>
      </c>
      <c r="E41" s="1965"/>
      <c r="F41" s="1961"/>
      <c r="G41" s="209"/>
      <c r="H41" s="1961"/>
      <c r="I41" s="1963"/>
      <c r="J41" s="1961"/>
      <c r="K41" s="210"/>
      <c r="L41" s="1971"/>
      <c r="M41" s="1974"/>
    </row>
    <row r="42" spans="1:13">
      <c r="A42" s="1958"/>
      <c r="B42" s="1972"/>
      <c r="C42" s="53" t="s">
        <v>458</v>
      </c>
      <c r="D42" s="1966" t="s">
        <v>540</v>
      </c>
      <c r="E42" s="1964" t="s">
        <v>249</v>
      </c>
      <c r="F42" s="213"/>
      <c r="G42" s="213"/>
      <c r="H42" s="1960">
        <v>582000</v>
      </c>
      <c r="I42" s="1962"/>
      <c r="J42" s="1960"/>
      <c r="K42" s="214"/>
      <c r="L42" s="1970">
        <f>L40-H42</f>
        <v>927634</v>
      </c>
      <c r="M42" s="1974"/>
    </row>
    <row r="43" spans="1:13">
      <c r="A43" s="1959"/>
      <c r="B43" s="1973"/>
      <c r="C43" s="56" t="s">
        <v>607</v>
      </c>
      <c r="D43" s="1967" t="s">
        <v>541</v>
      </c>
      <c r="E43" s="1965"/>
      <c r="F43" s="209"/>
      <c r="G43" s="209"/>
      <c r="H43" s="1961"/>
      <c r="I43" s="1963"/>
      <c r="J43" s="1961"/>
      <c r="K43" s="210"/>
      <c r="L43" s="1971"/>
      <c r="M43" s="1974"/>
    </row>
    <row r="44" spans="1:13">
      <c r="A44" s="2693" t="s">
        <v>700</v>
      </c>
      <c r="B44" s="2694"/>
      <c r="C44" s="2695"/>
      <c r="D44" s="1910"/>
      <c r="E44" s="138"/>
      <c r="F44" s="66">
        <f>SUM(F3:F43)</f>
        <v>7000000</v>
      </c>
      <c r="G44" s="66">
        <f>SUM(G4:G13)</f>
        <v>0</v>
      </c>
      <c r="H44" s="66">
        <f>SUM(H3:H43)</f>
        <v>8483500</v>
      </c>
      <c r="I44" s="962">
        <f>SUM(I3:I43)</f>
        <v>0</v>
      </c>
      <c r="J44" s="66">
        <f>SUM(J4:J43)</f>
        <v>925000</v>
      </c>
      <c r="K44" s="66">
        <f>SUM(K3:K43)</f>
        <v>14700</v>
      </c>
      <c r="L44" s="66">
        <f>L3+F44-H44-I44-J44+K44</f>
        <v>927634</v>
      </c>
    </row>
    <row r="45" spans="1:13">
      <c r="A45" s="2690" t="s">
        <v>7</v>
      </c>
      <c r="B45" s="2691"/>
      <c r="C45" s="2692"/>
      <c r="D45" s="1917"/>
      <c r="E45" s="139"/>
      <c r="F45" s="68">
        <f>'Mar''16'!F30</f>
        <v>80500000</v>
      </c>
      <c r="G45" s="68">
        <f>'Mar''15'!G38</f>
        <v>0</v>
      </c>
      <c r="H45" s="68">
        <f>'Mar''16'!H30</f>
        <v>56387478</v>
      </c>
      <c r="I45" s="68"/>
      <c r="J45" s="69">
        <f>'Mar''16'!J30</f>
        <v>20655727</v>
      </c>
      <c r="K45" s="69">
        <f>'Mar''16'!K30</f>
        <v>181050</v>
      </c>
      <c r="L45" s="69">
        <f>'Mar''16'!L30</f>
        <v>3637845</v>
      </c>
    </row>
    <row r="46" spans="1:13">
      <c r="A46" s="2706" t="s">
        <v>12</v>
      </c>
      <c r="B46" s="2707"/>
      <c r="C46" s="2708"/>
      <c r="D46" s="1519"/>
      <c r="E46" s="1520"/>
      <c r="F46" s="1521">
        <f t="shared" ref="F46:K46" si="0">F45+F44</f>
        <v>87500000</v>
      </c>
      <c r="G46" s="1521">
        <f t="shared" si="0"/>
        <v>0</v>
      </c>
      <c r="H46" s="1521">
        <f t="shared" si="0"/>
        <v>64870978</v>
      </c>
      <c r="I46" s="1521"/>
      <c r="J46" s="1521">
        <f t="shared" si="0"/>
        <v>21580727</v>
      </c>
      <c r="K46" s="1521">
        <f t="shared" si="0"/>
        <v>195750</v>
      </c>
      <c r="L46" s="1521">
        <f>F46-G46-H46-I46-J46+K46</f>
        <v>1244045</v>
      </c>
    </row>
    <row r="52" spans="2:2">
      <c r="B52" s="1325" t="s">
        <v>666</v>
      </c>
    </row>
    <row r="53" spans="2:2">
      <c r="B53" s="1327" t="s">
        <v>225</v>
      </c>
    </row>
  </sheetData>
  <mergeCells count="33">
    <mergeCell ref="J24:J25"/>
    <mergeCell ref="J26:J27"/>
    <mergeCell ref="A44:C44"/>
    <mergeCell ref="A45:C45"/>
    <mergeCell ref="E34:E35"/>
    <mergeCell ref="E36:E37"/>
    <mergeCell ref="A46:C46"/>
    <mergeCell ref="A12:A13"/>
    <mergeCell ref="B12:B13"/>
    <mergeCell ref="A16:A17"/>
    <mergeCell ref="A18:A19"/>
    <mergeCell ref="J20:J21"/>
    <mergeCell ref="A10:A11"/>
    <mergeCell ref="B10:B11"/>
    <mergeCell ref="J10:J11"/>
    <mergeCell ref="K10:K11"/>
    <mergeCell ref="L10:L11"/>
    <mergeCell ref="E10:E11"/>
    <mergeCell ref="H1:J1"/>
    <mergeCell ref="K1:K2"/>
    <mergeCell ref="L1:L2"/>
    <mergeCell ref="L4:L5"/>
    <mergeCell ref="G1:G2"/>
    <mergeCell ref="A3:C3"/>
    <mergeCell ref="A4:A5"/>
    <mergeCell ref="B4:B5"/>
    <mergeCell ref="J4:J5"/>
    <mergeCell ref="K4:K5"/>
    <mergeCell ref="A1:A2"/>
    <mergeCell ref="B1:B2"/>
    <mergeCell ref="C1:C2"/>
    <mergeCell ref="D1:E1"/>
    <mergeCell ref="F1:F2"/>
  </mergeCells>
  <pageMargins left="0.70866141732283472" right="0.70866141732283472" top="0.74803149606299213" bottom="0.74803149606299213" header="0.31496062992125984" footer="0.31496062992125984"/>
  <pageSetup scale="65" orientation="landscape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M58"/>
  <sheetViews>
    <sheetView showGridLines="0" topLeftCell="A31" zoomScaleSheetLayoutView="96" workbookViewId="0">
      <selection activeCell="K54" sqref="K54"/>
    </sheetView>
  </sheetViews>
  <sheetFormatPr defaultRowHeight="15"/>
  <cols>
    <col min="1" max="1" width="3.85546875" customWidth="1"/>
    <col min="2" max="2" width="10.5703125" style="72" customWidth="1"/>
    <col min="3" max="3" width="38" customWidth="1"/>
    <col min="4" max="4" width="13.42578125" customWidth="1"/>
    <col min="5" max="5" width="10" style="141" customWidth="1"/>
    <col min="6" max="6" width="16.28515625" customWidth="1"/>
    <col min="7" max="7" width="13.140625" customWidth="1"/>
    <col min="8" max="8" width="14.85546875" customWidth="1"/>
    <col min="9" max="9" width="13.28515625" customWidth="1"/>
    <col min="10" max="10" width="15.28515625" customWidth="1"/>
    <col min="11" max="11" width="12.140625" customWidth="1"/>
    <col min="12" max="12" width="15.140625" customWidth="1"/>
    <col min="13" max="13" width="11.28515625" bestFit="1" customWidth="1"/>
  </cols>
  <sheetData>
    <row r="1" spans="1:13" ht="18.75">
      <c r="A1" s="2550" t="s">
        <v>14</v>
      </c>
      <c r="B1" s="2550"/>
      <c r="C1" s="2550"/>
      <c r="D1" s="2550"/>
      <c r="E1" s="2550"/>
      <c r="F1" s="2550"/>
      <c r="G1" s="2550"/>
      <c r="H1" s="2550"/>
      <c r="I1" s="2550"/>
      <c r="J1" s="2550"/>
      <c r="K1" s="2550"/>
      <c r="L1" s="2550"/>
      <c r="M1" s="2550"/>
    </row>
    <row r="2" spans="1:13" ht="18.75">
      <c r="A2" s="2569" t="s">
        <v>95</v>
      </c>
      <c r="B2" s="2569"/>
      <c r="C2" s="2569"/>
      <c r="D2" s="2569"/>
      <c r="E2" s="2569"/>
      <c r="F2" s="2569"/>
      <c r="G2" s="2569"/>
      <c r="H2" s="2569"/>
      <c r="I2" s="2569"/>
      <c r="J2" s="2569"/>
      <c r="K2" s="2569"/>
      <c r="L2" s="2569"/>
      <c r="M2" s="2569"/>
    </row>
    <row r="5" spans="1:13">
      <c r="A5" s="2632" t="s">
        <v>1</v>
      </c>
      <c r="B5" s="2634" t="s">
        <v>96</v>
      </c>
      <c r="C5" s="2632" t="s">
        <v>3</v>
      </c>
      <c r="D5" s="2636" t="s">
        <v>90</v>
      </c>
      <c r="E5" s="2637"/>
      <c r="F5" s="2630" t="s">
        <v>4</v>
      </c>
      <c r="G5" s="2630" t="s">
        <v>130</v>
      </c>
      <c r="H5" s="2638" t="s">
        <v>5</v>
      </c>
      <c r="I5" s="2639"/>
      <c r="J5" s="2640"/>
      <c r="K5" s="2630" t="s">
        <v>55</v>
      </c>
      <c r="L5" s="2630" t="s">
        <v>6</v>
      </c>
    </row>
    <row r="6" spans="1:13">
      <c r="A6" s="2633"/>
      <c r="B6" s="2635"/>
      <c r="C6" s="2633"/>
      <c r="D6" s="164" t="s">
        <v>54</v>
      </c>
      <c r="E6" s="165" t="s">
        <v>93</v>
      </c>
      <c r="F6" s="2631"/>
      <c r="G6" s="2631"/>
      <c r="H6" s="166" t="s">
        <v>94</v>
      </c>
      <c r="I6" s="166" t="s">
        <v>129</v>
      </c>
      <c r="J6" s="166" t="s">
        <v>60</v>
      </c>
      <c r="K6" s="2631"/>
      <c r="L6" s="2631"/>
    </row>
    <row r="7" spans="1:13">
      <c r="A7" s="50"/>
      <c r="B7" s="73"/>
      <c r="C7" s="51" t="s">
        <v>7</v>
      </c>
      <c r="D7" s="51"/>
      <c r="E7" s="134"/>
      <c r="F7" s="49"/>
      <c r="G7" s="49"/>
      <c r="H7" s="49"/>
      <c r="I7" s="49"/>
      <c r="J7" s="49"/>
      <c r="K7" s="49"/>
      <c r="L7" s="52">
        <f>'NOVEMBER''13'!L37</f>
        <v>2074880</v>
      </c>
    </row>
    <row r="8" spans="1:13">
      <c r="A8" s="2618">
        <v>1</v>
      </c>
      <c r="B8" s="2628">
        <v>41406</v>
      </c>
      <c r="C8" s="53" t="s">
        <v>88</v>
      </c>
      <c r="D8" s="54" t="s">
        <v>91</v>
      </c>
      <c r="E8" s="2622" t="s">
        <v>141</v>
      </c>
      <c r="F8" s="2626"/>
      <c r="G8" s="96"/>
      <c r="H8" s="55"/>
      <c r="I8" s="55"/>
      <c r="J8" s="2616">
        <v>632948</v>
      </c>
      <c r="K8" s="2616"/>
      <c r="L8" s="2616">
        <f>L7-J8</f>
        <v>1441932</v>
      </c>
    </row>
    <row r="9" spans="1:13">
      <c r="A9" s="2619"/>
      <c r="B9" s="2629"/>
      <c r="C9" s="56" t="s">
        <v>89</v>
      </c>
      <c r="D9" s="57" t="s">
        <v>59</v>
      </c>
      <c r="E9" s="2623"/>
      <c r="F9" s="2627"/>
      <c r="G9" s="97"/>
      <c r="H9" s="58"/>
      <c r="I9" s="58"/>
      <c r="J9" s="2617"/>
      <c r="K9" s="2617"/>
      <c r="L9" s="2617"/>
    </row>
    <row r="10" spans="1:13">
      <c r="A10" s="2618">
        <f>A8+1</f>
        <v>2</v>
      </c>
      <c r="B10" s="2628">
        <v>41437</v>
      </c>
      <c r="C10" s="78" t="s">
        <v>97</v>
      </c>
      <c r="D10" s="59" t="s">
        <v>92</v>
      </c>
      <c r="E10" s="2622" t="s">
        <v>142</v>
      </c>
      <c r="F10" s="2626"/>
      <c r="G10" s="96"/>
      <c r="H10" s="55"/>
      <c r="I10" s="55"/>
      <c r="J10" s="2616">
        <v>104343</v>
      </c>
      <c r="K10" s="2616"/>
      <c r="L10" s="2616">
        <f>L8-J10</f>
        <v>1337589</v>
      </c>
    </row>
    <row r="11" spans="1:13">
      <c r="A11" s="2619"/>
      <c r="B11" s="2629"/>
      <c r="C11" s="79" t="s">
        <v>89</v>
      </c>
      <c r="D11" s="60" t="s">
        <v>59</v>
      </c>
      <c r="E11" s="2623"/>
      <c r="F11" s="2627"/>
      <c r="G11" s="97"/>
      <c r="H11" s="58"/>
      <c r="I11" s="58"/>
      <c r="J11" s="2617"/>
      <c r="K11" s="2617"/>
      <c r="L11" s="2617"/>
    </row>
    <row r="12" spans="1:13">
      <c r="A12" s="328"/>
      <c r="B12" s="333">
        <v>41529</v>
      </c>
      <c r="C12" s="79" t="s">
        <v>305</v>
      </c>
      <c r="D12" s="328"/>
      <c r="E12" s="329"/>
      <c r="F12" s="332"/>
      <c r="G12" s="332"/>
      <c r="H12" s="332"/>
      <c r="I12" s="332"/>
      <c r="J12" s="326"/>
      <c r="K12" s="326">
        <v>14900</v>
      </c>
      <c r="L12" s="326">
        <f>L10+K12</f>
        <v>1352489</v>
      </c>
    </row>
    <row r="13" spans="1:13">
      <c r="A13" s="63" t="s">
        <v>101</v>
      </c>
      <c r="B13" s="73">
        <v>41559</v>
      </c>
      <c r="C13" s="64" t="s">
        <v>4</v>
      </c>
      <c r="D13" s="64"/>
      <c r="E13" s="135"/>
      <c r="F13" s="49">
        <v>7000000</v>
      </c>
      <c r="G13" s="49"/>
      <c r="H13" s="49"/>
      <c r="I13" s="49"/>
      <c r="J13" s="49"/>
      <c r="K13" s="49"/>
      <c r="L13" s="49">
        <f>L12+F13</f>
        <v>8352489</v>
      </c>
    </row>
    <row r="14" spans="1:13">
      <c r="A14" s="2618">
        <v>3</v>
      </c>
      <c r="B14" s="2628">
        <v>41559</v>
      </c>
      <c r="C14" s="61" t="s">
        <v>98</v>
      </c>
      <c r="D14" s="74" t="s">
        <v>63</v>
      </c>
      <c r="E14" s="2622" t="s">
        <v>139</v>
      </c>
      <c r="F14" s="2626"/>
      <c r="G14" s="96"/>
      <c r="H14" s="76"/>
      <c r="I14" s="76"/>
      <c r="J14" s="2616">
        <v>360160</v>
      </c>
      <c r="K14" s="2626"/>
      <c r="L14" s="2616">
        <f>L13-J14</f>
        <v>7992329</v>
      </c>
    </row>
    <row r="15" spans="1:13">
      <c r="A15" s="2619"/>
      <c r="B15" s="2629"/>
      <c r="C15" s="62" t="s">
        <v>99</v>
      </c>
      <c r="D15" s="75" t="s">
        <v>59</v>
      </c>
      <c r="E15" s="2623"/>
      <c r="F15" s="2627"/>
      <c r="G15" s="97"/>
      <c r="H15" s="77"/>
      <c r="I15" s="77"/>
      <c r="J15" s="2617"/>
      <c r="K15" s="2627"/>
      <c r="L15" s="2617"/>
    </row>
    <row r="16" spans="1:13">
      <c r="A16" s="2618">
        <f>A14+1</f>
        <v>4</v>
      </c>
      <c r="B16" s="2628">
        <v>41559</v>
      </c>
      <c r="C16" s="53" t="s">
        <v>100</v>
      </c>
      <c r="D16" s="74" t="s">
        <v>63</v>
      </c>
      <c r="E16" s="2622" t="s">
        <v>139</v>
      </c>
      <c r="F16" s="2626"/>
      <c r="G16" s="96"/>
      <c r="H16" s="76"/>
      <c r="I16" s="76"/>
      <c r="J16" s="2616">
        <v>124021</v>
      </c>
      <c r="K16" s="2616"/>
      <c r="L16" s="2616">
        <f>L14-J16</f>
        <v>7868308</v>
      </c>
    </row>
    <row r="17" spans="1:12">
      <c r="A17" s="2619"/>
      <c r="B17" s="2629"/>
      <c r="C17" s="56" t="s">
        <v>62</v>
      </c>
      <c r="D17" s="75" t="s">
        <v>59</v>
      </c>
      <c r="E17" s="2623"/>
      <c r="F17" s="2627"/>
      <c r="G17" s="97"/>
      <c r="H17" s="77"/>
      <c r="I17" s="77"/>
      <c r="J17" s="2617"/>
      <c r="K17" s="2617"/>
      <c r="L17" s="2617"/>
    </row>
    <row r="18" spans="1:12">
      <c r="A18" s="2618">
        <f>A16+1</f>
        <v>5</v>
      </c>
      <c r="B18" s="2628">
        <v>41590</v>
      </c>
      <c r="C18" s="61" t="s">
        <v>102</v>
      </c>
      <c r="D18" s="2618"/>
      <c r="E18" s="2622"/>
      <c r="F18" s="2626"/>
      <c r="G18" s="96"/>
      <c r="H18" s="55"/>
      <c r="I18" s="55"/>
      <c r="J18" s="2616">
        <v>1056010</v>
      </c>
      <c r="K18" s="2616"/>
      <c r="L18" s="2616">
        <f>L16-J18</f>
        <v>6812298</v>
      </c>
    </row>
    <row r="19" spans="1:12">
      <c r="A19" s="2619"/>
      <c r="B19" s="2629"/>
      <c r="C19" s="62" t="s">
        <v>103</v>
      </c>
      <c r="D19" s="2619"/>
      <c r="E19" s="2623"/>
      <c r="F19" s="2627"/>
      <c r="G19" s="97"/>
      <c r="H19" s="58"/>
      <c r="I19" s="58"/>
      <c r="J19" s="2617"/>
      <c r="K19" s="2617"/>
      <c r="L19" s="2617"/>
    </row>
    <row r="20" spans="1:12" ht="15.75">
      <c r="A20" s="2618">
        <f>A18+1</f>
        <v>6</v>
      </c>
      <c r="B20" s="2641">
        <v>41590</v>
      </c>
      <c r="C20" s="34" t="s">
        <v>108</v>
      </c>
      <c r="D20" s="2603"/>
      <c r="E20" s="2622"/>
      <c r="F20" s="2616"/>
      <c r="G20" s="100"/>
      <c r="H20" s="2616"/>
      <c r="I20" s="2626"/>
      <c r="J20" s="2616">
        <v>86429</v>
      </c>
      <c r="K20" s="2616"/>
      <c r="L20" s="2616">
        <f>L18-J20</f>
        <v>6725869</v>
      </c>
    </row>
    <row r="21" spans="1:12" ht="15.75">
      <c r="A21" s="2619"/>
      <c r="B21" s="2642"/>
      <c r="C21" s="35" t="s">
        <v>109</v>
      </c>
      <c r="D21" s="2604"/>
      <c r="E21" s="2623"/>
      <c r="F21" s="2617"/>
      <c r="G21" s="101"/>
      <c r="H21" s="2617"/>
      <c r="I21" s="2627"/>
      <c r="J21" s="2617"/>
      <c r="K21" s="2617"/>
      <c r="L21" s="2617"/>
    </row>
    <row r="22" spans="1:12" ht="15.75">
      <c r="A22" s="2618">
        <f>A20+1</f>
        <v>7</v>
      </c>
      <c r="B22" s="2641">
        <v>41620</v>
      </c>
      <c r="C22" s="34" t="s">
        <v>104</v>
      </c>
      <c r="D22" s="80" t="s">
        <v>79</v>
      </c>
      <c r="E22" s="2622" t="s">
        <v>134</v>
      </c>
      <c r="F22" s="2616"/>
      <c r="G22" s="100"/>
      <c r="H22" s="2616"/>
      <c r="I22" s="2626"/>
      <c r="J22" s="2616">
        <v>724500</v>
      </c>
      <c r="K22" s="2616"/>
      <c r="L22" s="2616">
        <f>L20-J22</f>
        <v>6001369</v>
      </c>
    </row>
    <row r="23" spans="1:12" ht="15.75">
      <c r="A23" s="2619"/>
      <c r="B23" s="2642"/>
      <c r="C23" s="35" t="s">
        <v>80</v>
      </c>
      <c r="D23" s="81" t="s">
        <v>59</v>
      </c>
      <c r="E23" s="2623"/>
      <c r="F23" s="2617"/>
      <c r="G23" s="101"/>
      <c r="H23" s="2617"/>
      <c r="I23" s="2627"/>
      <c r="J23" s="2617"/>
      <c r="K23" s="2617"/>
      <c r="L23" s="2617"/>
    </row>
    <row r="24" spans="1:12">
      <c r="A24" s="2618">
        <f>A22+1</f>
        <v>8</v>
      </c>
      <c r="B24" s="2641">
        <v>41620</v>
      </c>
      <c r="C24" s="53" t="s">
        <v>105</v>
      </c>
      <c r="D24" s="84" t="s">
        <v>107</v>
      </c>
      <c r="E24" s="136"/>
      <c r="F24" s="82"/>
      <c r="G24" s="96"/>
      <c r="H24" s="82"/>
      <c r="I24" s="82"/>
      <c r="J24" s="2616">
        <v>100000</v>
      </c>
      <c r="K24" s="2616"/>
      <c r="L24" s="2616">
        <f>L22-J24</f>
        <v>5901369</v>
      </c>
    </row>
    <row r="25" spans="1:12">
      <c r="A25" s="2619"/>
      <c r="B25" s="2642"/>
      <c r="C25" s="56" t="s">
        <v>106</v>
      </c>
      <c r="D25" s="85" t="s">
        <v>59</v>
      </c>
      <c r="E25" s="137"/>
      <c r="F25" s="83"/>
      <c r="G25" s="97"/>
      <c r="H25" s="83"/>
      <c r="I25" s="83"/>
      <c r="J25" s="2617"/>
      <c r="K25" s="2617"/>
      <c r="L25" s="2617"/>
    </row>
    <row r="26" spans="1:12">
      <c r="A26" s="2618">
        <v>9</v>
      </c>
      <c r="B26" s="2641" t="s">
        <v>119</v>
      </c>
      <c r="C26" s="53" t="s">
        <v>120</v>
      </c>
      <c r="D26" s="102" t="s">
        <v>124</v>
      </c>
      <c r="E26" s="2622">
        <v>976579</v>
      </c>
      <c r="F26" s="96"/>
      <c r="G26" s="96"/>
      <c r="H26" s="2616">
        <v>300000</v>
      </c>
      <c r="I26" s="96"/>
      <c r="J26" s="100"/>
      <c r="K26" s="100"/>
      <c r="L26" s="2616">
        <f>L24-H26</f>
        <v>5601369</v>
      </c>
    </row>
    <row r="27" spans="1:12">
      <c r="A27" s="2619"/>
      <c r="B27" s="2642"/>
      <c r="C27" s="56" t="s">
        <v>121</v>
      </c>
      <c r="D27" s="103" t="s">
        <v>125</v>
      </c>
      <c r="E27" s="2623"/>
      <c r="F27" s="97"/>
      <c r="G27" s="97"/>
      <c r="H27" s="2617"/>
      <c r="I27" s="97"/>
      <c r="J27" s="101"/>
      <c r="K27" s="101"/>
      <c r="L27" s="2617"/>
    </row>
    <row r="28" spans="1:12">
      <c r="A28" s="2618">
        <v>10</v>
      </c>
      <c r="B28" s="2641" t="s">
        <v>119</v>
      </c>
      <c r="C28" s="104" t="s">
        <v>122</v>
      </c>
      <c r="D28" s="105" t="s">
        <v>126</v>
      </c>
      <c r="E28" s="2622">
        <v>900257</v>
      </c>
      <c r="F28" s="106"/>
      <c r="G28" s="106"/>
      <c r="H28" s="2616">
        <v>200000</v>
      </c>
      <c r="I28" s="106"/>
      <c r="J28" s="107"/>
      <c r="K28" s="107"/>
      <c r="L28" s="2616">
        <f>L26-H28</f>
        <v>5401369</v>
      </c>
    </row>
    <row r="29" spans="1:12">
      <c r="A29" s="2619"/>
      <c r="B29" s="2642"/>
      <c r="C29" s="104" t="s">
        <v>123</v>
      </c>
      <c r="D29" s="105" t="s">
        <v>125</v>
      </c>
      <c r="E29" s="2623"/>
      <c r="F29" s="106"/>
      <c r="G29" s="106"/>
      <c r="H29" s="2617"/>
      <c r="I29" s="106"/>
      <c r="J29" s="107"/>
      <c r="K29" s="107"/>
      <c r="L29" s="2617"/>
    </row>
    <row r="30" spans="1:12">
      <c r="A30" s="2618">
        <v>11</v>
      </c>
      <c r="B30" s="2649" t="s">
        <v>111</v>
      </c>
      <c r="C30" s="53" t="s">
        <v>112</v>
      </c>
      <c r="D30" s="61" t="s">
        <v>79</v>
      </c>
      <c r="E30" s="2622" t="s">
        <v>134</v>
      </c>
      <c r="F30" s="2626"/>
      <c r="G30" s="96"/>
      <c r="H30" s="55"/>
      <c r="I30" s="55"/>
      <c r="J30" s="2616">
        <v>38360</v>
      </c>
      <c r="K30" s="2616"/>
      <c r="L30" s="2616">
        <f>L28-J30</f>
        <v>5363009</v>
      </c>
    </row>
    <row r="31" spans="1:12">
      <c r="A31" s="2619"/>
      <c r="B31" s="2650"/>
      <c r="C31" s="56" t="s">
        <v>113</v>
      </c>
      <c r="D31" s="62" t="s">
        <v>59</v>
      </c>
      <c r="E31" s="2623"/>
      <c r="F31" s="2627"/>
      <c r="G31" s="97"/>
      <c r="H31" s="58"/>
      <c r="I31" s="58"/>
      <c r="J31" s="2617"/>
      <c r="K31" s="2617"/>
      <c r="L31" s="2617"/>
    </row>
    <row r="32" spans="1:12">
      <c r="A32" s="2618">
        <f>A30+1</f>
        <v>12</v>
      </c>
      <c r="B32" s="2649" t="s">
        <v>111</v>
      </c>
      <c r="C32" s="53" t="s">
        <v>114</v>
      </c>
      <c r="D32" s="98" t="s">
        <v>79</v>
      </c>
      <c r="E32" s="2622" t="s">
        <v>134</v>
      </c>
      <c r="F32" s="2626"/>
      <c r="G32" s="96"/>
      <c r="H32" s="55"/>
      <c r="I32" s="55"/>
      <c r="J32" s="2616">
        <v>217680</v>
      </c>
      <c r="K32" s="2626"/>
      <c r="L32" s="2616">
        <f>L30-J32</f>
        <v>5145329</v>
      </c>
    </row>
    <row r="33" spans="1:12">
      <c r="A33" s="2619"/>
      <c r="B33" s="2650"/>
      <c r="C33" s="56" t="s">
        <v>113</v>
      </c>
      <c r="D33" s="99" t="s">
        <v>59</v>
      </c>
      <c r="E33" s="2623"/>
      <c r="F33" s="2627"/>
      <c r="G33" s="97"/>
      <c r="H33" s="58"/>
      <c r="I33" s="58"/>
      <c r="J33" s="2617"/>
      <c r="K33" s="2627"/>
      <c r="L33" s="2617"/>
    </row>
    <row r="34" spans="1:12">
      <c r="A34" s="2618">
        <f>A32+1</f>
        <v>13</v>
      </c>
      <c r="B34" s="2649" t="s">
        <v>111</v>
      </c>
      <c r="C34" s="53" t="s">
        <v>115</v>
      </c>
      <c r="D34" s="54"/>
      <c r="E34" s="2622"/>
      <c r="F34" s="2626"/>
      <c r="G34" s="96"/>
      <c r="H34" s="55"/>
      <c r="I34" s="55"/>
      <c r="J34" s="2616">
        <f>58650+57506</f>
        <v>116156</v>
      </c>
      <c r="K34" s="2626"/>
      <c r="L34" s="2616">
        <f>L32-J34</f>
        <v>5029173</v>
      </c>
    </row>
    <row r="35" spans="1:12">
      <c r="A35" s="2619"/>
      <c r="B35" s="2650"/>
      <c r="C35" s="56" t="s">
        <v>116</v>
      </c>
      <c r="D35" s="57"/>
      <c r="E35" s="2623"/>
      <c r="F35" s="2627"/>
      <c r="G35" s="97"/>
      <c r="H35" s="58"/>
      <c r="I35" s="58"/>
      <c r="J35" s="2617"/>
      <c r="K35" s="2627"/>
      <c r="L35" s="2617"/>
    </row>
    <row r="36" spans="1:12">
      <c r="A36" s="2618">
        <v>14</v>
      </c>
      <c r="B36" s="2620" t="s">
        <v>117</v>
      </c>
      <c r="C36" s="53" t="s">
        <v>118</v>
      </c>
      <c r="D36" s="98" t="s">
        <v>68</v>
      </c>
      <c r="E36" s="2622">
        <v>885217</v>
      </c>
      <c r="F36" s="96"/>
      <c r="G36" s="96"/>
      <c r="H36" s="2616">
        <v>500000</v>
      </c>
      <c r="I36" s="96"/>
      <c r="J36" s="100"/>
      <c r="K36" s="96"/>
      <c r="L36" s="2616">
        <f>L34-H36</f>
        <v>4529173</v>
      </c>
    </row>
    <row r="37" spans="1:12">
      <c r="A37" s="2619"/>
      <c r="B37" s="2621"/>
      <c r="C37" s="56" t="s">
        <v>67</v>
      </c>
      <c r="D37" s="99"/>
      <c r="E37" s="2623"/>
      <c r="F37" s="97"/>
      <c r="G37" s="97"/>
      <c r="H37" s="2617"/>
      <c r="I37" s="97"/>
      <c r="J37" s="101"/>
      <c r="K37" s="97"/>
      <c r="L37" s="2617"/>
    </row>
    <row r="38" spans="1:12">
      <c r="A38" s="2618">
        <v>15</v>
      </c>
      <c r="B38" s="2620" t="s">
        <v>156</v>
      </c>
      <c r="C38" s="53" t="s">
        <v>158</v>
      </c>
      <c r="D38" s="2618"/>
      <c r="E38" s="2622"/>
      <c r="F38" s="106"/>
      <c r="G38" s="106"/>
      <c r="H38" s="107"/>
      <c r="I38" s="106"/>
      <c r="J38" s="2616">
        <v>535000</v>
      </c>
      <c r="K38" s="106"/>
      <c r="L38" s="2616">
        <f>L36-J38</f>
        <v>3994173</v>
      </c>
    </row>
    <row r="39" spans="1:12">
      <c r="A39" s="2619"/>
      <c r="B39" s="2621"/>
      <c r="C39" s="56" t="s">
        <v>159</v>
      </c>
      <c r="D39" s="2619"/>
      <c r="E39" s="2623"/>
      <c r="F39" s="106"/>
      <c r="G39" s="106"/>
      <c r="H39" s="107"/>
      <c r="I39" s="106"/>
      <c r="J39" s="2617"/>
      <c r="K39" s="106"/>
      <c r="L39" s="2617"/>
    </row>
    <row r="40" spans="1:12">
      <c r="A40" s="2618">
        <v>16</v>
      </c>
      <c r="B40" s="2620" t="s">
        <v>144</v>
      </c>
      <c r="C40" s="53" t="s">
        <v>145</v>
      </c>
      <c r="D40" s="102" t="s">
        <v>131</v>
      </c>
      <c r="E40" s="2622" t="s">
        <v>143</v>
      </c>
      <c r="F40" s="96"/>
      <c r="G40" s="96"/>
      <c r="H40" s="96"/>
      <c r="I40" s="96"/>
      <c r="J40" s="2616">
        <v>100000</v>
      </c>
      <c r="K40" s="96"/>
      <c r="L40" s="2616">
        <f>L38-J40</f>
        <v>3894173</v>
      </c>
    </row>
    <row r="41" spans="1:12">
      <c r="A41" s="2619"/>
      <c r="B41" s="2621"/>
      <c r="C41" s="56" t="s">
        <v>146</v>
      </c>
      <c r="D41" s="103" t="s">
        <v>59</v>
      </c>
      <c r="E41" s="2623"/>
      <c r="F41" s="97"/>
      <c r="G41" s="97"/>
      <c r="H41" s="97"/>
      <c r="I41" s="97"/>
      <c r="J41" s="2617"/>
      <c r="K41" s="97"/>
      <c r="L41" s="2617"/>
    </row>
    <row r="42" spans="1:12">
      <c r="A42" s="2618">
        <v>17</v>
      </c>
      <c r="B42" s="2620" t="s">
        <v>144</v>
      </c>
      <c r="C42" s="104" t="s">
        <v>145</v>
      </c>
      <c r="D42" s="105" t="s">
        <v>85</v>
      </c>
      <c r="E42" s="2622" t="s">
        <v>136</v>
      </c>
      <c r="F42" s="106"/>
      <c r="G42" s="106"/>
      <c r="H42" s="106"/>
      <c r="I42" s="106"/>
      <c r="J42" s="2616">
        <v>50000</v>
      </c>
      <c r="K42" s="106"/>
      <c r="L42" s="2616">
        <f>L40-J42</f>
        <v>3844173</v>
      </c>
    </row>
    <row r="43" spans="1:12">
      <c r="A43" s="2619"/>
      <c r="B43" s="2621"/>
      <c r="C43" s="104" t="s">
        <v>147</v>
      </c>
      <c r="D43" s="105" t="s">
        <v>59</v>
      </c>
      <c r="E43" s="2623"/>
      <c r="F43" s="106"/>
      <c r="G43" s="106"/>
      <c r="H43" s="106"/>
      <c r="I43" s="106"/>
      <c r="J43" s="2617"/>
      <c r="K43" s="106"/>
      <c r="L43" s="2617"/>
    </row>
    <row r="44" spans="1:12">
      <c r="A44" s="2618">
        <v>18</v>
      </c>
      <c r="B44" s="2649" t="s">
        <v>144</v>
      </c>
      <c r="C44" s="53" t="s">
        <v>149</v>
      </c>
      <c r="D44" s="102" t="s">
        <v>150</v>
      </c>
      <c r="E44" s="2622" t="s">
        <v>152</v>
      </c>
      <c r="F44" s="2626"/>
      <c r="G44" s="96"/>
      <c r="H44" s="2616">
        <v>300000</v>
      </c>
      <c r="I44" s="55"/>
      <c r="J44" s="2616"/>
      <c r="K44" s="2616"/>
      <c r="L44" s="2616">
        <f>L42-H44</f>
        <v>3544173</v>
      </c>
    </row>
    <row r="45" spans="1:12">
      <c r="A45" s="2619"/>
      <c r="B45" s="2650"/>
      <c r="C45" s="56" t="s">
        <v>148</v>
      </c>
      <c r="D45" s="103" t="s">
        <v>151</v>
      </c>
      <c r="E45" s="2623"/>
      <c r="F45" s="2627"/>
      <c r="G45" s="97"/>
      <c r="H45" s="2617"/>
      <c r="I45" s="58"/>
      <c r="J45" s="2617"/>
      <c r="K45" s="2617"/>
      <c r="L45" s="2617"/>
    </row>
    <row r="46" spans="1:12">
      <c r="A46" s="2618">
        <v>19</v>
      </c>
      <c r="B46" s="2620" t="s">
        <v>153</v>
      </c>
      <c r="C46" s="146" t="s">
        <v>154</v>
      </c>
      <c r="D46" s="2624"/>
      <c r="E46" s="2622"/>
      <c r="F46" s="2626"/>
      <c r="G46" s="2626"/>
      <c r="H46" s="2626"/>
      <c r="I46" s="2626"/>
      <c r="J46" s="2616">
        <v>531500</v>
      </c>
      <c r="K46" s="2616"/>
      <c r="L46" s="2616">
        <f>L44-J46</f>
        <v>3012673</v>
      </c>
    </row>
    <row r="47" spans="1:12">
      <c r="A47" s="2619"/>
      <c r="B47" s="2621"/>
      <c r="C47" s="56" t="s">
        <v>155</v>
      </c>
      <c r="D47" s="2625"/>
      <c r="E47" s="2623"/>
      <c r="F47" s="2627"/>
      <c r="G47" s="2627"/>
      <c r="H47" s="2627"/>
      <c r="I47" s="2627"/>
      <c r="J47" s="2617"/>
      <c r="K47" s="2617"/>
      <c r="L47" s="2617"/>
    </row>
    <row r="48" spans="1:12">
      <c r="A48" s="2618">
        <v>20</v>
      </c>
      <c r="B48" s="2620" t="s">
        <v>157</v>
      </c>
      <c r="C48" s="150" t="s">
        <v>160</v>
      </c>
      <c r="D48" s="147" t="s">
        <v>162</v>
      </c>
      <c r="E48" s="2622" t="s">
        <v>164</v>
      </c>
      <c r="F48" s="144"/>
      <c r="G48" s="144"/>
      <c r="H48" s="2616">
        <v>150000</v>
      </c>
      <c r="I48" s="144"/>
      <c r="J48" s="142"/>
      <c r="K48" s="142"/>
      <c r="L48" s="2616">
        <f>L46-H48</f>
        <v>2862673</v>
      </c>
    </row>
    <row r="49" spans="1:13">
      <c r="A49" s="2619"/>
      <c r="B49" s="2621"/>
      <c r="C49" s="151" t="s">
        <v>161</v>
      </c>
      <c r="D49" s="148" t="s">
        <v>163</v>
      </c>
      <c r="E49" s="2623"/>
      <c r="F49" s="145"/>
      <c r="G49" s="145"/>
      <c r="H49" s="2617"/>
      <c r="I49" s="145"/>
      <c r="J49" s="143"/>
      <c r="K49" s="143"/>
      <c r="L49" s="2617"/>
    </row>
    <row r="50" spans="1:13" ht="15.75">
      <c r="A50" s="2618">
        <v>21</v>
      </c>
      <c r="B50" s="2620" t="s">
        <v>157</v>
      </c>
      <c r="C50" s="146" t="s">
        <v>215</v>
      </c>
      <c r="D50" s="371" t="s">
        <v>87</v>
      </c>
      <c r="E50" s="2597" t="s">
        <v>137</v>
      </c>
      <c r="F50" s="106"/>
      <c r="G50" s="106"/>
      <c r="H50" s="106"/>
      <c r="I50" s="106"/>
      <c r="J50" s="2616">
        <v>50000</v>
      </c>
      <c r="K50" s="107"/>
      <c r="L50" s="2616">
        <f>L48-J50</f>
        <v>2812673</v>
      </c>
    </row>
    <row r="51" spans="1:13" ht="15.75">
      <c r="A51" s="2619"/>
      <c r="B51" s="2621"/>
      <c r="C51" s="56" t="s">
        <v>86</v>
      </c>
      <c r="D51" s="372" t="s">
        <v>59</v>
      </c>
      <c r="E51" s="2598"/>
      <c r="F51" s="106"/>
      <c r="G51" s="106"/>
      <c r="H51" s="106"/>
      <c r="I51" s="106"/>
      <c r="J51" s="2617"/>
      <c r="K51" s="107"/>
      <c r="L51" s="2617"/>
    </row>
    <row r="52" spans="1:13">
      <c r="A52" s="2618"/>
      <c r="B52" s="2620"/>
      <c r="C52" s="146"/>
      <c r="D52" s="2624"/>
      <c r="E52" s="2622"/>
      <c r="F52" s="2626"/>
      <c r="G52" s="2626"/>
      <c r="H52" s="2626"/>
      <c r="I52" s="2626"/>
      <c r="J52" s="2616"/>
      <c r="K52" s="2616"/>
      <c r="L52" s="2616"/>
    </row>
    <row r="53" spans="1:13">
      <c r="A53" s="2619"/>
      <c r="B53" s="2621"/>
      <c r="C53" s="146"/>
      <c r="D53" s="2625"/>
      <c r="E53" s="2623"/>
      <c r="F53" s="2627"/>
      <c r="G53" s="2627"/>
      <c r="H53" s="2627"/>
      <c r="I53" s="2627"/>
      <c r="J53" s="2617"/>
      <c r="K53" s="2617"/>
      <c r="L53" s="2617"/>
    </row>
    <row r="54" spans="1:13">
      <c r="A54" s="2651" t="s">
        <v>235</v>
      </c>
      <c r="B54" s="2652"/>
      <c r="C54" s="2653"/>
      <c r="D54" s="65"/>
      <c r="E54" s="138"/>
      <c r="F54" s="66">
        <f t="shared" ref="F54:K54" si="0">SUM(F8:F53)</f>
        <v>7000000</v>
      </c>
      <c r="G54" s="66">
        <f t="shared" si="0"/>
        <v>0</v>
      </c>
      <c r="H54" s="66">
        <f t="shared" si="0"/>
        <v>1450000</v>
      </c>
      <c r="I54" s="66">
        <f t="shared" si="0"/>
        <v>0</v>
      </c>
      <c r="J54" s="66">
        <f t="shared" si="0"/>
        <v>4827107</v>
      </c>
      <c r="K54" s="66">
        <f t="shared" si="0"/>
        <v>14900</v>
      </c>
      <c r="L54" s="66">
        <f>L50</f>
        <v>2812673</v>
      </c>
    </row>
    <row r="55" spans="1:13">
      <c r="A55" s="2643" t="s">
        <v>7</v>
      </c>
      <c r="B55" s="2644"/>
      <c r="C55" s="2645"/>
      <c r="D55" s="67"/>
      <c r="E55" s="139"/>
      <c r="F55" s="68">
        <f>'NOVEMBER''13'!F39</f>
        <v>10700000</v>
      </c>
      <c r="G55" s="68">
        <f>'NOVEMBER''13'!G39</f>
        <v>100000</v>
      </c>
      <c r="H55" s="68">
        <f>'NOVEMBER''13'!H39</f>
        <v>1300000</v>
      </c>
      <c r="I55" s="68">
        <f>'NOVEMBER''13'!I39</f>
        <v>250000</v>
      </c>
      <c r="J55" s="69">
        <f>'NOVEMBER''13'!J39</f>
        <v>7004370</v>
      </c>
      <c r="K55" s="69">
        <f>'NOVEMBER''13'!K39</f>
        <v>29250</v>
      </c>
      <c r="L55" s="69">
        <f>'NOVEMBER''13'!L39</f>
        <v>2074880</v>
      </c>
    </row>
    <row r="56" spans="1:13">
      <c r="A56" s="2646" t="s">
        <v>12</v>
      </c>
      <c r="B56" s="2647"/>
      <c r="C56" s="2648"/>
      <c r="D56" s="70"/>
      <c r="E56" s="140"/>
      <c r="F56" s="71">
        <f t="shared" ref="F56:K56" si="1">F55+F54</f>
        <v>17700000</v>
      </c>
      <c r="G56" s="71">
        <f t="shared" si="1"/>
        <v>100000</v>
      </c>
      <c r="H56" s="71">
        <f t="shared" si="1"/>
        <v>2750000</v>
      </c>
      <c r="I56" s="71">
        <f t="shared" si="1"/>
        <v>250000</v>
      </c>
      <c r="J56" s="71">
        <f t="shared" si="1"/>
        <v>11831477</v>
      </c>
      <c r="K56" s="71">
        <f t="shared" si="1"/>
        <v>44150</v>
      </c>
      <c r="L56" s="71">
        <f>F56-(G56+H56+I56+J56)+K56</f>
        <v>2812673</v>
      </c>
      <c r="M56" s="48"/>
    </row>
    <row r="57" spans="1:13">
      <c r="F57" s="48"/>
      <c r="G57" s="48"/>
      <c r="H57" s="48"/>
      <c r="I57" s="48"/>
      <c r="J57" s="48"/>
      <c r="K57" s="48"/>
      <c r="L57" s="48"/>
      <c r="M57" t="s">
        <v>110</v>
      </c>
    </row>
    <row r="58" spans="1:13">
      <c r="A58" t="s">
        <v>206</v>
      </c>
      <c r="B58" s="72" t="s">
        <v>204</v>
      </c>
    </row>
  </sheetData>
  <mergeCells count="166">
    <mergeCell ref="A54:C54"/>
    <mergeCell ref="A24:A25"/>
    <mergeCell ref="E48:E49"/>
    <mergeCell ref="E36:E37"/>
    <mergeCell ref="A26:A27"/>
    <mergeCell ref="A28:A29"/>
    <mergeCell ref="B26:B27"/>
    <mergeCell ref="B28:B29"/>
    <mergeCell ref="H26:H27"/>
    <mergeCell ref="H28:H29"/>
    <mergeCell ref="E26:E27"/>
    <mergeCell ref="E28:E29"/>
    <mergeCell ref="A36:A37"/>
    <mergeCell ref="F30:F31"/>
    <mergeCell ref="A32:A33"/>
    <mergeCell ref="B32:B33"/>
    <mergeCell ref="F32:F33"/>
    <mergeCell ref="B40:B41"/>
    <mergeCell ref="B42:B43"/>
    <mergeCell ref="A52:A53"/>
    <mergeCell ref="B52:B53"/>
    <mergeCell ref="A22:A23"/>
    <mergeCell ref="B22:B23"/>
    <mergeCell ref="F22:F23"/>
    <mergeCell ref="K34:K35"/>
    <mergeCell ref="H36:H37"/>
    <mergeCell ref="L36:L37"/>
    <mergeCell ref="J46:J47"/>
    <mergeCell ref="I52:I53"/>
    <mergeCell ref="J52:J53"/>
    <mergeCell ref="K52:K53"/>
    <mergeCell ref="B24:B25"/>
    <mergeCell ref="A30:A31"/>
    <mergeCell ref="B30:B31"/>
    <mergeCell ref="E30:E31"/>
    <mergeCell ref="E22:E23"/>
    <mergeCell ref="E32:E33"/>
    <mergeCell ref="E50:E51"/>
    <mergeCell ref="B50:B51"/>
    <mergeCell ref="J50:J51"/>
    <mergeCell ref="L50:L51"/>
    <mergeCell ref="E20:E21"/>
    <mergeCell ref="L26:L27"/>
    <mergeCell ref="L28:L29"/>
    <mergeCell ref="L32:L33"/>
    <mergeCell ref="J30:J31"/>
    <mergeCell ref="L30:L31"/>
    <mergeCell ref="K30:K31"/>
    <mergeCell ref="J32:J33"/>
    <mergeCell ref="K32:K33"/>
    <mergeCell ref="J22:J23"/>
    <mergeCell ref="J20:J21"/>
    <mergeCell ref="K20:K21"/>
    <mergeCell ref="L24:L25"/>
    <mergeCell ref="A55:C55"/>
    <mergeCell ref="A56:C56"/>
    <mergeCell ref="L34:L35"/>
    <mergeCell ref="A44:A45"/>
    <mergeCell ref="B44:B45"/>
    <mergeCell ref="E44:E45"/>
    <mergeCell ref="F44:F45"/>
    <mergeCell ref="J44:J45"/>
    <mergeCell ref="K44:K45"/>
    <mergeCell ref="L44:L45"/>
    <mergeCell ref="A34:A35"/>
    <mergeCell ref="B34:B35"/>
    <mergeCell ref="E34:E35"/>
    <mergeCell ref="F34:F35"/>
    <mergeCell ref="J34:J35"/>
    <mergeCell ref="A40:A41"/>
    <mergeCell ref="A42:A43"/>
    <mergeCell ref="B36:B37"/>
    <mergeCell ref="L52:L53"/>
    <mergeCell ref="D52:D53"/>
    <mergeCell ref="E52:E53"/>
    <mergeCell ref="F52:F53"/>
    <mergeCell ref="G52:G53"/>
    <mergeCell ref="H52:H53"/>
    <mergeCell ref="J14:J15"/>
    <mergeCell ref="K14:K15"/>
    <mergeCell ref="A14:A15"/>
    <mergeCell ref="L20:L21"/>
    <mergeCell ref="I22:I23"/>
    <mergeCell ref="H22:H23"/>
    <mergeCell ref="L16:L17"/>
    <mergeCell ref="A18:A19"/>
    <mergeCell ref="L18:L19"/>
    <mergeCell ref="A16:A17"/>
    <mergeCell ref="B16:B17"/>
    <mergeCell ref="F16:F17"/>
    <mergeCell ref="J16:J17"/>
    <mergeCell ref="K16:K17"/>
    <mergeCell ref="B18:B19"/>
    <mergeCell ref="E18:E19"/>
    <mergeCell ref="A20:A21"/>
    <mergeCell ref="B20:B21"/>
    <mergeCell ref="F20:F21"/>
    <mergeCell ref="K22:K23"/>
    <mergeCell ref="L22:L23"/>
    <mergeCell ref="H20:H21"/>
    <mergeCell ref="I20:I21"/>
    <mergeCell ref="D20:D21"/>
    <mergeCell ref="K5:K6"/>
    <mergeCell ref="L5:L6"/>
    <mergeCell ref="A8:A9"/>
    <mergeCell ref="B8:B9"/>
    <mergeCell ref="E8:E9"/>
    <mergeCell ref="F8:F9"/>
    <mergeCell ref="J8:J9"/>
    <mergeCell ref="K8:K9"/>
    <mergeCell ref="L8:L9"/>
    <mergeCell ref="A5:A6"/>
    <mergeCell ref="B5:B6"/>
    <mergeCell ref="C5:C6"/>
    <mergeCell ref="D5:E5"/>
    <mergeCell ref="F5:F6"/>
    <mergeCell ref="H5:J5"/>
    <mergeCell ref="G5:G6"/>
    <mergeCell ref="L10:L11"/>
    <mergeCell ref="K10:K11"/>
    <mergeCell ref="L14:L15"/>
    <mergeCell ref="F14:F15"/>
    <mergeCell ref="A10:A11"/>
    <mergeCell ref="B10:B11"/>
    <mergeCell ref="E10:E11"/>
    <mergeCell ref="J40:J41"/>
    <mergeCell ref="J42:J43"/>
    <mergeCell ref="E42:E43"/>
    <mergeCell ref="E40:E41"/>
    <mergeCell ref="L40:L41"/>
    <mergeCell ref="L42:L43"/>
    <mergeCell ref="F10:F11"/>
    <mergeCell ref="J10:J11"/>
    <mergeCell ref="F18:F19"/>
    <mergeCell ref="J18:J19"/>
    <mergeCell ref="K18:K19"/>
    <mergeCell ref="D18:D19"/>
    <mergeCell ref="E16:E17"/>
    <mergeCell ref="B14:B15"/>
    <mergeCell ref="E14:E15"/>
    <mergeCell ref="J24:J25"/>
    <mergeCell ref="K24:K25"/>
    <mergeCell ref="A1:M1"/>
    <mergeCell ref="A2:M2"/>
    <mergeCell ref="K46:K47"/>
    <mergeCell ref="L46:L47"/>
    <mergeCell ref="A48:A49"/>
    <mergeCell ref="A50:A51"/>
    <mergeCell ref="H44:H45"/>
    <mergeCell ref="H48:H49"/>
    <mergeCell ref="L48:L49"/>
    <mergeCell ref="A38:A39"/>
    <mergeCell ref="B38:B39"/>
    <mergeCell ref="D38:D39"/>
    <mergeCell ref="E38:E39"/>
    <mergeCell ref="J38:J39"/>
    <mergeCell ref="L38:L39"/>
    <mergeCell ref="B48:B49"/>
    <mergeCell ref="A46:A47"/>
    <mergeCell ref="B46:B47"/>
    <mergeCell ref="D46:D47"/>
    <mergeCell ref="E46:E47"/>
    <mergeCell ref="F46:F47"/>
    <mergeCell ref="G46:G47"/>
    <mergeCell ref="H46:H47"/>
    <mergeCell ref="I46:I47"/>
  </mergeCells>
  <pageMargins left="0.7" right="0.7" top="0.75" bottom="0.75" header="0.3" footer="0.3"/>
  <pageSetup paperSize="5" scale="88" orientation="landscape" horizontalDpi="120" verticalDpi="72" r:id="rId1"/>
  <rowBreaks count="1" manualBreakCount="1">
    <brk id="41" max="16383" man="1"/>
  </rowBreaks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0"/>
  <dimension ref="A1:L33"/>
  <sheetViews>
    <sheetView workbookViewId="0">
      <selection activeCell="K10" sqref="K10:K11"/>
    </sheetView>
  </sheetViews>
  <sheetFormatPr defaultRowHeight="15"/>
  <cols>
    <col min="1" max="1" width="4.5703125" customWidth="1"/>
    <col min="2" max="2" width="13.7109375" customWidth="1"/>
    <col min="3" max="3" width="36.140625" customWidth="1"/>
    <col min="4" max="4" width="14.28515625" customWidth="1"/>
    <col min="6" max="6" width="16.42578125" customWidth="1"/>
    <col min="7" max="7" width="11.5703125" customWidth="1"/>
    <col min="8" max="8" width="15.28515625" customWidth="1"/>
    <col min="9" max="9" width="14" customWidth="1"/>
    <col min="10" max="10" width="15.85546875" customWidth="1"/>
    <col min="11" max="11" width="13" customWidth="1"/>
    <col min="12" max="12" width="14" customWidth="1"/>
  </cols>
  <sheetData>
    <row r="1" spans="1:12">
      <c r="A1" s="2632" t="s">
        <v>1</v>
      </c>
      <c r="B1" s="2664" t="s">
        <v>96</v>
      </c>
      <c r="C1" s="2632" t="s">
        <v>3</v>
      </c>
      <c r="D1" s="2636" t="s">
        <v>90</v>
      </c>
      <c r="E1" s="2637"/>
      <c r="F1" s="2630" t="s">
        <v>4</v>
      </c>
      <c r="G1" s="2630" t="s">
        <v>130</v>
      </c>
      <c r="H1" s="2638" t="s">
        <v>5</v>
      </c>
      <c r="I1" s="2639"/>
      <c r="J1" s="2640"/>
      <c r="K1" s="2630" t="s">
        <v>55</v>
      </c>
      <c r="L1" s="2630" t="s">
        <v>6</v>
      </c>
    </row>
    <row r="2" spans="1:12">
      <c r="A2" s="2633"/>
      <c r="B2" s="2665"/>
      <c r="C2" s="2633"/>
      <c r="D2" s="1984" t="s">
        <v>54</v>
      </c>
      <c r="E2" s="1985" t="s">
        <v>93</v>
      </c>
      <c r="F2" s="2631"/>
      <c r="G2" s="2631"/>
      <c r="H2" s="1983" t="s">
        <v>94</v>
      </c>
      <c r="I2" s="1983" t="s">
        <v>129</v>
      </c>
      <c r="J2" s="1983" t="s">
        <v>60</v>
      </c>
      <c r="K2" s="2631"/>
      <c r="L2" s="2631"/>
    </row>
    <row r="3" spans="1:12">
      <c r="A3" s="2671" t="s">
        <v>7</v>
      </c>
      <c r="B3" s="2672"/>
      <c r="C3" s="2673"/>
      <c r="D3" s="1988"/>
      <c r="E3" s="134"/>
      <c r="F3" s="49"/>
      <c r="G3" s="49"/>
      <c r="H3" s="49"/>
      <c r="I3" s="49"/>
      <c r="J3" s="49"/>
      <c r="K3" s="49"/>
      <c r="L3" s="52">
        <f>'Agus''17'!L44</f>
        <v>927634</v>
      </c>
    </row>
    <row r="4" spans="1:12">
      <c r="A4" s="2618"/>
      <c r="B4" s="2699">
        <v>42983</v>
      </c>
      <c r="C4" s="53" t="s">
        <v>640</v>
      </c>
      <c r="D4" s="1989" t="s">
        <v>642</v>
      </c>
      <c r="E4" s="1986" t="s">
        <v>643</v>
      </c>
      <c r="F4" s="1978"/>
      <c r="G4" s="1980"/>
      <c r="H4" s="1978"/>
      <c r="I4" s="1978"/>
      <c r="J4" s="1978">
        <v>104500</v>
      </c>
      <c r="K4" s="2616"/>
      <c r="L4" s="2616">
        <f>L3-J4</f>
        <v>823134</v>
      </c>
    </row>
    <row r="5" spans="1:12">
      <c r="A5" s="2619"/>
      <c r="B5" s="2700"/>
      <c r="C5" s="56" t="s">
        <v>641</v>
      </c>
      <c r="D5" s="1990" t="s">
        <v>449</v>
      </c>
      <c r="E5" s="1987"/>
      <c r="F5" s="1979"/>
      <c r="G5" s="1981"/>
      <c r="H5" s="1979"/>
      <c r="I5" s="1979"/>
      <c r="J5" s="1979"/>
      <c r="K5" s="2617"/>
      <c r="L5" s="2617"/>
    </row>
    <row r="6" spans="1:12">
      <c r="A6" s="301"/>
      <c r="B6" s="724"/>
      <c r="C6" s="53" t="s">
        <v>640</v>
      </c>
      <c r="D6" s="1989" t="s">
        <v>684</v>
      </c>
      <c r="E6" s="657" t="s">
        <v>685</v>
      </c>
      <c r="F6" s="1991"/>
      <c r="G6" s="106"/>
      <c r="H6" s="1991">
        <v>82500</v>
      </c>
      <c r="I6" s="1978"/>
      <c r="J6" s="1978"/>
      <c r="K6" s="1991"/>
      <c r="L6" s="1991">
        <f>L4-H6</f>
        <v>740634</v>
      </c>
    </row>
    <row r="7" spans="1:12">
      <c r="A7" s="301"/>
      <c r="B7" s="724"/>
      <c r="C7" s="104" t="s">
        <v>687</v>
      </c>
      <c r="D7" s="1990" t="s">
        <v>686</v>
      </c>
      <c r="E7" s="659"/>
      <c r="F7" s="1979"/>
      <c r="G7" s="106"/>
      <c r="H7" s="1991"/>
      <c r="I7" s="1979"/>
      <c r="J7" s="1979"/>
      <c r="K7" s="1991"/>
      <c r="L7" s="1991"/>
    </row>
    <row r="8" spans="1:12">
      <c r="A8" s="1976"/>
      <c r="B8" s="2699">
        <v>42984</v>
      </c>
      <c r="C8" s="53" t="s">
        <v>430</v>
      </c>
      <c r="D8" s="1989"/>
      <c r="E8" s="1986"/>
      <c r="F8" s="1991">
        <v>3500000</v>
      </c>
      <c r="G8" s="213"/>
      <c r="H8" s="1978"/>
      <c r="I8" s="1980"/>
      <c r="J8" s="1978"/>
      <c r="K8" s="1978"/>
      <c r="L8" s="1978">
        <f>L6+F8</f>
        <v>4240634</v>
      </c>
    </row>
    <row r="9" spans="1:12">
      <c r="A9" s="1977"/>
      <c r="B9" s="2700"/>
      <c r="C9" s="56"/>
      <c r="D9" s="1990"/>
      <c r="E9" s="1987"/>
      <c r="F9" s="1979"/>
      <c r="G9" s="209"/>
      <c r="H9" s="1979"/>
      <c r="I9" s="1981"/>
      <c r="J9" s="1979"/>
      <c r="K9" s="1979"/>
      <c r="L9" s="1979"/>
    </row>
    <row r="10" spans="1:12">
      <c r="A10" s="2618"/>
      <c r="B10" s="2699"/>
      <c r="C10" s="53"/>
      <c r="D10" s="1989"/>
      <c r="E10" s="2656"/>
      <c r="F10" s="1991"/>
      <c r="G10" s="106"/>
      <c r="H10" s="1991"/>
      <c r="I10" s="1980"/>
      <c r="J10" s="2616"/>
      <c r="K10" s="2616">
        <v>23700</v>
      </c>
      <c r="L10" s="2616">
        <f>L8+K10</f>
        <v>4264334</v>
      </c>
    </row>
    <row r="11" spans="1:12">
      <c r="A11" s="2619"/>
      <c r="B11" s="2700"/>
      <c r="C11" s="104"/>
      <c r="D11" s="310"/>
      <c r="E11" s="2696"/>
      <c r="F11" s="1979"/>
      <c r="G11" s="106"/>
      <c r="H11" s="1991"/>
      <c r="I11" s="1981"/>
      <c r="J11" s="2617"/>
      <c r="K11" s="2617"/>
      <c r="L11" s="2617"/>
    </row>
    <row r="12" spans="1:12">
      <c r="A12" s="2618"/>
      <c r="B12" s="2005">
        <v>42985</v>
      </c>
      <c r="C12" s="53" t="s">
        <v>458</v>
      </c>
      <c r="D12" s="2002" t="s">
        <v>682</v>
      </c>
      <c r="E12" s="2000" t="s">
        <v>683</v>
      </c>
      <c r="F12" s="2004"/>
      <c r="G12" s="1998"/>
      <c r="H12" s="1996">
        <v>738000</v>
      </c>
      <c r="I12" s="1998"/>
      <c r="J12" s="1978"/>
      <c r="K12" s="1978"/>
      <c r="L12" s="1978">
        <f>L10-H12</f>
        <v>3526334</v>
      </c>
    </row>
    <row r="13" spans="1:12">
      <c r="A13" s="2619"/>
      <c r="B13" s="2006"/>
      <c r="C13" s="56" t="s">
        <v>681</v>
      </c>
      <c r="D13" s="2003" t="s">
        <v>648</v>
      </c>
      <c r="E13" s="2001"/>
      <c r="F13" s="1997"/>
      <c r="G13" s="1999"/>
      <c r="H13" s="1997"/>
      <c r="I13" s="1999"/>
      <c r="J13" s="1979"/>
      <c r="K13" s="1979"/>
      <c r="L13" s="1979"/>
    </row>
    <row r="14" spans="1:12">
      <c r="A14" s="301"/>
      <c r="B14" s="1994"/>
      <c r="C14" s="53" t="s">
        <v>640</v>
      </c>
      <c r="D14" s="2002" t="s">
        <v>689</v>
      </c>
      <c r="E14" s="2000" t="s">
        <v>141</v>
      </c>
      <c r="F14" s="2004"/>
      <c r="G14" s="1998"/>
      <c r="H14" s="1996"/>
      <c r="I14" s="1998"/>
      <c r="J14" s="1996">
        <v>82500</v>
      </c>
      <c r="K14" s="1978"/>
      <c r="L14" s="1978">
        <f>L12-J14</f>
        <v>3443834</v>
      </c>
    </row>
    <row r="15" spans="1:12">
      <c r="A15" s="301"/>
      <c r="B15" s="1995"/>
      <c r="C15" s="56" t="s">
        <v>688</v>
      </c>
      <c r="D15" s="2003" t="s">
        <v>59</v>
      </c>
      <c r="E15" s="2001"/>
      <c r="F15" s="1997"/>
      <c r="G15" s="1999"/>
      <c r="H15" s="1997"/>
      <c r="I15" s="1999"/>
      <c r="J15" s="1997"/>
      <c r="K15" s="1979"/>
      <c r="L15" s="1979"/>
    </row>
    <row r="16" spans="1:12">
      <c r="A16" s="2618"/>
      <c r="B16" s="1994">
        <v>42996</v>
      </c>
      <c r="C16" s="53" t="s">
        <v>430</v>
      </c>
      <c r="D16" s="2013"/>
      <c r="E16" s="2011"/>
      <c r="F16" s="2015">
        <v>3500000</v>
      </c>
      <c r="G16" s="1980"/>
      <c r="H16" s="1978"/>
      <c r="I16" s="1980"/>
      <c r="J16" s="1978"/>
      <c r="K16" s="1978"/>
      <c r="L16" s="1978">
        <f>L14+F16</f>
        <v>6943834</v>
      </c>
    </row>
    <row r="17" spans="1:12">
      <c r="A17" s="2619"/>
      <c r="B17" s="1995"/>
      <c r="C17" s="56"/>
      <c r="D17" s="2014"/>
      <c r="E17" s="2012"/>
      <c r="F17" s="2008"/>
      <c r="G17" s="1981"/>
      <c r="H17" s="1979"/>
      <c r="I17" s="1981"/>
      <c r="J17" s="1979"/>
      <c r="K17" s="1979"/>
      <c r="L17" s="1979"/>
    </row>
    <row r="18" spans="1:12">
      <c r="A18" s="2618"/>
      <c r="B18" s="1994">
        <v>42997</v>
      </c>
      <c r="C18" s="53" t="s">
        <v>458</v>
      </c>
      <c r="D18" s="2013" t="s">
        <v>619</v>
      </c>
      <c r="E18" s="2011" t="s">
        <v>620</v>
      </c>
      <c r="F18" s="2007"/>
      <c r="G18" s="2009"/>
      <c r="H18" s="2007">
        <v>583000</v>
      </c>
      <c r="I18" s="1978"/>
      <c r="J18" s="1978"/>
      <c r="K18" s="1978"/>
      <c r="L18" s="1992">
        <f>L16-H18</f>
        <v>6360834</v>
      </c>
    </row>
    <row r="19" spans="1:12">
      <c r="A19" s="2619"/>
      <c r="B19" s="1995"/>
      <c r="C19" s="56" t="s">
        <v>621</v>
      </c>
      <c r="D19" s="2014" t="s">
        <v>636</v>
      </c>
      <c r="E19" s="2012"/>
      <c r="F19" s="2008"/>
      <c r="G19" s="2010"/>
      <c r="H19" s="2008"/>
      <c r="I19" s="1979"/>
      <c r="J19" s="1979"/>
      <c r="K19" s="1979"/>
      <c r="L19" s="1993"/>
    </row>
    <row r="20" spans="1:12">
      <c r="A20" s="1976"/>
      <c r="B20" s="1994"/>
      <c r="C20" s="53" t="s">
        <v>458</v>
      </c>
      <c r="D20" s="2013" t="s">
        <v>619</v>
      </c>
      <c r="E20" s="2011" t="s">
        <v>620</v>
      </c>
      <c r="F20" s="2007"/>
      <c r="G20" s="2009"/>
      <c r="H20" s="2007">
        <v>294000</v>
      </c>
      <c r="I20" s="1980"/>
      <c r="J20" s="2616"/>
      <c r="K20" s="214"/>
      <c r="L20" s="1992">
        <f>L18-H20</f>
        <v>6066834</v>
      </c>
    </row>
    <row r="21" spans="1:12">
      <c r="A21" s="1977"/>
      <c r="B21" s="1995"/>
      <c r="C21" s="56" t="s">
        <v>699</v>
      </c>
      <c r="D21" s="2014" t="s">
        <v>636</v>
      </c>
      <c r="E21" s="2012"/>
      <c r="F21" s="2008"/>
      <c r="G21" s="2010"/>
      <c r="H21" s="2008"/>
      <c r="I21" s="1981"/>
      <c r="J21" s="2617"/>
      <c r="K21" s="210"/>
      <c r="L21" s="1993"/>
    </row>
    <row r="22" spans="1:12">
      <c r="A22" s="1976"/>
      <c r="B22" s="2022">
        <v>43007</v>
      </c>
      <c r="C22" s="104" t="s">
        <v>458</v>
      </c>
      <c r="D22" s="310" t="s">
        <v>662</v>
      </c>
      <c r="E22" s="2021" t="s">
        <v>664</v>
      </c>
      <c r="F22" s="2020"/>
      <c r="G22" s="106"/>
      <c r="H22" s="2020">
        <v>563000</v>
      </c>
      <c r="I22" s="1978"/>
      <c r="J22" s="1978"/>
      <c r="K22" s="214"/>
      <c r="L22" s="1992">
        <f>L20-H22</f>
        <v>5503834</v>
      </c>
    </row>
    <row r="23" spans="1:12">
      <c r="A23" s="1977"/>
      <c r="B23" s="2023"/>
      <c r="C23" s="56" t="s">
        <v>659</v>
      </c>
      <c r="D23" s="2019" t="s">
        <v>663</v>
      </c>
      <c r="E23" s="2018"/>
      <c r="F23" s="2016"/>
      <c r="G23" s="2017"/>
      <c r="H23" s="2016"/>
      <c r="I23" s="1979"/>
      <c r="J23" s="1979"/>
      <c r="K23" s="210"/>
      <c r="L23" s="1993"/>
    </row>
    <row r="24" spans="1:12">
      <c r="A24" s="2693" t="s">
        <v>701</v>
      </c>
      <c r="B24" s="2694"/>
      <c r="C24" s="2695"/>
      <c r="D24" s="1975"/>
      <c r="E24" s="138"/>
      <c r="F24" s="66">
        <f>SUM(F3:F23)</f>
        <v>7000000</v>
      </c>
      <c r="G24" s="66">
        <f>SUM(G4:G13)</f>
        <v>0</v>
      </c>
      <c r="H24" s="66">
        <f>SUM(H3:H23)</f>
        <v>2260500</v>
      </c>
      <c r="I24" s="962">
        <f>SUM(I3:I23)</f>
        <v>0</v>
      </c>
      <c r="J24" s="66">
        <f>SUM(J4:J23)</f>
        <v>187000</v>
      </c>
      <c r="K24" s="66">
        <f>SUM(K3:K23)</f>
        <v>23700</v>
      </c>
      <c r="L24" s="66">
        <f>L3+F24-H24-I24-J24+K24</f>
        <v>5503834</v>
      </c>
    </row>
    <row r="25" spans="1:12">
      <c r="A25" s="2690" t="s">
        <v>7</v>
      </c>
      <c r="B25" s="2691"/>
      <c r="C25" s="2692"/>
      <c r="D25" s="1982"/>
      <c r="E25" s="139"/>
      <c r="F25" s="68">
        <f>'Mar''16'!F30</f>
        <v>80500000</v>
      </c>
      <c r="G25" s="68">
        <f>'Mar''15'!G38</f>
        <v>0</v>
      </c>
      <c r="H25" s="68">
        <f>'Mar''16'!H30</f>
        <v>56387478</v>
      </c>
      <c r="I25" s="68"/>
      <c r="J25" s="69">
        <f>'Mar''16'!J30</f>
        <v>20655727</v>
      </c>
      <c r="K25" s="69">
        <f>'Mar''16'!K30</f>
        <v>181050</v>
      </c>
      <c r="L25" s="69">
        <f>'Mar''16'!L30</f>
        <v>3637845</v>
      </c>
    </row>
    <row r="26" spans="1:12">
      <c r="A26" s="2706" t="s">
        <v>12</v>
      </c>
      <c r="B26" s="2707"/>
      <c r="C26" s="2708"/>
      <c r="D26" s="1519"/>
      <c r="E26" s="1520"/>
      <c r="F26" s="1521">
        <f t="shared" ref="F26:K26" si="0">F25+F24</f>
        <v>87500000</v>
      </c>
      <c r="G26" s="1521">
        <f t="shared" si="0"/>
        <v>0</v>
      </c>
      <c r="H26" s="1521">
        <f t="shared" si="0"/>
        <v>58647978</v>
      </c>
      <c r="I26" s="1521"/>
      <c r="J26" s="1521">
        <f t="shared" si="0"/>
        <v>20842727</v>
      </c>
      <c r="K26" s="1521">
        <f t="shared" si="0"/>
        <v>204750</v>
      </c>
      <c r="L26" s="1521">
        <f>F26-G26-H26-I26-J26+K26</f>
        <v>8214045</v>
      </c>
    </row>
    <row r="32" spans="1:12">
      <c r="B32" s="1325" t="s">
        <v>666</v>
      </c>
    </row>
    <row r="33" spans="2:2">
      <c r="B33" s="1327" t="s">
        <v>225</v>
      </c>
    </row>
  </sheetData>
  <mergeCells count="28">
    <mergeCell ref="B8:B9"/>
    <mergeCell ref="A24:C24"/>
    <mergeCell ref="J20:J21"/>
    <mergeCell ref="A10:A11"/>
    <mergeCell ref="B10:B11"/>
    <mergeCell ref="E10:E11"/>
    <mergeCell ref="J10:J11"/>
    <mergeCell ref="A25:C25"/>
    <mergeCell ref="A26:C26"/>
    <mergeCell ref="A12:A13"/>
    <mergeCell ref="A16:A17"/>
    <mergeCell ref="A18:A19"/>
    <mergeCell ref="K10:K11"/>
    <mergeCell ref="L10:L11"/>
    <mergeCell ref="H1:J1"/>
    <mergeCell ref="K1:K2"/>
    <mergeCell ref="L1:L2"/>
    <mergeCell ref="A3:C3"/>
    <mergeCell ref="A4:A5"/>
    <mergeCell ref="B4:B5"/>
    <mergeCell ref="K4:K5"/>
    <mergeCell ref="L4:L5"/>
    <mergeCell ref="G1:G2"/>
    <mergeCell ref="A1:A2"/>
    <mergeCell ref="B1:B2"/>
    <mergeCell ref="C1:C2"/>
    <mergeCell ref="D1:E1"/>
    <mergeCell ref="F1:F2"/>
  </mergeCells>
  <pageMargins left="0.70866141732283472" right="0.70866141732283472" top="0.74803149606299213" bottom="0.74803149606299213" header="0.31496062992125984" footer="0.31496062992125984"/>
  <pageSetup scale="65" orientation="landscape" horizontalDpi="120" verticalDpi="72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"/>
  <dimension ref="A1:L46"/>
  <sheetViews>
    <sheetView topLeftCell="A13" workbookViewId="0">
      <selection activeCell="G28" sqref="G28"/>
    </sheetView>
  </sheetViews>
  <sheetFormatPr defaultRowHeight="15"/>
  <cols>
    <col min="1" max="1" width="4.42578125" customWidth="1"/>
    <col min="2" max="2" width="12.5703125" customWidth="1"/>
    <col min="3" max="3" width="36.28515625" customWidth="1"/>
    <col min="4" max="4" width="17" customWidth="1"/>
    <col min="6" max="6" width="16.7109375" customWidth="1"/>
    <col min="7" max="7" width="12.42578125" customWidth="1"/>
    <col min="8" max="8" width="15.140625" customWidth="1"/>
    <col min="9" max="9" width="13" customWidth="1"/>
    <col min="10" max="10" width="16.140625" customWidth="1"/>
    <col min="11" max="11" width="13.5703125" customWidth="1"/>
    <col min="12" max="12" width="16.28515625" customWidth="1"/>
  </cols>
  <sheetData>
    <row r="1" spans="1:12">
      <c r="A1" s="2632" t="s">
        <v>1</v>
      </c>
      <c r="B1" s="2664" t="s">
        <v>96</v>
      </c>
      <c r="C1" s="2632" t="s">
        <v>3</v>
      </c>
      <c r="D1" s="2636" t="s">
        <v>90</v>
      </c>
      <c r="E1" s="2637"/>
      <c r="F1" s="2630" t="s">
        <v>4</v>
      </c>
      <c r="G1" s="2630" t="s">
        <v>130</v>
      </c>
      <c r="H1" s="2638" t="s">
        <v>5</v>
      </c>
      <c r="I1" s="2639"/>
      <c r="J1" s="2640"/>
      <c r="K1" s="2630" t="s">
        <v>55</v>
      </c>
      <c r="L1" s="2630" t="s">
        <v>6</v>
      </c>
    </row>
    <row r="2" spans="1:12">
      <c r="A2" s="2633"/>
      <c r="B2" s="2665"/>
      <c r="C2" s="2633"/>
      <c r="D2" s="2031" t="s">
        <v>54</v>
      </c>
      <c r="E2" s="2036" t="s">
        <v>93</v>
      </c>
      <c r="F2" s="2631"/>
      <c r="G2" s="2631"/>
      <c r="H2" s="2030" t="s">
        <v>94</v>
      </c>
      <c r="I2" s="2030" t="s">
        <v>129</v>
      </c>
      <c r="J2" s="2030" t="s">
        <v>60</v>
      </c>
      <c r="K2" s="2631"/>
      <c r="L2" s="2631"/>
    </row>
    <row r="3" spans="1:12">
      <c r="A3" s="2671" t="s">
        <v>7</v>
      </c>
      <c r="B3" s="2672"/>
      <c r="C3" s="2673"/>
      <c r="D3" s="2037"/>
      <c r="E3" s="134"/>
      <c r="F3" s="49"/>
      <c r="G3" s="49"/>
      <c r="H3" s="49"/>
      <c r="I3" s="49"/>
      <c r="J3" s="49"/>
      <c r="K3" s="49"/>
      <c r="L3" s="52">
        <f>'Sep''17'!L24</f>
        <v>5503834</v>
      </c>
    </row>
    <row r="4" spans="1:12">
      <c r="A4" s="2618"/>
      <c r="B4" s="2699">
        <v>43010</v>
      </c>
      <c r="C4" s="104" t="s">
        <v>458</v>
      </c>
      <c r="D4" s="2038" t="s">
        <v>479</v>
      </c>
      <c r="E4" s="2656" t="s">
        <v>590</v>
      </c>
      <c r="F4" s="2040"/>
      <c r="G4" s="106"/>
      <c r="H4" s="2040">
        <v>478000</v>
      </c>
      <c r="I4" s="2024"/>
      <c r="J4" s="2024"/>
      <c r="K4" s="2616"/>
      <c r="L4" s="2616">
        <f>L3-H4</f>
        <v>5025834</v>
      </c>
    </row>
    <row r="5" spans="1:12">
      <c r="A5" s="2619"/>
      <c r="B5" s="2700"/>
      <c r="C5" s="56" t="s">
        <v>697</v>
      </c>
      <c r="D5" s="2039" t="s">
        <v>513</v>
      </c>
      <c r="E5" s="2657"/>
      <c r="F5" s="2025"/>
      <c r="G5" s="2029"/>
      <c r="H5" s="2025"/>
      <c r="I5" s="2025"/>
      <c r="J5" s="2025"/>
      <c r="K5" s="2617"/>
      <c r="L5" s="2617"/>
    </row>
    <row r="6" spans="1:12">
      <c r="A6" s="301"/>
      <c r="B6" s="724"/>
      <c r="C6" s="53" t="s">
        <v>674</v>
      </c>
      <c r="D6" s="2038" t="s">
        <v>479</v>
      </c>
      <c r="E6" s="2656" t="s">
        <v>590</v>
      </c>
      <c r="F6" s="2040"/>
      <c r="G6" s="106"/>
      <c r="H6" s="2040">
        <v>803000</v>
      </c>
      <c r="I6" s="2024"/>
      <c r="J6" s="2024"/>
      <c r="K6" s="2040"/>
      <c r="L6" s="2040">
        <f>L4-H6</f>
        <v>4222834</v>
      </c>
    </row>
    <row r="7" spans="1:12">
      <c r="A7" s="301"/>
      <c r="B7" s="724"/>
      <c r="C7" s="104" t="s">
        <v>675</v>
      </c>
      <c r="D7" s="310" t="s">
        <v>513</v>
      </c>
      <c r="E7" s="2696"/>
      <c r="F7" s="2025"/>
      <c r="G7" s="106"/>
      <c r="H7" s="2040"/>
      <c r="I7" s="2025"/>
      <c r="J7" s="2025"/>
      <c r="K7" s="2040"/>
      <c r="L7" s="2040"/>
    </row>
    <row r="8" spans="1:12">
      <c r="A8" s="2026"/>
      <c r="B8" s="2699"/>
      <c r="C8" s="53" t="s">
        <v>458</v>
      </c>
      <c r="D8" s="2038" t="s">
        <v>611</v>
      </c>
      <c r="E8" s="2034" t="s">
        <v>610</v>
      </c>
      <c r="F8" s="2024"/>
      <c r="G8" s="213"/>
      <c r="H8" s="2024">
        <v>831000</v>
      </c>
      <c r="I8" s="2028"/>
      <c r="J8" s="2024"/>
      <c r="K8" s="2024"/>
      <c r="L8" s="2024">
        <f>L6-H8</f>
        <v>3391834</v>
      </c>
    </row>
    <row r="9" spans="1:12">
      <c r="A9" s="2027"/>
      <c r="B9" s="2700"/>
      <c r="C9" s="56" t="s">
        <v>677</v>
      </c>
      <c r="D9" s="2039" t="s">
        <v>248</v>
      </c>
      <c r="E9" s="2035"/>
      <c r="F9" s="2025"/>
      <c r="G9" s="209"/>
      <c r="H9" s="2025"/>
      <c r="I9" s="2029"/>
      <c r="J9" s="2025"/>
      <c r="K9" s="2025"/>
      <c r="L9" s="2025"/>
    </row>
    <row r="10" spans="1:12">
      <c r="A10" s="2618"/>
      <c r="B10" s="2699"/>
      <c r="C10" s="53" t="s">
        <v>477</v>
      </c>
      <c r="D10" s="2038" t="s">
        <v>540</v>
      </c>
      <c r="E10" s="2034" t="s">
        <v>249</v>
      </c>
      <c r="F10" s="2024"/>
      <c r="G10" s="213"/>
      <c r="H10" s="2024">
        <v>656500</v>
      </c>
      <c r="I10" s="2028"/>
      <c r="J10" s="2616"/>
      <c r="K10" s="2616"/>
      <c r="L10" s="2616">
        <f>L8-H10</f>
        <v>2735334</v>
      </c>
    </row>
    <row r="11" spans="1:12">
      <c r="A11" s="2619"/>
      <c r="B11" s="2700"/>
      <c r="C11" s="56" t="s">
        <v>539</v>
      </c>
      <c r="D11" s="2039" t="s">
        <v>541</v>
      </c>
      <c r="E11" s="2035"/>
      <c r="F11" s="2025"/>
      <c r="G11" s="209"/>
      <c r="H11" s="2025"/>
      <c r="I11" s="2029"/>
      <c r="J11" s="2617"/>
      <c r="K11" s="2617"/>
      <c r="L11" s="2617"/>
    </row>
    <row r="12" spans="1:12">
      <c r="A12" s="2618"/>
      <c r="B12" s="2043"/>
      <c r="C12" s="53" t="s">
        <v>458</v>
      </c>
      <c r="D12" s="2038" t="s">
        <v>540</v>
      </c>
      <c r="E12" s="2034" t="s">
        <v>249</v>
      </c>
      <c r="F12" s="213"/>
      <c r="G12" s="213"/>
      <c r="H12" s="2024">
        <v>582000</v>
      </c>
      <c r="I12" s="2028"/>
      <c r="J12" s="2024"/>
      <c r="K12" s="2024"/>
      <c r="L12" s="2024">
        <f>L10-H12</f>
        <v>2153334</v>
      </c>
    </row>
    <row r="13" spans="1:12">
      <c r="A13" s="2619"/>
      <c r="B13" s="2044"/>
      <c r="C13" s="56" t="s">
        <v>607</v>
      </c>
      <c r="D13" s="2039" t="s">
        <v>541</v>
      </c>
      <c r="E13" s="2035"/>
      <c r="F13" s="209"/>
      <c r="G13" s="209"/>
      <c r="H13" s="2025"/>
      <c r="I13" s="2029"/>
      <c r="J13" s="2025"/>
      <c r="K13" s="2025"/>
      <c r="L13" s="2025"/>
    </row>
    <row r="14" spans="1:12">
      <c r="A14" s="301"/>
      <c r="B14" s="2043"/>
      <c r="C14" s="53" t="s">
        <v>640</v>
      </c>
      <c r="D14" s="2038" t="s">
        <v>684</v>
      </c>
      <c r="E14" s="657" t="s">
        <v>685</v>
      </c>
      <c r="F14" s="2040"/>
      <c r="G14" s="106"/>
      <c r="H14" s="2040">
        <v>82500</v>
      </c>
      <c r="I14" s="2028"/>
      <c r="J14" s="2024"/>
      <c r="K14" s="2024"/>
      <c r="L14" s="2024">
        <f>L12-H14</f>
        <v>2070834</v>
      </c>
    </row>
    <row r="15" spans="1:12">
      <c r="A15" s="301"/>
      <c r="B15" s="2044"/>
      <c r="C15" s="104" t="s">
        <v>687</v>
      </c>
      <c r="D15" s="2039" t="s">
        <v>686</v>
      </c>
      <c r="E15" s="659"/>
      <c r="F15" s="2025"/>
      <c r="G15" s="106"/>
      <c r="H15" s="2040"/>
      <c r="I15" s="2029"/>
      <c r="J15" s="2025"/>
      <c r="K15" s="2025"/>
      <c r="L15" s="2025"/>
    </row>
    <row r="16" spans="1:12">
      <c r="A16" s="2618"/>
      <c r="B16" s="2043"/>
      <c r="C16" s="53" t="s">
        <v>640</v>
      </c>
      <c r="D16" s="2038" t="s">
        <v>689</v>
      </c>
      <c r="E16" s="2034" t="s">
        <v>141</v>
      </c>
      <c r="F16" s="2040"/>
      <c r="G16" s="2028"/>
      <c r="H16" s="2024"/>
      <c r="I16" s="2028"/>
      <c r="J16" s="2024">
        <v>82500</v>
      </c>
      <c r="K16" s="2024"/>
      <c r="L16" s="2024">
        <f>L14-J16</f>
        <v>1988334</v>
      </c>
    </row>
    <row r="17" spans="1:12">
      <c r="A17" s="2619"/>
      <c r="B17" s="2044"/>
      <c r="C17" s="56" t="s">
        <v>688</v>
      </c>
      <c r="D17" s="2039" t="s">
        <v>59</v>
      </c>
      <c r="E17" s="2035"/>
      <c r="F17" s="2025"/>
      <c r="G17" s="2029"/>
      <c r="H17" s="2025"/>
      <c r="I17" s="2029"/>
      <c r="J17" s="2025"/>
      <c r="K17" s="2025"/>
      <c r="L17" s="2025"/>
    </row>
    <row r="18" spans="1:12">
      <c r="A18" s="2618"/>
      <c r="B18" s="2043"/>
      <c r="C18" s="53" t="s">
        <v>640</v>
      </c>
      <c r="D18" s="2038" t="s">
        <v>642</v>
      </c>
      <c r="E18" s="2034" t="s">
        <v>643</v>
      </c>
      <c r="F18" s="2024"/>
      <c r="G18" s="2028"/>
      <c r="H18" s="2024"/>
      <c r="I18" s="2024"/>
      <c r="J18" s="2024">
        <v>104500</v>
      </c>
      <c r="K18" s="2024"/>
      <c r="L18" s="2041">
        <f>L16-J18</f>
        <v>1883834</v>
      </c>
    </row>
    <row r="19" spans="1:12">
      <c r="A19" s="2619"/>
      <c r="B19" s="2044"/>
      <c r="C19" s="56" t="s">
        <v>641</v>
      </c>
      <c r="D19" s="2039" t="s">
        <v>449</v>
      </c>
      <c r="E19" s="2035"/>
      <c r="F19" s="2025"/>
      <c r="G19" s="2029"/>
      <c r="H19" s="2025"/>
      <c r="I19" s="2025"/>
      <c r="J19" s="2025"/>
      <c r="K19" s="2025"/>
      <c r="L19" s="2042"/>
    </row>
    <row r="20" spans="1:12">
      <c r="A20" s="2026"/>
      <c r="B20" s="2043">
        <v>43014</v>
      </c>
      <c r="C20" s="53" t="s">
        <v>430</v>
      </c>
      <c r="D20" s="2051"/>
      <c r="E20" s="2049"/>
      <c r="F20" s="2053">
        <v>3500000</v>
      </c>
      <c r="G20" s="2028"/>
      <c r="H20" s="2024"/>
      <c r="I20" s="2028"/>
      <c r="J20" s="2616"/>
      <c r="K20" s="214"/>
      <c r="L20" s="2041">
        <f>L18+F20</f>
        <v>5383834</v>
      </c>
    </row>
    <row r="21" spans="1:12">
      <c r="A21" s="2027"/>
      <c r="B21" s="2044"/>
      <c r="C21" s="56"/>
      <c r="D21" s="2039"/>
      <c r="E21" s="2035"/>
      <c r="F21" s="2025"/>
      <c r="G21" s="2029"/>
      <c r="H21" s="2025"/>
      <c r="I21" s="2029"/>
      <c r="J21" s="2617"/>
      <c r="K21" s="210"/>
      <c r="L21" s="2042"/>
    </row>
    <row r="22" spans="1:12">
      <c r="A22" s="2026"/>
      <c r="B22" s="2043">
        <v>43017</v>
      </c>
      <c r="C22" s="53" t="s">
        <v>458</v>
      </c>
      <c r="D22" s="2051" t="s">
        <v>682</v>
      </c>
      <c r="E22" s="2049" t="s">
        <v>683</v>
      </c>
      <c r="F22" s="2053"/>
      <c r="G22" s="2047"/>
      <c r="H22" s="2045">
        <v>738000</v>
      </c>
      <c r="I22" s="2024"/>
      <c r="J22" s="2024"/>
      <c r="K22" s="214"/>
      <c r="L22" s="2041">
        <f>L20-H22</f>
        <v>4645834</v>
      </c>
    </row>
    <row r="23" spans="1:12">
      <c r="A23" s="2027"/>
      <c r="B23" s="2044"/>
      <c r="C23" s="56" t="s">
        <v>681</v>
      </c>
      <c r="D23" s="2052" t="s">
        <v>648</v>
      </c>
      <c r="E23" s="2050"/>
      <c r="F23" s="2046"/>
      <c r="G23" s="2048"/>
      <c r="H23" s="2046"/>
      <c r="I23" s="2025"/>
      <c r="J23" s="2025"/>
      <c r="K23" s="210"/>
      <c r="L23" s="2042"/>
    </row>
    <row r="24" spans="1:12">
      <c r="A24" s="2026"/>
      <c r="B24" s="2043"/>
      <c r="C24" s="53"/>
      <c r="D24" s="2060"/>
      <c r="E24" s="2058"/>
      <c r="F24" s="2054"/>
      <c r="G24" s="2056"/>
      <c r="H24" s="2054"/>
      <c r="I24" s="2028"/>
      <c r="J24" s="2616"/>
      <c r="K24" s="214">
        <v>8700</v>
      </c>
      <c r="L24" s="2041">
        <f>L22+K24</f>
        <v>4654534</v>
      </c>
    </row>
    <row r="25" spans="1:12">
      <c r="A25" s="2027"/>
      <c r="B25" s="2044"/>
      <c r="C25" s="56"/>
      <c r="D25" s="2061"/>
      <c r="E25" s="2059"/>
      <c r="F25" s="2055"/>
      <c r="G25" s="2057"/>
      <c r="H25" s="2055"/>
      <c r="I25" s="2029"/>
      <c r="J25" s="2617"/>
      <c r="K25" s="210"/>
      <c r="L25" s="2042"/>
    </row>
    <row r="26" spans="1:12">
      <c r="A26" s="2026"/>
      <c r="B26" s="2043">
        <v>43028</v>
      </c>
      <c r="C26" s="53" t="s">
        <v>458</v>
      </c>
      <c r="D26" s="2060" t="s">
        <v>619</v>
      </c>
      <c r="E26" s="2058" t="s">
        <v>620</v>
      </c>
      <c r="F26" s="2054"/>
      <c r="G26" s="2056"/>
      <c r="H26" s="2054">
        <v>583000</v>
      </c>
      <c r="I26" s="2028"/>
      <c r="J26" s="2616"/>
      <c r="K26" s="214"/>
      <c r="L26" s="2041">
        <f>L24-H26</f>
        <v>4071534</v>
      </c>
    </row>
    <row r="27" spans="1:12">
      <c r="A27" s="2027"/>
      <c r="B27" s="2044"/>
      <c r="C27" s="56" t="s">
        <v>621</v>
      </c>
      <c r="D27" s="2061" t="s">
        <v>636</v>
      </c>
      <c r="E27" s="2059"/>
      <c r="F27" s="2055"/>
      <c r="G27" s="2057"/>
      <c r="H27" s="2055"/>
      <c r="I27" s="2029"/>
      <c r="J27" s="2617"/>
      <c r="K27" s="210"/>
      <c r="L27" s="2042"/>
    </row>
    <row r="28" spans="1:12">
      <c r="A28" s="2026"/>
      <c r="B28" s="2043"/>
      <c r="C28" s="53" t="s">
        <v>458</v>
      </c>
      <c r="D28" s="2060" t="s">
        <v>619</v>
      </c>
      <c r="E28" s="2058" t="s">
        <v>620</v>
      </c>
      <c r="F28" s="2054"/>
      <c r="G28" s="2056"/>
      <c r="H28" s="2054">
        <v>294000</v>
      </c>
      <c r="I28" s="2028"/>
      <c r="J28" s="2024"/>
      <c r="K28" s="214"/>
      <c r="L28" s="2041">
        <f>L26-H28</f>
        <v>3777534</v>
      </c>
    </row>
    <row r="29" spans="1:12">
      <c r="A29" s="2027"/>
      <c r="B29" s="2044"/>
      <c r="C29" s="56" t="s">
        <v>699</v>
      </c>
      <c r="D29" s="2061" t="s">
        <v>636</v>
      </c>
      <c r="E29" s="2059"/>
      <c r="F29" s="2055"/>
      <c r="G29" s="2057"/>
      <c r="H29" s="2055"/>
      <c r="I29" s="2029"/>
      <c r="J29" s="2025"/>
      <c r="K29" s="210"/>
      <c r="L29" s="2042"/>
    </row>
    <row r="30" spans="1:12">
      <c r="A30" s="301"/>
      <c r="B30" s="724">
        <v>43033</v>
      </c>
      <c r="C30" s="53" t="s">
        <v>477</v>
      </c>
      <c r="D30" s="2038" t="s">
        <v>576</v>
      </c>
      <c r="E30" s="2034" t="s">
        <v>139</v>
      </c>
      <c r="F30" s="2040"/>
      <c r="G30" s="106"/>
      <c r="H30" s="2040">
        <v>544500</v>
      </c>
      <c r="I30" s="106"/>
      <c r="J30" s="2040"/>
      <c r="K30" s="208"/>
      <c r="L30" s="994">
        <f>L28-H30</f>
        <v>3233034</v>
      </c>
    </row>
    <row r="31" spans="1:12">
      <c r="A31" s="2027"/>
      <c r="B31" s="2044"/>
      <c r="C31" s="56" t="s">
        <v>653</v>
      </c>
      <c r="D31" s="2039" t="s">
        <v>449</v>
      </c>
      <c r="E31" s="2035"/>
      <c r="F31" s="2025"/>
      <c r="G31" s="2029"/>
      <c r="H31" s="2025"/>
      <c r="I31" s="2029"/>
      <c r="J31" s="2025"/>
      <c r="K31" s="210"/>
      <c r="L31" s="2042"/>
    </row>
    <row r="32" spans="1:12">
      <c r="A32" s="2026"/>
      <c r="B32" s="2043">
        <v>43038</v>
      </c>
      <c r="C32" s="53" t="s">
        <v>430</v>
      </c>
      <c r="D32" s="2065"/>
      <c r="E32" s="2063"/>
      <c r="F32" s="2067">
        <v>3500000</v>
      </c>
      <c r="G32" s="106"/>
      <c r="H32" s="2040"/>
      <c r="I32" s="2028"/>
      <c r="J32" s="2024"/>
      <c r="K32" s="214"/>
      <c r="L32" s="2041">
        <f>L30+F32</f>
        <v>6733034</v>
      </c>
    </row>
    <row r="33" spans="1:12">
      <c r="A33" s="2027"/>
      <c r="B33" s="2044"/>
      <c r="C33" s="56"/>
      <c r="D33" s="2066"/>
      <c r="E33" s="2064"/>
      <c r="F33" s="2062"/>
      <c r="G33" s="2029"/>
      <c r="H33" s="2025"/>
      <c r="I33" s="2029"/>
      <c r="J33" s="2025"/>
      <c r="K33" s="210"/>
      <c r="L33" s="2042"/>
    </row>
    <row r="34" spans="1:12">
      <c r="A34" s="2026"/>
      <c r="B34" s="2043">
        <v>43039</v>
      </c>
      <c r="C34" s="104" t="s">
        <v>458</v>
      </c>
      <c r="D34" s="310" t="s">
        <v>662</v>
      </c>
      <c r="E34" s="2085" t="s">
        <v>664</v>
      </c>
      <c r="F34" s="2084"/>
      <c r="G34" s="106"/>
      <c r="H34" s="2084">
        <v>563000</v>
      </c>
      <c r="I34" s="2028"/>
      <c r="J34" s="2024"/>
      <c r="K34" s="214"/>
      <c r="L34" s="2041">
        <f>L32-H34</f>
        <v>6170034</v>
      </c>
    </row>
    <row r="35" spans="1:12">
      <c r="A35" s="2027"/>
      <c r="B35" s="2044"/>
      <c r="C35" s="56" t="s">
        <v>659</v>
      </c>
      <c r="D35" s="2083" t="s">
        <v>663</v>
      </c>
      <c r="E35" s="2080"/>
      <c r="F35" s="2072"/>
      <c r="G35" s="2074"/>
      <c r="H35" s="2072"/>
      <c r="I35" s="2029"/>
      <c r="J35" s="2025"/>
      <c r="K35" s="210"/>
      <c r="L35" s="2042"/>
    </row>
    <row r="36" spans="1:12">
      <c r="A36" s="2693" t="s">
        <v>702</v>
      </c>
      <c r="B36" s="2694"/>
      <c r="C36" s="2695"/>
      <c r="D36" s="2033"/>
      <c r="E36" s="138"/>
      <c r="F36" s="66">
        <f>SUM(F3:F35)</f>
        <v>7000000</v>
      </c>
      <c r="G36" s="66">
        <f>SUM(G4:G13)</f>
        <v>0</v>
      </c>
      <c r="H36" s="66">
        <f>SUM(H3:H35)</f>
        <v>6155500</v>
      </c>
      <c r="I36" s="962">
        <f>SUM(I3:I35)</f>
        <v>0</v>
      </c>
      <c r="J36" s="66">
        <f>SUM(J4:J35)</f>
        <v>187000</v>
      </c>
      <c r="K36" s="66">
        <f>SUM(K3:K35)</f>
        <v>8700</v>
      </c>
      <c r="L36" s="66">
        <f>L3+F36-H36-I36-J36+K36</f>
        <v>6170034</v>
      </c>
    </row>
    <row r="37" spans="1:12">
      <c r="A37" s="2690" t="s">
        <v>7</v>
      </c>
      <c r="B37" s="2691"/>
      <c r="C37" s="2692"/>
      <c r="D37" s="2032"/>
      <c r="E37" s="139"/>
      <c r="F37" s="68">
        <f>'Mar''16'!F30</f>
        <v>80500000</v>
      </c>
      <c r="G37" s="68">
        <f>'Mar''15'!G38</f>
        <v>0</v>
      </c>
      <c r="H37" s="68">
        <f>'Mar''16'!H30</f>
        <v>56387478</v>
      </c>
      <c r="I37" s="68"/>
      <c r="J37" s="69">
        <f>'Mar''16'!J30</f>
        <v>20655727</v>
      </c>
      <c r="K37" s="69">
        <f>'Mar''16'!K30</f>
        <v>181050</v>
      </c>
      <c r="L37" s="69">
        <f>'Mar''16'!L30</f>
        <v>3637845</v>
      </c>
    </row>
    <row r="38" spans="1:12">
      <c r="A38" s="2706" t="s">
        <v>12</v>
      </c>
      <c r="B38" s="2707"/>
      <c r="C38" s="2708"/>
      <c r="D38" s="1519"/>
      <c r="E38" s="1520"/>
      <c r="F38" s="1521">
        <f t="shared" ref="F38:K38" si="0">F37+F36</f>
        <v>87500000</v>
      </c>
      <c r="G38" s="1521">
        <f t="shared" si="0"/>
        <v>0</v>
      </c>
      <c r="H38" s="1521">
        <f t="shared" si="0"/>
        <v>62542978</v>
      </c>
      <c r="I38" s="1521"/>
      <c r="J38" s="1521">
        <f t="shared" si="0"/>
        <v>20842727</v>
      </c>
      <c r="K38" s="1521">
        <f t="shared" si="0"/>
        <v>189750</v>
      </c>
      <c r="L38" s="1521">
        <f>F38-G38-H38-I38-J38+K38</f>
        <v>4304045</v>
      </c>
    </row>
    <row r="45" spans="1:12">
      <c r="B45" s="1325" t="s">
        <v>666</v>
      </c>
    </row>
    <row r="46" spans="1:12">
      <c r="B46" s="1327" t="s">
        <v>225</v>
      </c>
    </row>
  </sheetData>
  <mergeCells count="31">
    <mergeCell ref="H1:J1"/>
    <mergeCell ref="K1:K2"/>
    <mergeCell ref="L1:L2"/>
    <mergeCell ref="A3:C3"/>
    <mergeCell ref="A4:A5"/>
    <mergeCell ref="B4:B5"/>
    <mergeCell ref="K4:K5"/>
    <mergeCell ref="L4:L5"/>
    <mergeCell ref="E4:E5"/>
    <mergeCell ref="A1:A2"/>
    <mergeCell ref="B1:B2"/>
    <mergeCell ref="C1:C2"/>
    <mergeCell ref="D1:E1"/>
    <mergeCell ref="F1:F2"/>
    <mergeCell ref="G1:G2"/>
    <mergeCell ref="A38:C38"/>
    <mergeCell ref="L10:L11"/>
    <mergeCell ref="A12:A13"/>
    <mergeCell ref="A16:A17"/>
    <mergeCell ref="A18:A19"/>
    <mergeCell ref="J20:J21"/>
    <mergeCell ref="J24:J25"/>
    <mergeCell ref="A10:A11"/>
    <mergeCell ref="B10:B11"/>
    <mergeCell ref="J10:J11"/>
    <mergeCell ref="K10:K11"/>
    <mergeCell ref="E6:E7"/>
    <mergeCell ref="J26:J27"/>
    <mergeCell ref="A36:C36"/>
    <mergeCell ref="B8:B9"/>
    <mergeCell ref="A37:C37"/>
  </mergeCells>
  <pageMargins left="0.70866141732283472" right="0.70866141732283472" top="0.74803149606299213" bottom="0.74803149606299213" header="0.31496062992125984" footer="0.31496062992125984"/>
  <pageSetup scale="66" orientation="landscape" horizontalDpi="120" verticalDpi="72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2"/>
  <dimension ref="A1:M46"/>
  <sheetViews>
    <sheetView zoomScaleNormal="100" workbookViewId="0">
      <pane xSplit="12" ySplit="3" topLeftCell="M4" activePane="bottomRight" state="frozen"/>
      <selection pane="topRight" activeCell="M1" sqref="M1"/>
      <selection pane="bottomLeft" activeCell="A4" sqref="A4"/>
      <selection pane="bottomRight" activeCell="C36" sqref="C36:C37"/>
    </sheetView>
  </sheetViews>
  <sheetFormatPr defaultRowHeight="15"/>
  <cols>
    <col min="1" max="1" width="5.28515625" customWidth="1"/>
    <col min="2" max="2" width="14.42578125" customWidth="1"/>
    <col min="3" max="3" width="36.5703125" customWidth="1"/>
    <col min="4" max="4" width="14.28515625" customWidth="1"/>
    <col min="6" max="6" width="17.140625" customWidth="1"/>
    <col min="7" max="7" width="12.140625" customWidth="1"/>
    <col min="8" max="8" width="18" customWidth="1"/>
    <col min="9" max="9" width="13.42578125" customWidth="1"/>
    <col min="10" max="10" width="16.7109375" customWidth="1"/>
    <col min="11" max="11" width="13" customWidth="1"/>
    <col min="12" max="12" width="16.5703125" customWidth="1"/>
  </cols>
  <sheetData>
    <row r="1" spans="1:12">
      <c r="A1" s="2632" t="s">
        <v>1</v>
      </c>
      <c r="B1" s="2664" t="s">
        <v>96</v>
      </c>
      <c r="C1" s="2632" t="s">
        <v>3</v>
      </c>
      <c r="D1" s="2636" t="s">
        <v>90</v>
      </c>
      <c r="E1" s="2637"/>
      <c r="F1" s="2630" t="s">
        <v>4</v>
      </c>
      <c r="G1" s="2630" t="s">
        <v>130</v>
      </c>
      <c r="H1" s="2638" t="s">
        <v>5</v>
      </c>
      <c r="I1" s="2639"/>
      <c r="J1" s="2640"/>
      <c r="K1" s="2630" t="s">
        <v>55</v>
      </c>
      <c r="L1" s="2630" t="s">
        <v>6</v>
      </c>
    </row>
    <row r="2" spans="1:12">
      <c r="A2" s="2633"/>
      <c r="B2" s="2665"/>
      <c r="C2" s="2633"/>
      <c r="D2" s="2077" t="s">
        <v>54</v>
      </c>
      <c r="E2" s="2078" t="s">
        <v>93</v>
      </c>
      <c r="F2" s="2631"/>
      <c r="G2" s="2631"/>
      <c r="H2" s="2076" t="s">
        <v>94</v>
      </c>
      <c r="I2" s="2076" t="s">
        <v>129</v>
      </c>
      <c r="J2" s="2076" t="s">
        <v>60</v>
      </c>
      <c r="K2" s="2631"/>
      <c r="L2" s="2631"/>
    </row>
    <row r="3" spans="1:12">
      <c r="A3" s="2671" t="s">
        <v>7</v>
      </c>
      <c r="B3" s="2672"/>
      <c r="C3" s="2673"/>
      <c r="D3" s="2081"/>
      <c r="E3" s="134"/>
      <c r="F3" s="49"/>
      <c r="G3" s="49"/>
      <c r="H3" s="49"/>
      <c r="I3" s="49"/>
      <c r="J3" s="49"/>
      <c r="K3" s="49"/>
      <c r="L3" s="52">
        <f>'OKt''17'!L36</f>
        <v>6170034</v>
      </c>
    </row>
    <row r="4" spans="1:12" s="2142" customFormat="1">
      <c r="A4" s="2709"/>
      <c r="B4" s="2711">
        <v>43040</v>
      </c>
      <c r="C4" s="2152" t="s">
        <v>458</v>
      </c>
      <c r="D4" s="2135" t="s">
        <v>479</v>
      </c>
      <c r="E4" s="2713" t="s">
        <v>590</v>
      </c>
      <c r="F4" s="2137"/>
      <c r="G4" s="2153"/>
      <c r="H4" s="2137">
        <v>478000</v>
      </c>
      <c r="I4" s="2139"/>
      <c r="J4" s="2139"/>
      <c r="K4" s="2715"/>
      <c r="L4" s="2715">
        <f>L3-H4</f>
        <v>5692034</v>
      </c>
    </row>
    <row r="5" spans="1:12" s="2142" customFormat="1">
      <c r="A5" s="2710"/>
      <c r="B5" s="2712"/>
      <c r="C5" s="2145" t="s">
        <v>697</v>
      </c>
      <c r="D5" s="2146" t="s">
        <v>513</v>
      </c>
      <c r="E5" s="2714"/>
      <c r="F5" s="2148"/>
      <c r="G5" s="2149"/>
      <c r="H5" s="2148"/>
      <c r="I5" s="2148"/>
      <c r="J5" s="2148"/>
      <c r="K5" s="2716"/>
      <c r="L5" s="2716"/>
    </row>
    <row r="6" spans="1:12" s="2142" customFormat="1">
      <c r="A6" s="2154"/>
      <c r="B6" s="2155"/>
      <c r="C6" s="2134" t="s">
        <v>674</v>
      </c>
      <c r="D6" s="2135" t="s">
        <v>479</v>
      </c>
      <c r="E6" s="2713" t="s">
        <v>590</v>
      </c>
      <c r="F6" s="2137"/>
      <c r="G6" s="2153"/>
      <c r="H6" s="2137">
        <v>803000</v>
      </c>
      <c r="I6" s="2139"/>
      <c r="J6" s="2139"/>
      <c r="K6" s="2137"/>
      <c r="L6" s="2137">
        <f>L4-H6</f>
        <v>4889034</v>
      </c>
    </row>
    <row r="7" spans="1:12" s="2142" customFormat="1">
      <c r="A7" s="2154"/>
      <c r="B7" s="2155"/>
      <c r="C7" s="2152" t="s">
        <v>675</v>
      </c>
      <c r="D7" s="2156" t="s">
        <v>513</v>
      </c>
      <c r="E7" s="2717"/>
      <c r="F7" s="2148"/>
      <c r="G7" s="2153"/>
      <c r="H7" s="2137"/>
      <c r="I7" s="2148"/>
      <c r="J7" s="2148"/>
      <c r="K7" s="2137"/>
      <c r="L7" s="2137"/>
    </row>
    <row r="8" spans="1:12" s="2142" customFormat="1">
      <c r="A8" s="2132"/>
      <c r="B8" s="2711"/>
      <c r="C8" s="2134" t="s">
        <v>458</v>
      </c>
      <c r="D8" s="2135" t="s">
        <v>611</v>
      </c>
      <c r="E8" s="2136" t="s">
        <v>610</v>
      </c>
      <c r="F8" s="2139"/>
      <c r="G8" s="2157"/>
      <c r="H8" s="2139">
        <v>831000</v>
      </c>
      <c r="I8" s="2138"/>
      <c r="J8" s="2139"/>
      <c r="K8" s="2139"/>
      <c r="L8" s="2139">
        <f>L6-H8</f>
        <v>4058034</v>
      </c>
    </row>
    <row r="9" spans="1:12" s="2142" customFormat="1">
      <c r="A9" s="2143"/>
      <c r="B9" s="2712"/>
      <c r="C9" s="2145" t="s">
        <v>677</v>
      </c>
      <c r="D9" s="2146" t="s">
        <v>248</v>
      </c>
      <c r="E9" s="2147"/>
      <c r="F9" s="2148"/>
      <c r="G9" s="2158"/>
      <c r="H9" s="2148"/>
      <c r="I9" s="2149"/>
      <c r="J9" s="2148"/>
      <c r="K9" s="2148"/>
      <c r="L9" s="2148"/>
    </row>
    <row r="10" spans="1:12" s="2142" customFormat="1">
      <c r="A10" s="2709"/>
      <c r="B10" s="2711"/>
      <c r="C10" s="2134" t="s">
        <v>477</v>
      </c>
      <c r="D10" s="2135" t="s">
        <v>540</v>
      </c>
      <c r="E10" s="2136" t="s">
        <v>249</v>
      </c>
      <c r="F10" s="2139"/>
      <c r="G10" s="2157"/>
      <c r="H10" s="2139">
        <v>656500</v>
      </c>
      <c r="I10" s="2138"/>
      <c r="J10" s="2715"/>
      <c r="K10" s="2715"/>
      <c r="L10" s="2715">
        <f>L8-H10</f>
        <v>3401534</v>
      </c>
    </row>
    <row r="11" spans="1:12" s="2142" customFormat="1">
      <c r="A11" s="2710"/>
      <c r="B11" s="2712"/>
      <c r="C11" s="2145" t="s">
        <v>539</v>
      </c>
      <c r="D11" s="2146" t="s">
        <v>541</v>
      </c>
      <c r="E11" s="2147"/>
      <c r="F11" s="2148"/>
      <c r="G11" s="2158"/>
      <c r="H11" s="2148"/>
      <c r="I11" s="2149"/>
      <c r="J11" s="2716"/>
      <c r="K11" s="2716"/>
      <c r="L11" s="2716"/>
    </row>
    <row r="12" spans="1:12" s="2142" customFormat="1">
      <c r="A12" s="2709"/>
      <c r="B12" s="2133"/>
      <c r="C12" s="2134" t="s">
        <v>458</v>
      </c>
      <c r="D12" s="2135" t="s">
        <v>540</v>
      </c>
      <c r="E12" s="2136" t="s">
        <v>249</v>
      </c>
      <c r="F12" s="2157"/>
      <c r="G12" s="2157"/>
      <c r="H12" s="2139">
        <v>582000</v>
      </c>
      <c r="I12" s="2138"/>
      <c r="J12" s="2139"/>
      <c r="K12" s="2139"/>
      <c r="L12" s="2139">
        <f>L10-H12</f>
        <v>2819534</v>
      </c>
    </row>
    <row r="13" spans="1:12" s="2142" customFormat="1">
      <c r="A13" s="2710"/>
      <c r="B13" s="2144"/>
      <c r="C13" s="2145" t="s">
        <v>607</v>
      </c>
      <c r="D13" s="2146" t="s">
        <v>541</v>
      </c>
      <c r="E13" s="2147"/>
      <c r="F13" s="2158"/>
      <c r="G13" s="2158"/>
      <c r="H13" s="2148"/>
      <c r="I13" s="2149"/>
      <c r="J13" s="2148"/>
      <c r="K13" s="2148"/>
      <c r="L13" s="2148"/>
    </row>
    <row r="14" spans="1:12" s="2142" customFormat="1">
      <c r="A14" s="2154"/>
      <c r="B14" s="2133"/>
      <c r="C14" s="2134" t="s">
        <v>640</v>
      </c>
      <c r="D14" s="2135" t="s">
        <v>684</v>
      </c>
      <c r="E14" s="2136" t="s">
        <v>685</v>
      </c>
      <c r="F14" s="2137"/>
      <c r="G14" s="2153"/>
      <c r="H14" s="2137">
        <v>82500</v>
      </c>
      <c r="I14" s="2138"/>
      <c r="J14" s="2139"/>
      <c r="K14" s="2139"/>
      <c r="L14" s="2139">
        <f>L12-H14</f>
        <v>2737034</v>
      </c>
    </row>
    <row r="15" spans="1:12" s="2142" customFormat="1">
      <c r="A15" s="2154"/>
      <c r="B15" s="2144"/>
      <c r="C15" s="2152" t="s">
        <v>687</v>
      </c>
      <c r="D15" s="2146" t="s">
        <v>686</v>
      </c>
      <c r="E15" s="2147"/>
      <c r="F15" s="2148"/>
      <c r="G15" s="2153"/>
      <c r="H15" s="2137"/>
      <c r="I15" s="2149"/>
      <c r="J15" s="2148"/>
      <c r="K15" s="2148"/>
      <c r="L15" s="2148"/>
    </row>
    <row r="16" spans="1:12" s="2142" customFormat="1">
      <c r="A16" s="2709"/>
      <c r="B16" s="2169"/>
      <c r="C16" s="2134" t="s">
        <v>640</v>
      </c>
      <c r="D16" s="2135" t="s">
        <v>689</v>
      </c>
      <c r="E16" s="2171" t="s">
        <v>141</v>
      </c>
      <c r="F16" s="2137"/>
      <c r="G16" s="2138"/>
      <c r="H16" s="2173"/>
      <c r="I16" s="2138"/>
      <c r="J16" s="2173">
        <v>82500</v>
      </c>
      <c r="K16" s="2173"/>
      <c r="L16" s="2173">
        <f>L14-J16</f>
        <v>2654534</v>
      </c>
    </row>
    <row r="17" spans="1:12" s="2142" customFormat="1">
      <c r="A17" s="2710"/>
      <c r="B17" s="2170"/>
      <c r="C17" s="2145" t="s">
        <v>688</v>
      </c>
      <c r="D17" s="2146" t="s">
        <v>59</v>
      </c>
      <c r="E17" s="2172"/>
      <c r="F17" s="2174"/>
      <c r="G17" s="2149"/>
      <c r="H17" s="2174"/>
      <c r="I17" s="2149"/>
      <c r="J17" s="2174"/>
      <c r="K17" s="2174"/>
      <c r="L17" s="2174"/>
    </row>
    <row r="18" spans="1:12">
      <c r="A18" s="2618"/>
      <c r="B18" s="2088"/>
      <c r="C18" s="53" t="s">
        <v>640</v>
      </c>
      <c r="D18" s="2082" t="s">
        <v>642</v>
      </c>
      <c r="E18" s="2079" t="s">
        <v>643</v>
      </c>
      <c r="F18" s="2071"/>
      <c r="G18" s="2073"/>
      <c r="H18" s="2071"/>
      <c r="I18" s="2071"/>
      <c r="J18" s="2071">
        <v>104500</v>
      </c>
      <c r="K18" s="2071"/>
      <c r="L18" s="2086">
        <f>L16-J18</f>
        <v>2550034</v>
      </c>
    </row>
    <row r="19" spans="1:12">
      <c r="A19" s="2619"/>
      <c r="B19" s="2089"/>
      <c r="C19" s="56" t="s">
        <v>641</v>
      </c>
      <c r="D19" s="2083" t="s">
        <v>449</v>
      </c>
      <c r="E19" s="2080"/>
      <c r="F19" s="2072"/>
      <c r="G19" s="2074"/>
      <c r="H19" s="2072"/>
      <c r="I19" s="2072"/>
      <c r="J19" s="2072"/>
      <c r="K19" s="2072"/>
      <c r="L19" s="2087"/>
    </row>
    <row r="20" spans="1:12">
      <c r="A20" s="2069"/>
      <c r="B20" s="2088">
        <v>43042</v>
      </c>
      <c r="C20" s="53" t="s">
        <v>430</v>
      </c>
      <c r="D20" s="2093"/>
      <c r="E20" s="2091"/>
      <c r="F20" s="2095">
        <v>3500000</v>
      </c>
      <c r="G20" s="2073"/>
      <c r="H20" s="2071"/>
      <c r="I20" s="2073"/>
      <c r="J20" s="2616"/>
      <c r="K20" s="214"/>
      <c r="L20" s="2086">
        <f>L18+F20</f>
        <v>6050034</v>
      </c>
    </row>
    <row r="21" spans="1:12">
      <c r="A21" s="2070"/>
      <c r="B21" s="2089"/>
      <c r="C21" s="56"/>
      <c r="D21" s="2094"/>
      <c r="E21" s="2092"/>
      <c r="F21" s="2090"/>
      <c r="G21" s="2074"/>
      <c r="H21" s="2072"/>
      <c r="I21" s="2074"/>
      <c r="J21" s="2617"/>
      <c r="K21" s="210"/>
      <c r="L21" s="2087"/>
    </row>
    <row r="22" spans="1:12">
      <c r="A22" s="2069"/>
      <c r="B22" s="2088"/>
      <c r="C22" s="53"/>
      <c r="D22" s="2082"/>
      <c r="E22" s="2079"/>
      <c r="F22" s="2084"/>
      <c r="G22" s="2073"/>
      <c r="H22" s="2071"/>
      <c r="I22" s="2071"/>
      <c r="J22" s="2071"/>
      <c r="K22" s="214">
        <v>17700</v>
      </c>
      <c r="L22" s="2086">
        <f>L20+K22</f>
        <v>6067734</v>
      </c>
    </row>
    <row r="23" spans="1:12">
      <c r="A23" s="2070"/>
      <c r="B23" s="2089"/>
      <c r="C23" s="56"/>
      <c r="D23" s="2083"/>
      <c r="E23" s="2080"/>
      <c r="F23" s="2072"/>
      <c r="G23" s="2074"/>
      <c r="H23" s="2072"/>
      <c r="I23" s="2072"/>
      <c r="J23" s="2072"/>
      <c r="K23" s="210"/>
      <c r="L23" s="2087"/>
    </row>
    <row r="24" spans="1:12" s="2142" customFormat="1">
      <c r="A24" s="2132"/>
      <c r="B24" s="2133">
        <v>43047</v>
      </c>
      <c r="C24" s="2134" t="s">
        <v>458</v>
      </c>
      <c r="D24" s="2135" t="s">
        <v>682</v>
      </c>
      <c r="E24" s="2136" t="s">
        <v>683</v>
      </c>
      <c r="F24" s="2137"/>
      <c r="G24" s="2138"/>
      <c r="H24" s="2139">
        <v>738000</v>
      </c>
      <c r="I24" s="2138"/>
      <c r="J24" s="2616"/>
      <c r="K24" s="2140"/>
      <c r="L24" s="2141">
        <f>L22-H24</f>
        <v>5329734</v>
      </c>
    </row>
    <row r="25" spans="1:12" s="2142" customFormat="1">
      <c r="A25" s="2143"/>
      <c r="B25" s="2144"/>
      <c r="C25" s="2145" t="s">
        <v>681</v>
      </c>
      <c r="D25" s="2146" t="s">
        <v>648</v>
      </c>
      <c r="E25" s="2147"/>
      <c r="F25" s="2148"/>
      <c r="G25" s="2149"/>
      <c r="H25" s="2148"/>
      <c r="I25" s="2149"/>
      <c r="J25" s="2617"/>
      <c r="K25" s="2150"/>
      <c r="L25" s="2151"/>
    </row>
    <row r="26" spans="1:12">
      <c r="A26" s="2069"/>
      <c r="B26" s="2088">
        <v>43053</v>
      </c>
      <c r="C26" s="53" t="s">
        <v>430</v>
      </c>
      <c r="D26" s="2099"/>
      <c r="E26" s="2097"/>
      <c r="F26" s="2101">
        <v>3500000</v>
      </c>
      <c r="G26" s="2073"/>
      <c r="H26" s="2071"/>
      <c r="I26" s="2073"/>
      <c r="J26" s="2616"/>
      <c r="K26" s="214"/>
      <c r="L26" s="2086">
        <f>L24+F26</f>
        <v>8829734</v>
      </c>
    </row>
    <row r="27" spans="1:12">
      <c r="A27" s="2070"/>
      <c r="B27" s="2089"/>
      <c r="C27" s="56"/>
      <c r="D27" s="2100"/>
      <c r="E27" s="2098"/>
      <c r="F27" s="2096"/>
      <c r="G27" s="2074"/>
      <c r="H27" s="2072"/>
      <c r="I27" s="2074"/>
      <c r="J27" s="2617"/>
      <c r="K27" s="210"/>
      <c r="L27" s="2087"/>
    </row>
    <row r="28" spans="1:12">
      <c r="A28" s="2069"/>
      <c r="B28" s="2088">
        <v>43059</v>
      </c>
      <c r="C28" s="53" t="s">
        <v>640</v>
      </c>
      <c r="D28" s="2082"/>
      <c r="E28" s="2079"/>
      <c r="F28" s="2071"/>
      <c r="G28" s="2073"/>
      <c r="H28" s="2071"/>
      <c r="I28" s="2073"/>
      <c r="J28" s="2071">
        <v>322500</v>
      </c>
      <c r="K28" s="214"/>
      <c r="L28" s="2086">
        <f>L26-J28</f>
        <v>8507234</v>
      </c>
    </row>
    <row r="29" spans="1:12">
      <c r="A29" s="2070"/>
      <c r="B29" s="2089"/>
      <c r="C29" s="56" t="s">
        <v>704</v>
      </c>
      <c r="D29" s="2083"/>
      <c r="E29" s="2080"/>
      <c r="F29" s="2072"/>
      <c r="G29" s="2074"/>
      <c r="H29" s="2072"/>
      <c r="I29" s="2074"/>
      <c r="J29" s="2072"/>
      <c r="K29" s="210"/>
      <c r="L29" s="2087"/>
    </row>
    <row r="30" spans="1:12" s="2142" customFormat="1">
      <c r="A30" s="2154"/>
      <c r="B30" s="2155"/>
      <c r="C30" s="2134" t="s">
        <v>458</v>
      </c>
      <c r="D30" s="2135" t="s">
        <v>619</v>
      </c>
      <c r="E30" s="2163" t="s">
        <v>620</v>
      </c>
      <c r="F30" s="2165"/>
      <c r="G30" s="2138"/>
      <c r="H30" s="2165">
        <v>583000</v>
      </c>
      <c r="I30" s="2153"/>
      <c r="J30" s="2137"/>
      <c r="K30" s="2167"/>
      <c r="L30" s="2168">
        <f>L28-H30</f>
        <v>7924234</v>
      </c>
    </row>
    <row r="31" spans="1:12" s="2142" customFormat="1">
      <c r="A31" s="2160"/>
      <c r="B31" s="2162"/>
      <c r="C31" s="2145" t="s">
        <v>621</v>
      </c>
      <c r="D31" s="2146" t="s">
        <v>636</v>
      </c>
      <c r="E31" s="2164"/>
      <c r="F31" s="2166"/>
      <c r="G31" s="2149"/>
      <c r="H31" s="2166"/>
      <c r="I31" s="2149"/>
      <c r="J31" s="2166"/>
      <c r="K31" s="2150"/>
      <c r="L31" s="2151"/>
    </row>
    <row r="32" spans="1:12" s="2142" customFormat="1">
      <c r="A32" s="2159"/>
      <c r="B32" s="2161"/>
      <c r="C32" s="2134" t="s">
        <v>458</v>
      </c>
      <c r="D32" s="2135" t="s">
        <v>619</v>
      </c>
      <c r="E32" s="2163" t="s">
        <v>620</v>
      </c>
      <c r="F32" s="2165"/>
      <c r="G32" s="2138"/>
      <c r="H32" s="2165">
        <v>294000</v>
      </c>
      <c r="I32" s="2138"/>
      <c r="J32" s="2165"/>
      <c r="K32" s="2140"/>
      <c r="L32" s="2141">
        <f>L30-H32</f>
        <v>7630234</v>
      </c>
    </row>
    <row r="33" spans="1:13" s="2142" customFormat="1">
      <c r="A33" s="2160"/>
      <c r="B33" s="2162"/>
      <c r="C33" s="2145" t="s">
        <v>699</v>
      </c>
      <c r="D33" s="2146" t="s">
        <v>636</v>
      </c>
      <c r="E33" s="2164"/>
      <c r="F33" s="2166"/>
      <c r="G33" s="2149"/>
      <c r="H33" s="2166"/>
      <c r="I33" s="2149"/>
      <c r="J33" s="2166"/>
      <c r="K33" s="2150"/>
      <c r="L33" s="2151"/>
    </row>
    <row r="34" spans="1:13">
      <c r="A34" s="301"/>
      <c r="B34" s="724">
        <v>43068</v>
      </c>
      <c r="C34" s="104" t="s">
        <v>458</v>
      </c>
      <c r="D34" s="310" t="s">
        <v>662</v>
      </c>
      <c r="E34" s="2111" t="s">
        <v>664</v>
      </c>
      <c r="F34" s="2110"/>
      <c r="G34" s="106"/>
      <c r="H34" s="2110">
        <v>563000</v>
      </c>
      <c r="I34" s="106"/>
      <c r="J34" s="2110"/>
      <c r="K34" s="208"/>
      <c r="L34" s="994">
        <f>L32-H34</f>
        <v>7067234</v>
      </c>
      <c r="M34" s="1974"/>
    </row>
    <row r="35" spans="1:13">
      <c r="A35" s="2103"/>
      <c r="B35" s="2115"/>
      <c r="C35" s="56" t="s">
        <v>659</v>
      </c>
      <c r="D35" s="2109" t="s">
        <v>663</v>
      </c>
      <c r="E35" s="2108"/>
      <c r="F35" s="2105"/>
      <c r="G35" s="2107"/>
      <c r="H35" s="2105"/>
      <c r="I35" s="2107"/>
      <c r="J35" s="2105"/>
      <c r="K35" s="210"/>
      <c r="L35" s="2113"/>
      <c r="M35" s="2116"/>
    </row>
    <row r="36" spans="1:13">
      <c r="A36" s="2102"/>
      <c r="B36" s="2114"/>
      <c r="C36" s="104" t="s">
        <v>458</v>
      </c>
      <c r="D36" s="310"/>
      <c r="E36" s="2111"/>
      <c r="F36" s="2110"/>
      <c r="G36" s="106"/>
      <c r="H36" s="2110"/>
      <c r="I36" s="2106"/>
      <c r="J36" s="2104">
        <v>361000</v>
      </c>
      <c r="K36" s="214"/>
      <c r="L36" s="2112">
        <f>L34-J36</f>
        <v>6706234</v>
      </c>
    </row>
    <row r="37" spans="1:13">
      <c r="A37" s="2103"/>
      <c r="B37" s="2115"/>
      <c r="C37" s="56" t="s">
        <v>705</v>
      </c>
      <c r="D37" s="2109"/>
      <c r="E37" s="2108"/>
      <c r="F37" s="2105"/>
      <c r="G37" s="2107"/>
      <c r="H37" s="2105"/>
      <c r="I37" s="2107"/>
      <c r="J37" s="2105"/>
      <c r="K37" s="210"/>
      <c r="L37" s="2113"/>
    </row>
    <row r="38" spans="1:13">
      <c r="A38" s="2117"/>
      <c r="B38" s="2130">
        <v>43069</v>
      </c>
      <c r="C38" s="53" t="s">
        <v>430</v>
      </c>
      <c r="D38" s="2125"/>
      <c r="E38" s="2123"/>
      <c r="F38" s="2127">
        <v>3500000</v>
      </c>
      <c r="G38" s="2121"/>
      <c r="H38" s="2119"/>
      <c r="I38" s="2121"/>
      <c r="J38" s="2616"/>
      <c r="K38" s="214"/>
      <c r="L38" s="2128">
        <f>L36+F38</f>
        <v>10206234</v>
      </c>
    </row>
    <row r="39" spans="1:13">
      <c r="A39" s="2118"/>
      <c r="B39" s="2131"/>
      <c r="C39" s="56"/>
      <c r="D39" s="2126"/>
      <c r="E39" s="2124"/>
      <c r="F39" s="2120"/>
      <c r="G39" s="2122"/>
      <c r="H39" s="2120"/>
      <c r="I39" s="2122"/>
      <c r="J39" s="2617"/>
      <c r="K39" s="210"/>
      <c r="L39" s="2129"/>
    </row>
    <row r="40" spans="1:13">
      <c r="A40" s="2117"/>
      <c r="B40" s="2130"/>
      <c r="C40" s="104" t="s">
        <v>458</v>
      </c>
      <c r="D40" s="2125" t="s">
        <v>479</v>
      </c>
      <c r="E40" s="2656" t="s">
        <v>590</v>
      </c>
      <c r="F40" s="2127"/>
      <c r="G40" s="106"/>
      <c r="H40" s="2127">
        <v>478000</v>
      </c>
      <c r="I40" s="2121"/>
      <c r="J40" s="2119"/>
      <c r="K40" s="214"/>
      <c r="L40" s="2128">
        <f>L38-H40</f>
        <v>9728234</v>
      </c>
    </row>
    <row r="41" spans="1:13">
      <c r="A41" s="2118"/>
      <c r="B41" s="2131"/>
      <c r="C41" s="56" t="s">
        <v>697</v>
      </c>
      <c r="D41" s="2126" t="s">
        <v>513</v>
      </c>
      <c r="E41" s="2657"/>
      <c r="F41" s="2120"/>
      <c r="G41" s="2122"/>
      <c r="H41" s="2120"/>
      <c r="I41" s="2122"/>
      <c r="J41" s="2120"/>
      <c r="K41" s="210"/>
      <c r="L41" s="2129"/>
    </row>
    <row r="42" spans="1:13">
      <c r="A42" s="2117"/>
      <c r="B42" s="2130"/>
      <c r="C42" s="53" t="s">
        <v>458</v>
      </c>
      <c r="D42" s="2125" t="s">
        <v>540</v>
      </c>
      <c r="E42" s="2123" t="s">
        <v>249</v>
      </c>
      <c r="F42" s="213"/>
      <c r="G42" s="213"/>
      <c r="H42" s="2119">
        <v>582000</v>
      </c>
      <c r="I42" s="2121"/>
      <c r="J42" s="2119"/>
      <c r="K42" s="214"/>
      <c r="L42" s="2128">
        <f>L40-H42</f>
        <v>9146234</v>
      </c>
    </row>
    <row r="43" spans="1:13">
      <c r="A43" s="2118"/>
      <c r="B43" s="2131"/>
      <c r="C43" s="56" t="s">
        <v>607</v>
      </c>
      <c r="D43" s="2126" t="s">
        <v>541</v>
      </c>
      <c r="E43" s="2124"/>
      <c r="F43" s="209"/>
      <c r="G43" s="209"/>
      <c r="H43" s="2120"/>
      <c r="I43" s="2122"/>
      <c r="J43" s="2120"/>
      <c r="K43" s="210"/>
      <c r="L43" s="2129"/>
    </row>
    <row r="44" spans="1:13">
      <c r="A44" s="2693" t="s">
        <v>703</v>
      </c>
      <c r="B44" s="2694"/>
      <c r="C44" s="2695"/>
      <c r="D44" s="2068"/>
      <c r="E44" s="138"/>
      <c r="F44" s="66">
        <f>SUM(F3:F43)</f>
        <v>10500000</v>
      </c>
      <c r="G44" s="66">
        <f>SUM(G4:G13)</f>
        <v>0</v>
      </c>
      <c r="H44" s="66">
        <f>SUM(H3:H43)</f>
        <v>6671000</v>
      </c>
      <c r="I44" s="962">
        <f>SUM(I3:I43)</f>
        <v>0</v>
      </c>
      <c r="J44" s="66">
        <f>SUM(J4:J43)</f>
        <v>870500</v>
      </c>
      <c r="K44" s="66">
        <f>SUM(K3:K43)</f>
        <v>17700</v>
      </c>
      <c r="L44" s="66">
        <f>L3+F44-H44-I44-J44+K44</f>
        <v>9146234</v>
      </c>
    </row>
    <row r="45" spans="1:13">
      <c r="A45" s="2690" t="s">
        <v>7</v>
      </c>
      <c r="B45" s="2691"/>
      <c r="C45" s="2692"/>
      <c r="D45" s="2075"/>
      <c r="E45" s="139"/>
      <c r="F45" s="68">
        <f>'Mar''16'!F30</f>
        <v>80500000</v>
      </c>
      <c r="G45" s="68">
        <f>'Mar''15'!G38</f>
        <v>0</v>
      </c>
      <c r="H45" s="68">
        <f>'Mar''16'!H30</f>
        <v>56387478</v>
      </c>
      <c r="I45" s="68"/>
      <c r="J45" s="69">
        <f>'Mar''16'!J30</f>
        <v>20655727</v>
      </c>
      <c r="K45" s="69">
        <f>'Mar''16'!K30</f>
        <v>181050</v>
      </c>
      <c r="L45" s="69">
        <f>'Mar''16'!L30</f>
        <v>3637845</v>
      </c>
    </row>
    <row r="46" spans="1:13">
      <c r="A46" s="2706" t="s">
        <v>12</v>
      </c>
      <c r="B46" s="2707"/>
      <c r="C46" s="2708"/>
      <c r="D46" s="1519"/>
      <c r="E46" s="1520"/>
      <c r="F46" s="1521">
        <f t="shared" ref="F46:K46" si="0">F45+F44</f>
        <v>91000000</v>
      </c>
      <c r="G46" s="1521">
        <f t="shared" si="0"/>
        <v>0</v>
      </c>
      <c r="H46" s="1521">
        <f t="shared" si="0"/>
        <v>63058478</v>
      </c>
      <c r="I46" s="1521"/>
      <c r="J46" s="1521">
        <f t="shared" si="0"/>
        <v>21526227</v>
      </c>
      <c r="K46" s="1521">
        <f t="shared" si="0"/>
        <v>198750</v>
      </c>
      <c r="L46" s="1521">
        <f>F46-G46-H46-I46-J46+K46</f>
        <v>6614045</v>
      </c>
    </row>
  </sheetData>
  <mergeCells count="33">
    <mergeCell ref="J26:J27"/>
    <mergeCell ref="A44:C44"/>
    <mergeCell ref="A45:C45"/>
    <mergeCell ref="A46:C46"/>
    <mergeCell ref="L10:L11"/>
    <mergeCell ref="A12:A13"/>
    <mergeCell ref="A16:A17"/>
    <mergeCell ref="A18:A19"/>
    <mergeCell ref="J20:J21"/>
    <mergeCell ref="J24:J25"/>
    <mergeCell ref="K10:K11"/>
    <mergeCell ref="J38:J39"/>
    <mergeCell ref="E40:E41"/>
    <mergeCell ref="E6:E7"/>
    <mergeCell ref="B8:B9"/>
    <mergeCell ref="A10:A11"/>
    <mergeCell ref="B10:B11"/>
    <mergeCell ref="J10:J11"/>
    <mergeCell ref="H1:J1"/>
    <mergeCell ref="K1:K2"/>
    <mergeCell ref="L1:L2"/>
    <mergeCell ref="A3:C3"/>
    <mergeCell ref="A4:A5"/>
    <mergeCell ref="B4:B5"/>
    <mergeCell ref="E4:E5"/>
    <mergeCell ref="K4:K5"/>
    <mergeCell ref="L4:L5"/>
    <mergeCell ref="A1:A2"/>
    <mergeCell ref="B1:B2"/>
    <mergeCell ref="C1:C2"/>
    <mergeCell ref="D1:E1"/>
    <mergeCell ref="F1:F2"/>
    <mergeCell ref="G1:G2"/>
  </mergeCells>
  <pageMargins left="0.70866141732283472" right="0.70866141732283472" top="0.74803149606299213" bottom="0.74803149606299213" header="0.31496062992125984" footer="0.31496062992125984"/>
  <pageSetup scale="65" orientation="landscape" horizontalDpi="120" verticalDpi="72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3"/>
  <dimension ref="A1:L26"/>
  <sheetViews>
    <sheetView showGridLines="0" zoomScaleNormal="100" workbookViewId="0">
      <pane xSplit="12" ySplit="3" topLeftCell="M4" activePane="bottomRight" state="frozen"/>
      <selection pane="topRight" activeCell="M1" sqref="M1"/>
      <selection pane="bottomLeft" activeCell="A4" sqref="A4"/>
      <selection pane="bottomRight" activeCell="H14" sqref="H14:H18"/>
    </sheetView>
  </sheetViews>
  <sheetFormatPr defaultRowHeight="15.75"/>
  <cols>
    <col min="1" max="1" width="2.7109375" style="2189" customWidth="1"/>
    <col min="2" max="2" width="10.7109375" style="2189" bestFit="1" customWidth="1"/>
    <col min="3" max="3" width="35.42578125" style="2189" customWidth="1"/>
    <col min="4" max="4" width="13.42578125" style="2189" customWidth="1"/>
    <col min="5" max="5" width="8.7109375" style="2189" customWidth="1"/>
    <col min="6" max="6" width="15.7109375" style="2189" bestFit="1" customWidth="1"/>
    <col min="7" max="7" width="14.140625" style="2189" customWidth="1"/>
    <col min="8" max="8" width="15.7109375" style="2189" bestFit="1" customWidth="1"/>
    <col min="9" max="9" width="11.85546875" style="2189" customWidth="1"/>
    <col min="10" max="10" width="15.7109375" style="2189" bestFit="1" customWidth="1"/>
    <col min="11" max="11" width="12.42578125" style="2189" customWidth="1"/>
    <col min="12" max="12" width="16.140625" style="2189" customWidth="1"/>
    <col min="13" max="16384" width="9.140625" style="2189"/>
  </cols>
  <sheetData>
    <row r="1" spans="1:12">
      <c r="A1" s="2723" t="s">
        <v>1</v>
      </c>
      <c r="B1" s="2725" t="s">
        <v>96</v>
      </c>
      <c r="C1" s="2723" t="s">
        <v>3</v>
      </c>
      <c r="D1" s="2727" t="s">
        <v>90</v>
      </c>
      <c r="E1" s="2728"/>
      <c r="F1" s="2718" t="s">
        <v>4</v>
      </c>
      <c r="G1" s="2718" t="s">
        <v>130</v>
      </c>
      <c r="H1" s="2734" t="s">
        <v>5</v>
      </c>
      <c r="I1" s="2735"/>
      <c r="J1" s="2736"/>
      <c r="K1" s="2718" t="s">
        <v>55</v>
      </c>
      <c r="L1" s="2718" t="s">
        <v>6</v>
      </c>
    </row>
    <row r="2" spans="1:12">
      <c r="A2" s="2724"/>
      <c r="B2" s="2726"/>
      <c r="C2" s="2724"/>
      <c r="D2" s="2190" t="s">
        <v>54</v>
      </c>
      <c r="E2" s="2191" t="s">
        <v>93</v>
      </c>
      <c r="F2" s="2719"/>
      <c r="G2" s="2719"/>
      <c r="H2" s="2192" t="s">
        <v>94</v>
      </c>
      <c r="I2" s="2192" t="s">
        <v>129</v>
      </c>
      <c r="J2" s="2192" t="s">
        <v>60</v>
      </c>
      <c r="K2" s="2719"/>
      <c r="L2" s="2719"/>
    </row>
    <row r="3" spans="1:12">
      <c r="A3" s="2720" t="s">
        <v>7</v>
      </c>
      <c r="B3" s="2721"/>
      <c r="C3" s="2722"/>
      <c r="D3" s="2193"/>
      <c r="E3" s="2194"/>
      <c r="F3" s="2195"/>
      <c r="G3" s="2195"/>
      <c r="H3" s="2195"/>
      <c r="I3" s="2195"/>
      <c r="J3" s="2195"/>
      <c r="K3" s="2195"/>
      <c r="L3" s="2196">
        <f>'Nov''17'!L44</f>
        <v>9146234</v>
      </c>
    </row>
    <row r="4" spans="1:12">
      <c r="A4" s="2197"/>
      <c r="B4" s="2198">
        <v>43075</v>
      </c>
      <c r="C4" s="2199" t="s">
        <v>458</v>
      </c>
      <c r="D4" s="2180" t="s">
        <v>682</v>
      </c>
      <c r="E4" s="2176" t="s">
        <v>683</v>
      </c>
      <c r="F4" s="2200"/>
      <c r="G4" s="2201"/>
      <c r="H4" s="2202">
        <v>738000</v>
      </c>
      <c r="I4" s="2201"/>
      <c r="J4" s="2732"/>
      <c r="K4" s="2204"/>
      <c r="L4" s="2178">
        <f>L3-H4</f>
        <v>8408234</v>
      </c>
    </row>
    <row r="5" spans="1:12">
      <c r="A5" s="2205"/>
      <c r="B5" s="2206"/>
      <c r="C5" s="2207" t="s">
        <v>681</v>
      </c>
      <c r="D5" s="2181" t="s">
        <v>648</v>
      </c>
      <c r="E5" s="2177"/>
      <c r="F5" s="2208"/>
      <c r="G5" s="2209"/>
      <c r="H5" s="2208"/>
      <c r="I5" s="2209"/>
      <c r="J5" s="2733"/>
      <c r="K5" s="2211"/>
      <c r="L5" s="2179"/>
    </row>
    <row r="6" spans="1:12">
      <c r="A6" s="2197"/>
      <c r="B6" s="2198">
        <v>43076</v>
      </c>
      <c r="C6" s="2199" t="s">
        <v>458</v>
      </c>
      <c r="D6" s="2180" t="s">
        <v>611</v>
      </c>
      <c r="E6" s="2176" t="s">
        <v>610</v>
      </c>
      <c r="F6" s="2202"/>
      <c r="G6" s="2212"/>
      <c r="H6" s="2202">
        <v>831000</v>
      </c>
      <c r="I6" s="2201"/>
      <c r="J6" s="2202"/>
      <c r="K6" s="2202"/>
      <c r="L6" s="2178">
        <f>L4-H6</f>
        <v>7577234</v>
      </c>
    </row>
    <row r="7" spans="1:12">
      <c r="A7" s="2205"/>
      <c r="B7" s="2206"/>
      <c r="C7" s="2207" t="s">
        <v>677</v>
      </c>
      <c r="D7" s="2181" t="s">
        <v>248</v>
      </c>
      <c r="E7" s="2177"/>
      <c r="F7" s="2208"/>
      <c r="G7" s="2213"/>
      <c r="H7" s="2208"/>
      <c r="I7" s="2209"/>
      <c r="J7" s="2208"/>
      <c r="K7" s="2208"/>
      <c r="L7" s="2179"/>
    </row>
    <row r="8" spans="1:12">
      <c r="A8" s="2214"/>
      <c r="B8" s="2215">
        <v>43082</v>
      </c>
      <c r="C8" s="2199" t="s">
        <v>458</v>
      </c>
      <c r="D8" s="2180" t="s">
        <v>619</v>
      </c>
      <c r="E8" s="2176" t="s">
        <v>620</v>
      </c>
      <c r="F8" s="2202"/>
      <c r="G8" s="2201"/>
      <c r="H8" s="2202">
        <v>583000</v>
      </c>
      <c r="I8" s="2216"/>
      <c r="J8" s="2200"/>
      <c r="K8" s="2217"/>
      <c r="L8" s="2218">
        <f>L6-H8</f>
        <v>6994234</v>
      </c>
    </row>
    <row r="9" spans="1:12">
      <c r="A9" s="2205"/>
      <c r="B9" s="2206"/>
      <c r="C9" s="2207" t="s">
        <v>621</v>
      </c>
      <c r="D9" s="2181" t="s">
        <v>636</v>
      </c>
      <c r="E9" s="2177"/>
      <c r="F9" s="2208"/>
      <c r="G9" s="2209"/>
      <c r="H9" s="2208"/>
      <c r="I9" s="2209"/>
      <c r="J9" s="2208"/>
      <c r="K9" s="2211"/>
      <c r="L9" s="2179"/>
    </row>
    <row r="10" spans="1:12">
      <c r="A10" s="2197"/>
      <c r="B10" s="2198"/>
      <c r="C10" s="2199" t="s">
        <v>458</v>
      </c>
      <c r="D10" s="2180" t="s">
        <v>619</v>
      </c>
      <c r="E10" s="2176" t="s">
        <v>620</v>
      </c>
      <c r="F10" s="2202"/>
      <c r="G10" s="2201"/>
      <c r="H10" s="2202">
        <v>294000</v>
      </c>
      <c r="I10" s="2201"/>
      <c r="J10" s="2202"/>
      <c r="K10" s="2204"/>
      <c r="L10" s="2178">
        <f>L8-H10</f>
        <v>6700234</v>
      </c>
    </row>
    <row r="11" spans="1:12">
      <c r="A11" s="2205"/>
      <c r="B11" s="2206"/>
      <c r="C11" s="2207" t="s">
        <v>699</v>
      </c>
      <c r="D11" s="2181" t="s">
        <v>636</v>
      </c>
      <c r="E11" s="2177"/>
      <c r="F11" s="2208"/>
      <c r="G11" s="2209"/>
      <c r="H11" s="2208"/>
      <c r="I11" s="2209"/>
      <c r="J11" s="2208"/>
      <c r="K11" s="2211"/>
      <c r="L11" s="2179"/>
    </row>
    <row r="12" spans="1:12">
      <c r="A12" s="2197"/>
      <c r="B12" s="2198">
        <v>43088</v>
      </c>
      <c r="C12" s="2199" t="s">
        <v>432</v>
      </c>
      <c r="D12" s="2180"/>
      <c r="E12" s="2176"/>
      <c r="F12" s="2202"/>
      <c r="G12" s="2201"/>
      <c r="H12" s="2202"/>
      <c r="I12" s="2201"/>
      <c r="J12" s="2202">
        <v>804000</v>
      </c>
      <c r="K12" s="2204"/>
      <c r="L12" s="2178">
        <f>L10-J12</f>
        <v>5896234</v>
      </c>
    </row>
    <row r="13" spans="1:12">
      <c r="A13" s="2205"/>
      <c r="B13" s="2206"/>
      <c r="C13" s="2207" t="s">
        <v>706</v>
      </c>
      <c r="D13" s="2181"/>
      <c r="E13" s="2177"/>
      <c r="F13" s="2208"/>
      <c r="G13" s="2209"/>
      <c r="H13" s="2208"/>
      <c r="I13" s="2209"/>
      <c r="J13" s="2208"/>
      <c r="K13" s="2211"/>
      <c r="L13" s="2179"/>
    </row>
    <row r="14" spans="1:12">
      <c r="A14" s="2214"/>
      <c r="B14" s="2215">
        <v>43096</v>
      </c>
      <c r="C14" s="2219" t="s">
        <v>458</v>
      </c>
      <c r="D14" s="2180" t="s">
        <v>479</v>
      </c>
      <c r="E14" s="2597" t="s">
        <v>590</v>
      </c>
      <c r="F14" s="2200"/>
      <c r="G14" s="2216"/>
      <c r="H14" s="2200">
        <v>478000</v>
      </c>
      <c r="I14" s="2216"/>
      <c r="J14" s="2200"/>
      <c r="K14" s="2217"/>
      <c r="L14" s="2218">
        <f>L12-H14</f>
        <v>5418234</v>
      </c>
    </row>
    <row r="15" spans="1:12">
      <c r="A15" s="2205"/>
      <c r="B15" s="2206"/>
      <c r="C15" s="2207" t="s">
        <v>697</v>
      </c>
      <c r="D15" s="2181" t="s">
        <v>513</v>
      </c>
      <c r="E15" s="2598"/>
      <c r="F15" s="2208"/>
      <c r="G15" s="2209"/>
      <c r="H15" s="2208"/>
      <c r="I15" s="2209"/>
      <c r="J15" s="2208"/>
      <c r="K15" s="2211"/>
      <c r="L15" s="2179"/>
    </row>
    <row r="16" spans="1:12">
      <c r="A16" s="2197"/>
      <c r="B16" s="2198"/>
      <c r="C16" s="2199" t="s">
        <v>458</v>
      </c>
      <c r="D16" s="2180" t="s">
        <v>540</v>
      </c>
      <c r="E16" s="2176" t="s">
        <v>249</v>
      </c>
      <c r="F16" s="2200"/>
      <c r="G16" s="2216"/>
      <c r="H16" s="2200">
        <v>582000</v>
      </c>
      <c r="I16" s="2201"/>
      <c r="J16" s="2202"/>
      <c r="K16" s="2204"/>
      <c r="L16" s="2178">
        <f>L14-H16</f>
        <v>4836234</v>
      </c>
    </row>
    <row r="17" spans="1:12">
      <c r="A17" s="2205"/>
      <c r="B17" s="2206"/>
      <c r="C17" s="2207" t="s">
        <v>607</v>
      </c>
      <c r="D17" s="2181" t="s">
        <v>541</v>
      </c>
      <c r="E17" s="2177"/>
      <c r="F17" s="2208"/>
      <c r="G17" s="2209"/>
      <c r="H17" s="2208"/>
      <c r="I17" s="2209"/>
      <c r="J17" s="2208"/>
      <c r="K17" s="2211"/>
      <c r="L17" s="2179"/>
    </row>
    <row r="18" spans="1:12">
      <c r="A18" s="2197"/>
      <c r="B18" s="2198"/>
      <c r="C18" s="2219" t="s">
        <v>458</v>
      </c>
      <c r="D18" s="336" t="s">
        <v>662</v>
      </c>
      <c r="E18" s="337" t="s">
        <v>664</v>
      </c>
      <c r="F18" s="2200"/>
      <c r="G18" s="2201"/>
      <c r="H18" s="2202">
        <v>563000</v>
      </c>
      <c r="I18" s="2201"/>
      <c r="J18" s="2732"/>
      <c r="K18" s="2204"/>
      <c r="L18" s="2178">
        <f>L16-H18</f>
        <v>4273234</v>
      </c>
    </row>
    <row r="19" spans="1:12">
      <c r="A19" s="2205"/>
      <c r="B19" s="2206"/>
      <c r="C19" s="2207" t="s">
        <v>659</v>
      </c>
      <c r="D19" s="2181" t="s">
        <v>663</v>
      </c>
      <c r="E19" s="2177"/>
      <c r="F19" s="2208"/>
      <c r="G19" s="2209"/>
      <c r="H19" s="2208"/>
      <c r="I19" s="2209"/>
      <c r="J19" s="2733"/>
      <c r="K19" s="2211"/>
      <c r="L19" s="2179"/>
    </row>
    <row r="20" spans="1:12" s="2240" customFormat="1">
      <c r="A20" s="2231"/>
      <c r="B20" s="2232"/>
      <c r="C20" s="2233" t="s">
        <v>55</v>
      </c>
      <c r="D20" s="2175"/>
      <c r="E20" s="2597"/>
      <c r="F20" s="2234"/>
      <c r="G20" s="2235"/>
      <c r="H20" s="2234"/>
      <c r="I20" s="2236"/>
      <c r="J20" s="2237"/>
      <c r="K20" s="2238">
        <v>21600</v>
      </c>
      <c r="L20" s="2239">
        <f>L18+K20</f>
        <v>4294834</v>
      </c>
    </row>
    <row r="21" spans="1:12">
      <c r="A21" s="2205"/>
      <c r="B21" s="2206"/>
      <c r="C21" s="2207"/>
      <c r="D21" s="2181"/>
      <c r="E21" s="2598"/>
      <c r="F21" s="2208"/>
      <c r="G21" s="2209"/>
      <c r="H21" s="2208"/>
      <c r="I21" s="2209"/>
      <c r="J21" s="2208"/>
      <c r="K21" s="2211"/>
      <c r="L21" s="2179"/>
    </row>
    <row r="22" spans="1:12">
      <c r="A22" s="2197"/>
      <c r="B22" s="2198"/>
      <c r="C22" s="2199"/>
      <c r="D22" s="2180"/>
      <c r="E22" s="2176"/>
      <c r="F22" s="2212"/>
      <c r="G22" s="2212"/>
      <c r="H22" s="2202"/>
      <c r="I22" s="2201"/>
      <c r="J22" s="2202"/>
      <c r="K22" s="2204"/>
      <c r="L22" s="2178"/>
    </row>
    <row r="23" spans="1:12">
      <c r="A23" s="2205"/>
      <c r="B23" s="2206"/>
      <c r="C23" s="2207"/>
      <c r="D23" s="2181"/>
      <c r="E23" s="2177"/>
      <c r="F23" s="2213"/>
      <c r="G23" s="2213"/>
      <c r="H23" s="2208"/>
      <c r="I23" s="2209"/>
      <c r="J23" s="2208"/>
      <c r="K23" s="2211"/>
      <c r="L23" s="2179"/>
    </row>
    <row r="24" spans="1:12">
      <c r="A24" s="2737" t="s">
        <v>709</v>
      </c>
      <c r="B24" s="2738"/>
      <c r="C24" s="2739"/>
      <c r="D24" s="2220"/>
      <c r="E24" s="2221"/>
      <c r="F24" s="2222">
        <f>SUM(F3:F23)</f>
        <v>0</v>
      </c>
      <c r="G24" s="2222">
        <f>SUM(G3:G23)</f>
        <v>0</v>
      </c>
      <c r="H24" s="2222">
        <f>SUM(H3:H23)</f>
        <v>4069000</v>
      </c>
      <c r="I24" s="2223">
        <f>SUM(I3:I23)</f>
        <v>0</v>
      </c>
      <c r="J24" s="2222">
        <f>SUM(J4:J23)</f>
        <v>804000</v>
      </c>
      <c r="K24" s="2222">
        <f>SUM(K3:K23)</f>
        <v>21600</v>
      </c>
      <c r="L24" s="2222">
        <f>L3+F24-H24-I24-J24+K24</f>
        <v>4294834</v>
      </c>
    </row>
    <row r="25" spans="1:12">
      <c r="A25" s="2740" t="s">
        <v>7</v>
      </c>
      <c r="B25" s="2741"/>
      <c r="C25" s="2742"/>
      <c r="D25" s="2224"/>
      <c r="E25" s="2225"/>
      <c r="F25" s="2226">
        <f>'Mar''16'!F30</f>
        <v>80500000</v>
      </c>
      <c r="G25" s="2226">
        <f>'Mar''15'!G38</f>
        <v>0</v>
      </c>
      <c r="H25" s="2226">
        <f>'Mar''16'!H30</f>
        <v>56387478</v>
      </c>
      <c r="I25" s="2226"/>
      <c r="J25" s="2227">
        <f>'Mar''16'!J30</f>
        <v>20655727</v>
      </c>
      <c r="K25" s="2227">
        <f>'Mar''16'!K30</f>
        <v>181050</v>
      </c>
      <c r="L25" s="2227">
        <f>'Mar''16'!L30</f>
        <v>3637845</v>
      </c>
    </row>
    <row r="26" spans="1:12">
      <c r="A26" s="2729" t="s">
        <v>12</v>
      </c>
      <c r="B26" s="2730"/>
      <c r="C26" s="2731"/>
      <c r="D26" s="2228"/>
      <c r="E26" s="2229"/>
      <c r="F26" s="2230">
        <f t="shared" ref="F26:K26" si="0">F25+F24</f>
        <v>80500000</v>
      </c>
      <c r="G26" s="2230">
        <f t="shared" si="0"/>
        <v>0</v>
      </c>
      <c r="H26" s="2230">
        <f t="shared" si="0"/>
        <v>60456478</v>
      </c>
      <c r="I26" s="2230"/>
      <c r="J26" s="2230">
        <f t="shared" si="0"/>
        <v>21459727</v>
      </c>
      <c r="K26" s="2230">
        <f t="shared" si="0"/>
        <v>202650</v>
      </c>
      <c r="L26" s="2230">
        <f>L25+L24</f>
        <v>7932679</v>
      </c>
    </row>
  </sheetData>
  <mergeCells count="17">
    <mergeCell ref="E14:E15"/>
    <mergeCell ref="A26:C26"/>
    <mergeCell ref="J4:J5"/>
    <mergeCell ref="H1:J1"/>
    <mergeCell ref="K1:K2"/>
    <mergeCell ref="J18:J19"/>
    <mergeCell ref="E20:E21"/>
    <mergeCell ref="A24:C24"/>
    <mergeCell ref="A25:C25"/>
    <mergeCell ref="L1:L2"/>
    <mergeCell ref="A3:C3"/>
    <mergeCell ref="A1:A2"/>
    <mergeCell ref="B1:B2"/>
    <mergeCell ref="C1:C2"/>
    <mergeCell ref="D1:E1"/>
    <mergeCell ref="F1:F2"/>
    <mergeCell ref="G1:G2"/>
  </mergeCells>
  <pageMargins left="0.70866141732283472" right="0.70866141732283472" top="0.74803149606299213" bottom="0.74803149606299213" header="0.31496062992125984" footer="0.31496062992125984"/>
  <pageSetup paperSize="5" scale="90" orientation="landscape" horizontalDpi="120" verticalDpi="72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4"/>
  <dimension ref="A1:L26"/>
  <sheetViews>
    <sheetView showGridLines="0" zoomScaleNormal="100" workbookViewId="0">
      <pane xSplit="12" ySplit="3" topLeftCell="M4" activePane="bottomRight" state="frozen"/>
      <selection pane="topRight" activeCell="M1" sqref="M1"/>
      <selection pane="bottomLeft" activeCell="A4" sqref="A4"/>
      <selection pane="bottomRight" activeCell="C23" sqref="C23"/>
    </sheetView>
  </sheetViews>
  <sheetFormatPr defaultRowHeight="15.75"/>
  <cols>
    <col min="1" max="1" width="2.7109375" style="2189" customWidth="1"/>
    <col min="2" max="2" width="10.7109375" style="2189" bestFit="1" customWidth="1"/>
    <col min="3" max="3" width="36.7109375" style="2189" customWidth="1"/>
    <col min="4" max="4" width="16" style="2189" customWidth="1"/>
    <col min="5" max="5" width="8.7109375" style="2189" customWidth="1"/>
    <col min="6" max="6" width="15.7109375" style="2189" bestFit="1" customWidth="1"/>
    <col min="7" max="7" width="14.5703125" style="2189" customWidth="1"/>
    <col min="8" max="8" width="16.140625" style="2189" customWidth="1"/>
    <col min="9" max="9" width="13.28515625" style="2189" customWidth="1"/>
    <col min="10" max="10" width="16.28515625" style="2189" customWidth="1"/>
    <col min="11" max="11" width="12.42578125" style="2189" customWidth="1"/>
    <col min="12" max="12" width="16.140625" style="2189" customWidth="1"/>
    <col min="13" max="16384" width="9.140625" style="2189"/>
  </cols>
  <sheetData>
    <row r="1" spans="1:12">
      <c r="A1" s="2723" t="s">
        <v>1</v>
      </c>
      <c r="B1" s="2725" t="s">
        <v>96</v>
      </c>
      <c r="C1" s="2723" t="s">
        <v>3</v>
      </c>
      <c r="D1" s="2727" t="s">
        <v>90</v>
      </c>
      <c r="E1" s="2728"/>
      <c r="F1" s="2718" t="s">
        <v>4</v>
      </c>
      <c r="G1" s="2718" t="s">
        <v>130</v>
      </c>
      <c r="H1" s="2734" t="s">
        <v>5</v>
      </c>
      <c r="I1" s="2735"/>
      <c r="J1" s="2736"/>
      <c r="K1" s="2718" t="s">
        <v>55</v>
      </c>
      <c r="L1" s="2718" t="s">
        <v>6</v>
      </c>
    </row>
    <row r="2" spans="1:12">
      <c r="A2" s="2724"/>
      <c r="B2" s="2726"/>
      <c r="C2" s="2724"/>
      <c r="D2" s="2190" t="s">
        <v>54</v>
      </c>
      <c r="E2" s="2191" t="s">
        <v>93</v>
      </c>
      <c r="F2" s="2719"/>
      <c r="G2" s="2719"/>
      <c r="H2" s="2192" t="s">
        <v>94</v>
      </c>
      <c r="I2" s="2192" t="s">
        <v>129</v>
      </c>
      <c r="J2" s="2192" t="s">
        <v>60</v>
      </c>
      <c r="K2" s="2719"/>
      <c r="L2" s="2719"/>
    </row>
    <row r="3" spans="1:12">
      <c r="A3" s="2720" t="s">
        <v>7</v>
      </c>
      <c r="B3" s="2721"/>
      <c r="C3" s="2722"/>
      <c r="D3" s="2193"/>
      <c r="E3" s="2194"/>
      <c r="F3" s="2195"/>
      <c r="G3" s="2195"/>
      <c r="H3" s="2195"/>
      <c r="I3" s="2195"/>
      <c r="J3" s="2195"/>
      <c r="K3" s="2195"/>
      <c r="L3" s="2196">
        <f>'Des''17'!L24</f>
        <v>4294834</v>
      </c>
    </row>
    <row r="4" spans="1:12">
      <c r="A4" s="2245"/>
      <c r="B4" s="2198">
        <v>43104</v>
      </c>
      <c r="C4" s="2199" t="s">
        <v>458</v>
      </c>
      <c r="D4" s="2187" t="s">
        <v>682</v>
      </c>
      <c r="E4" s="2183" t="s">
        <v>683</v>
      </c>
      <c r="F4" s="2200"/>
      <c r="G4" s="2201"/>
      <c r="H4" s="2203">
        <v>739000</v>
      </c>
      <c r="I4" s="2201"/>
      <c r="J4" s="2732"/>
      <c r="K4" s="2204"/>
      <c r="L4" s="2185">
        <f>L3-H4+K4</f>
        <v>3555834</v>
      </c>
    </row>
    <row r="5" spans="1:12">
      <c r="A5" s="2246"/>
      <c r="B5" s="2206"/>
      <c r="C5" s="2207" t="s">
        <v>681</v>
      </c>
      <c r="D5" s="2188" t="s">
        <v>648</v>
      </c>
      <c r="E5" s="2184"/>
      <c r="F5" s="2210"/>
      <c r="G5" s="2209"/>
      <c r="H5" s="2210"/>
      <c r="I5" s="2209"/>
      <c r="J5" s="2733"/>
      <c r="K5" s="2211"/>
      <c r="L5" s="2186"/>
    </row>
    <row r="6" spans="1:12">
      <c r="A6" s="2247"/>
      <c r="B6" s="2198">
        <v>43105</v>
      </c>
      <c r="C6" s="2199" t="s">
        <v>458</v>
      </c>
      <c r="D6" s="2243" t="s">
        <v>611</v>
      </c>
      <c r="E6" s="2241" t="s">
        <v>610</v>
      </c>
      <c r="F6" s="2203"/>
      <c r="G6" s="2212"/>
      <c r="H6" s="2203">
        <v>832000</v>
      </c>
      <c r="I6" s="2201"/>
      <c r="J6" s="2203"/>
      <c r="K6" s="2203"/>
      <c r="L6" s="2185">
        <f>L4-H6</f>
        <v>2723834</v>
      </c>
    </row>
    <row r="7" spans="1:12">
      <c r="A7" s="2248"/>
      <c r="B7" s="2206"/>
      <c r="C7" s="2207" t="s">
        <v>677</v>
      </c>
      <c r="D7" s="2244" t="s">
        <v>248</v>
      </c>
      <c r="E7" s="2242"/>
      <c r="F7" s="2210"/>
      <c r="G7" s="2213"/>
      <c r="H7" s="2210"/>
      <c r="I7" s="2209"/>
      <c r="J7" s="2210"/>
      <c r="K7" s="2210"/>
      <c r="L7" s="2186"/>
    </row>
    <row r="8" spans="1:12">
      <c r="A8" s="2261"/>
      <c r="B8" s="2215">
        <v>43123</v>
      </c>
      <c r="C8" s="2199" t="s">
        <v>707</v>
      </c>
      <c r="D8" s="2251" t="s">
        <v>619</v>
      </c>
      <c r="E8" s="2249" t="s">
        <v>620</v>
      </c>
      <c r="F8" s="2253"/>
      <c r="G8" s="2201"/>
      <c r="H8" s="2253">
        <v>584000</v>
      </c>
      <c r="I8" s="2216"/>
      <c r="J8" s="2200"/>
      <c r="K8" s="2217"/>
      <c r="L8" s="2218">
        <f>L6-H8</f>
        <v>2139834</v>
      </c>
    </row>
    <row r="9" spans="1:12">
      <c r="A9" s="2246"/>
      <c r="B9" s="2206"/>
      <c r="C9" s="2207" t="s">
        <v>621</v>
      </c>
      <c r="D9" s="2252" t="s">
        <v>636</v>
      </c>
      <c r="E9" s="2250"/>
      <c r="F9" s="2254"/>
      <c r="G9" s="2209"/>
      <c r="H9" s="2254"/>
      <c r="I9" s="2209"/>
      <c r="J9" s="2210"/>
      <c r="K9" s="2211"/>
      <c r="L9" s="2186"/>
    </row>
    <row r="10" spans="1:12">
      <c r="A10" s="2245"/>
      <c r="B10" s="2198"/>
      <c r="C10" s="2199" t="s">
        <v>707</v>
      </c>
      <c r="D10" s="2251" t="s">
        <v>619</v>
      </c>
      <c r="E10" s="2249" t="s">
        <v>620</v>
      </c>
      <c r="F10" s="2253"/>
      <c r="G10" s="2201"/>
      <c r="H10" s="2253">
        <v>295000</v>
      </c>
      <c r="I10" s="2201"/>
      <c r="J10" s="2203"/>
      <c r="K10" s="2204"/>
      <c r="L10" s="2185">
        <f>L8-H10</f>
        <v>1844834</v>
      </c>
    </row>
    <row r="11" spans="1:12">
      <c r="A11" s="2246"/>
      <c r="B11" s="2206"/>
      <c r="C11" s="2207" t="s">
        <v>699</v>
      </c>
      <c r="D11" s="2252" t="s">
        <v>636</v>
      </c>
      <c r="E11" s="2250"/>
      <c r="F11" s="2254"/>
      <c r="G11" s="2209"/>
      <c r="H11" s="2254"/>
      <c r="I11" s="2209"/>
      <c r="J11" s="2210"/>
      <c r="K11" s="2211"/>
      <c r="L11" s="2186"/>
    </row>
    <row r="12" spans="1:12">
      <c r="A12" s="2247"/>
      <c r="B12" s="2198">
        <v>43130</v>
      </c>
      <c r="C12" s="2219" t="s">
        <v>430</v>
      </c>
      <c r="D12" s="2257"/>
      <c r="E12" s="2597"/>
      <c r="F12" s="2203">
        <v>3500000</v>
      </c>
      <c r="G12" s="2201"/>
      <c r="H12" s="2203"/>
      <c r="I12" s="2201"/>
      <c r="J12" s="2203"/>
      <c r="K12" s="2204"/>
      <c r="L12" s="2185">
        <f>L10+F12</f>
        <v>5344834</v>
      </c>
    </row>
    <row r="13" spans="1:12">
      <c r="A13" s="2248"/>
      <c r="B13" s="2206"/>
      <c r="C13" s="2207"/>
      <c r="D13" s="2258"/>
      <c r="E13" s="2598"/>
      <c r="F13" s="2210"/>
      <c r="G13" s="2209"/>
      <c r="H13" s="2210"/>
      <c r="I13" s="2209"/>
      <c r="J13" s="2210"/>
      <c r="K13" s="2211"/>
      <c r="L13" s="2186"/>
    </row>
    <row r="14" spans="1:12">
      <c r="A14" s="2261"/>
      <c r="B14" s="2215"/>
      <c r="C14" s="2219" t="s">
        <v>458</v>
      </c>
      <c r="D14" s="2257" t="s">
        <v>479</v>
      </c>
      <c r="E14" s="2597" t="s">
        <v>590</v>
      </c>
      <c r="F14" s="2259"/>
      <c r="G14" s="2201"/>
      <c r="H14" s="2259">
        <v>479000</v>
      </c>
      <c r="I14" s="2216"/>
      <c r="J14" s="2200"/>
      <c r="K14" s="2217"/>
      <c r="L14" s="2218">
        <f>L12-H14</f>
        <v>4865834</v>
      </c>
    </row>
    <row r="15" spans="1:12">
      <c r="A15" s="2246"/>
      <c r="B15" s="2206"/>
      <c r="C15" s="2207" t="s">
        <v>697</v>
      </c>
      <c r="D15" s="2258" t="s">
        <v>513</v>
      </c>
      <c r="E15" s="2598"/>
      <c r="F15" s="2260"/>
      <c r="G15" s="2209"/>
      <c r="H15" s="2260"/>
      <c r="I15" s="2209"/>
      <c r="J15" s="2210"/>
      <c r="K15" s="2211"/>
      <c r="L15" s="2186"/>
    </row>
    <row r="16" spans="1:12">
      <c r="A16" s="2245"/>
      <c r="B16" s="2198"/>
      <c r="C16" s="2199" t="s">
        <v>458</v>
      </c>
      <c r="D16" s="2257" t="s">
        <v>540</v>
      </c>
      <c r="E16" s="2255" t="s">
        <v>249</v>
      </c>
      <c r="F16" s="2200"/>
      <c r="G16" s="2216"/>
      <c r="H16" s="2200">
        <v>583000</v>
      </c>
      <c r="I16" s="2201"/>
      <c r="J16" s="2203"/>
      <c r="K16" s="2204"/>
      <c r="L16" s="2185">
        <f>L14-H16</f>
        <v>4282834</v>
      </c>
    </row>
    <row r="17" spans="1:12">
      <c r="A17" s="2246"/>
      <c r="B17" s="2206"/>
      <c r="C17" s="2207" t="s">
        <v>607</v>
      </c>
      <c r="D17" s="2258" t="s">
        <v>541</v>
      </c>
      <c r="E17" s="2256"/>
      <c r="F17" s="2260"/>
      <c r="G17" s="2209"/>
      <c r="H17" s="2260"/>
      <c r="I17" s="2209"/>
      <c r="J17" s="2210"/>
      <c r="K17" s="2211"/>
      <c r="L17" s="2186"/>
    </row>
    <row r="18" spans="1:12">
      <c r="A18" s="2245"/>
      <c r="B18" s="2198"/>
      <c r="C18" s="2219" t="s">
        <v>458</v>
      </c>
      <c r="D18" s="336" t="s">
        <v>662</v>
      </c>
      <c r="E18" s="337" t="s">
        <v>664</v>
      </c>
      <c r="F18" s="2200"/>
      <c r="G18" s="2216"/>
      <c r="H18" s="2200">
        <v>564000</v>
      </c>
      <c r="I18" s="2201"/>
      <c r="J18" s="2732"/>
      <c r="K18" s="2204"/>
      <c r="L18" s="2185">
        <f>L16-H18</f>
        <v>3718834</v>
      </c>
    </row>
    <row r="19" spans="1:12">
      <c r="A19" s="2246"/>
      <c r="B19" s="2206"/>
      <c r="C19" s="2207" t="s">
        <v>659</v>
      </c>
      <c r="D19" s="2258" t="s">
        <v>663</v>
      </c>
      <c r="E19" s="2256"/>
      <c r="F19" s="2260"/>
      <c r="G19" s="2209"/>
      <c r="H19" s="2260"/>
      <c r="I19" s="2209"/>
      <c r="J19" s="2733"/>
      <c r="K19" s="2211"/>
      <c r="L19" s="2186"/>
    </row>
    <row r="20" spans="1:12" s="2240" customFormat="1">
      <c r="A20" s="2231"/>
      <c r="B20" s="2232"/>
      <c r="C20" s="2233" t="s">
        <v>55</v>
      </c>
      <c r="D20" s="2182"/>
      <c r="E20" s="2597"/>
      <c r="F20" s="2234"/>
      <c r="G20" s="2235"/>
      <c r="H20" s="2234"/>
      <c r="I20" s="2236"/>
      <c r="J20" s="2237"/>
      <c r="K20" s="2238">
        <v>12000</v>
      </c>
      <c r="L20" s="2239">
        <f>L18+K20</f>
        <v>3730834</v>
      </c>
    </row>
    <row r="21" spans="1:12">
      <c r="A21" s="2205"/>
      <c r="B21" s="2206"/>
      <c r="C21" s="2207"/>
      <c r="D21" s="2188"/>
      <c r="E21" s="2598"/>
      <c r="F21" s="2210"/>
      <c r="G21" s="2209"/>
      <c r="H21" s="2210"/>
      <c r="I21" s="2209"/>
      <c r="J21" s="2210"/>
      <c r="K21" s="2211"/>
      <c r="L21" s="2186"/>
    </row>
    <row r="22" spans="1:12">
      <c r="A22" s="2197"/>
      <c r="B22" s="2198"/>
      <c r="C22" s="2199"/>
      <c r="D22" s="2187"/>
      <c r="E22" s="2183"/>
      <c r="F22" s="2212"/>
      <c r="G22" s="2212"/>
      <c r="H22" s="2203"/>
      <c r="I22" s="2201"/>
      <c r="J22" s="2203"/>
      <c r="K22" s="2204"/>
      <c r="L22" s="2185"/>
    </row>
    <row r="23" spans="1:12">
      <c r="A23" s="2205"/>
      <c r="B23" s="2206"/>
      <c r="C23" s="2207"/>
      <c r="D23" s="2188"/>
      <c r="E23" s="2184"/>
      <c r="F23" s="2213"/>
      <c r="G23" s="2213"/>
      <c r="H23" s="2210"/>
      <c r="I23" s="2209"/>
      <c r="J23" s="2210"/>
      <c r="K23" s="2211"/>
      <c r="L23" s="2186"/>
    </row>
    <row r="24" spans="1:12">
      <c r="A24" s="2737" t="s">
        <v>711</v>
      </c>
      <c r="B24" s="2738"/>
      <c r="C24" s="2739"/>
      <c r="D24" s="2220"/>
      <c r="E24" s="2221"/>
      <c r="F24" s="2222">
        <f>SUM(F4:F23)</f>
        <v>3500000</v>
      </c>
      <c r="G24" s="2222">
        <f t="shared" ref="G24:K24" si="0">SUM(G4:G23)</f>
        <v>0</v>
      </c>
      <c r="H24" s="2222">
        <f t="shared" si="0"/>
        <v>4076000</v>
      </c>
      <c r="I24" s="2222">
        <f t="shared" si="0"/>
        <v>0</v>
      </c>
      <c r="J24" s="2222">
        <f t="shared" si="0"/>
        <v>0</v>
      </c>
      <c r="K24" s="2222">
        <f t="shared" si="0"/>
        <v>12000</v>
      </c>
      <c r="L24" s="2222">
        <f>L3+F24-H24-I24-J24+K24</f>
        <v>3730834</v>
      </c>
    </row>
    <row r="25" spans="1:12">
      <c r="A25" s="2740" t="s">
        <v>7</v>
      </c>
      <c r="B25" s="2741"/>
      <c r="C25" s="2742"/>
      <c r="D25" s="2224"/>
      <c r="E25" s="2225"/>
      <c r="F25" s="2226"/>
      <c r="G25" s="2226"/>
      <c r="H25" s="2226"/>
      <c r="I25" s="2226"/>
      <c r="J25" s="2227"/>
      <c r="K25" s="2227"/>
      <c r="L25" s="2227"/>
    </row>
    <row r="26" spans="1:12">
      <c r="A26" s="2729" t="s">
        <v>12</v>
      </c>
      <c r="B26" s="2730"/>
      <c r="C26" s="2731"/>
      <c r="D26" s="2228"/>
      <c r="E26" s="2229"/>
      <c r="F26" s="2230"/>
      <c r="G26" s="2230"/>
      <c r="H26" s="2230"/>
      <c r="I26" s="2230"/>
      <c r="J26" s="2230"/>
      <c r="K26" s="2230"/>
      <c r="L26" s="2230"/>
    </row>
  </sheetData>
  <mergeCells count="18">
    <mergeCell ref="J18:J19"/>
    <mergeCell ref="E20:E21"/>
    <mergeCell ref="A24:C24"/>
    <mergeCell ref="A25:C25"/>
    <mergeCell ref="A26:C26"/>
    <mergeCell ref="H1:J1"/>
    <mergeCell ref="K1:K2"/>
    <mergeCell ref="L1:L2"/>
    <mergeCell ref="A3:C3"/>
    <mergeCell ref="J4:J5"/>
    <mergeCell ref="F1:F2"/>
    <mergeCell ref="G1:G2"/>
    <mergeCell ref="E14:E15"/>
    <mergeCell ref="A1:A2"/>
    <mergeCell ref="B1:B2"/>
    <mergeCell ref="C1:C2"/>
    <mergeCell ref="D1:E1"/>
    <mergeCell ref="E12:E13"/>
  </mergeCells>
  <pageMargins left="0.7" right="0.7" top="0.75" bottom="0.75" header="0.3" footer="0.3"/>
  <pageSetup orientation="portrait" horizontalDpi="120" verticalDpi="72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5"/>
  <dimension ref="A1:M26"/>
  <sheetViews>
    <sheetView showGridLines="0" zoomScaleNormal="100" workbookViewId="0">
      <pane xSplit="12" ySplit="3" topLeftCell="M4" activePane="bottomRight" state="frozen"/>
      <selection pane="topRight" activeCell="M1" sqref="M1"/>
      <selection pane="bottomLeft" activeCell="A4" sqref="A4"/>
      <selection pane="bottomRight" activeCell="C22" sqref="C22:H23"/>
    </sheetView>
  </sheetViews>
  <sheetFormatPr defaultRowHeight="15.75"/>
  <cols>
    <col min="1" max="1" width="2.7109375" style="2266" customWidth="1"/>
    <col min="2" max="2" width="10.7109375" style="2266" bestFit="1" customWidth="1"/>
    <col min="3" max="3" width="36.7109375" style="2266" customWidth="1"/>
    <col min="4" max="4" width="16" style="2266" customWidth="1"/>
    <col min="5" max="5" width="8.7109375" style="2266" customWidth="1"/>
    <col min="6" max="6" width="15.7109375" style="2266" bestFit="1" customWidth="1"/>
    <col min="7" max="7" width="14.5703125" style="2266" customWidth="1"/>
    <col min="8" max="8" width="16.140625" style="2266" customWidth="1"/>
    <col min="9" max="9" width="13.28515625" style="2266" customWidth="1"/>
    <col min="10" max="10" width="16.28515625" style="2266" customWidth="1"/>
    <col min="11" max="11" width="12.42578125" style="2266" customWidth="1"/>
    <col min="12" max="12" width="16.140625" style="2266" customWidth="1"/>
    <col min="13" max="16384" width="9.140625" style="2266"/>
  </cols>
  <sheetData>
    <row r="1" spans="1:13">
      <c r="A1" s="2752" t="s">
        <v>1</v>
      </c>
      <c r="B1" s="2754" t="s">
        <v>96</v>
      </c>
      <c r="C1" s="2752" t="s">
        <v>3</v>
      </c>
      <c r="D1" s="2756" t="s">
        <v>90</v>
      </c>
      <c r="E1" s="2757"/>
      <c r="F1" s="2743" t="s">
        <v>4</v>
      </c>
      <c r="G1" s="2743" t="s">
        <v>130</v>
      </c>
      <c r="H1" s="2767" t="s">
        <v>5</v>
      </c>
      <c r="I1" s="2768"/>
      <c r="J1" s="2769"/>
      <c r="K1" s="2743" t="s">
        <v>55</v>
      </c>
      <c r="L1" s="2743" t="s">
        <v>6</v>
      </c>
    </row>
    <row r="2" spans="1:13">
      <c r="A2" s="2753"/>
      <c r="B2" s="2755"/>
      <c r="C2" s="2753"/>
      <c r="D2" s="2267" t="s">
        <v>54</v>
      </c>
      <c r="E2" s="2268" t="s">
        <v>93</v>
      </c>
      <c r="F2" s="2744"/>
      <c r="G2" s="2744"/>
      <c r="H2" s="2269" t="s">
        <v>94</v>
      </c>
      <c r="I2" s="2269" t="s">
        <v>129</v>
      </c>
      <c r="J2" s="2269" t="s">
        <v>60</v>
      </c>
      <c r="K2" s="2744"/>
      <c r="L2" s="2744"/>
    </row>
    <row r="3" spans="1:13">
      <c r="A3" s="2745" t="s">
        <v>7</v>
      </c>
      <c r="B3" s="2746"/>
      <c r="C3" s="2747"/>
      <c r="D3" s="2270"/>
      <c r="E3" s="2271"/>
      <c r="F3" s="2272"/>
      <c r="G3" s="2272"/>
      <c r="H3" s="2272"/>
      <c r="I3" s="2272"/>
      <c r="J3" s="2272"/>
      <c r="K3" s="2272"/>
      <c r="L3" s="2273">
        <f>'Jan''18'!L24</f>
        <v>3730834</v>
      </c>
    </row>
    <row r="4" spans="1:13" ht="16.5">
      <c r="A4" s="2274"/>
      <c r="B4" s="2275">
        <v>43133</v>
      </c>
      <c r="C4" s="2276" t="s">
        <v>458</v>
      </c>
      <c r="D4" s="2277" t="s">
        <v>611</v>
      </c>
      <c r="E4" s="2278" t="s">
        <v>610</v>
      </c>
      <c r="F4" s="2279"/>
      <c r="G4" s="2280"/>
      <c r="H4" s="2281">
        <v>832000</v>
      </c>
      <c r="I4" s="2280"/>
      <c r="J4" s="2748"/>
      <c r="K4" s="2282"/>
      <c r="L4" s="2281">
        <f>L3-H4</f>
        <v>2898834</v>
      </c>
      <c r="M4" s="2262"/>
    </row>
    <row r="5" spans="1:13" ht="16.5">
      <c r="A5" s="2283"/>
      <c r="B5" s="2284"/>
      <c r="C5" s="2285" t="s">
        <v>677</v>
      </c>
      <c r="D5" s="2286" t="s">
        <v>248</v>
      </c>
      <c r="E5" s="2287"/>
      <c r="F5" s="2288"/>
      <c r="G5" s="2289"/>
      <c r="H5" s="2288"/>
      <c r="I5" s="2289"/>
      <c r="J5" s="2749"/>
      <c r="K5" s="2291"/>
      <c r="L5" s="2288"/>
      <c r="M5" s="2262"/>
    </row>
    <row r="6" spans="1:13" ht="16.5">
      <c r="A6" s="2292"/>
      <c r="B6" s="2275"/>
      <c r="C6" s="2276" t="s">
        <v>477</v>
      </c>
      <c r="D6" s="2277" t="s">
        <v>540</v>
      </c>
      <c r="E6" s="2278" t="s">
        <v>249</v>
      </c>
      <c r="F6" s="2281"/>
      <c r="G6" s="2293"/>
      <c r="H6" s="2281">
        <v>656500</v>
      </c>
      <c r="I6" s="2280"/>
      <c r="J6" s="2281"/>
      <c r="K6" s="2281"/>
      <c r="L6" s="2281">
        <f>L4-H6</f>
        <v>2242334</v>
      </c>
      <c r="M6" s="2262"/>
    </row>
    <row r="7" spans="1:13" ht="16.5">
      <c r="A7" s="2294"/>
      <c r="B7" s="2284"/>
      <c r="C7" s="2285" t="s">
        <v>539</v>
      </c>
      <c r="D7" s="2286" t="s">
        <v>541</v>
      </c>
      <c r="E7" s="2287"/>
      <c r="F7" s="2288"/>
      <c r="G7" s="2295"/>
      <c r="H7" s="2288"/>
      <c r="I7" s="2289"/>
      <c r="J7" s="2288"/>
      <c r="K7" s="2288"/>
      <c r="L7" s="2288"/>
      <c r="M7" s="2262"/>
    </row>
    <row r="8" spans="1:13" ht="16.5">
      <c r="A8" s="2296"/>
      <c r="B8" s="2297">
        <v>43136</v>
      </c>
      <c r="C8" s="2298" t="s">
        <v>640</v>
      </c>
      <c r="D8" s="2299" t="s">
        <v>684</v>
      </c>
      <c r="E8" s="2300" t="s">
        <v>685</v>
      </c>
      <c r="F8" s="2301"/>
      <c r="G8" s="2302"/>
      <c r="H8" s="2301">
        <v>82500</v>
      </c>
      <c r="I8" s="2303"/>
      <c r="J8" s="2279"/>
      <c r="K8" s="2304"/>
      <c r="L8" s="2279">
        <f>L6-H8</f>
        <v>2159834</v>
      </c>
      <c r="M8" s="2262"/>
    </row>
    <row r="9" spans="1:13" ht="16.5">
      <c r="A9" s="2283"/>
      <c r="B9" s="2284"/>
      <c r="C9" s="2305" t="s">
        <v>687</v>
      </c>
      <c r="D9" s="2306" t="s">
        <v>686</v>
      </c>
      <c r="E9" s="2307"/>
      <c r="F9" s="2308"/>
      <c r="G9" s="2302"/>
      <c r="H9" s="2301"/>
      <c r="I9" s="2289"/>
      <c r="J9" s="2288"/>
      <c r="K9" s="2291"/>
      <c r="L9" s="2288"/>
      <c r="M9" s="2262"/>
    </row>
    <row r="10" spans="1:13" ht="16.5">
      <c r="A10" s="2274"/>
      <c r="B10" s="2275"/>
      <c r="C10" s="2298" t="s">
        <v>458</v>
      </c>
      <c r="D10" s="2299" t="s">
        <v>682</v>
      </c>
      <c r="E10" s="2300" t="s">
        <v>683</v>
      </c>
      <c r="F10" s="2301"/>
      <c r="G10" s="2309"/>
      <c r="H10" s="2310">
        <v>739000</v>
      </c>
      <c r="I10" s="2280"/>
      <c r="J10" s="2281"/>
      <c r="K10" s="2282"/>
      <c r="L10" s="2281">
        <f>L8-H10</f>
        <v>1420834</v>
      </c>
      <c r="M10" s="2379"/>
    </row>
    <row r="11" spans="1:13" ht="16.5">
      <c r="A11" s="2283"/>
      <c r="B11" s="2284"/>
      <c r="C11" s="2311" t="s">
        <v>681</v>
      </c>
      <c r="D11" s="2306" t="s">
        <v>648</v>
      </c>
      <c r="E11" s="2307"/>
      <c r="F11" s="2308"/>
      <c r="G11" s="2312"/>
      <c r="H11" s="2308"/>
      <c r="I11" s="2289"/>
      <c r="J11" s="2288"/>
      <c r="K11" s="2291"/>
      <c r="L11" s="2288"/>
      <c r="M11" s="2379"/>
    </row>
    <row r="12" spans="1:13">
      <c r="A12" s="2292"/>
      <c r="B12" s="2275"/>
      <c r="C12" s="2313"/>
      <c r="D12" s="2314"/>
      <c r="E12" s="2750"/>
      <c r="F12" s="2281"/>
      <c r="G12" s="2280"/>
      <c r="H12" s="2281"/>
      <c r="I12" s="2280"/>
      <c r="J12" s="2281"/>
      <c r="K12" s="2282">
        <v>10500</v>
      </c>
      <c r="L12" s="2281">
        <f>L10+K12</f>
        <v>1431334</v>
      </c>
    </row>
    <row r="13" spans="1:13">
      <c r="A13" s="2294"/>
      <c r="B13" s="2284"/>
      <c r="C13" s="2315"/>
      <c r="D13" s="2316"/>
      <c r="E13" s="2751"/>
      <c r="F13" s="2288"/>
      <c r="G13" s="2289"/>
      <c r="H13" s="2288"/>
      <c r="I13" s="2289"/>
      <c r="J13" s="2288"/>
      <c r="K13" s="2291"/>
      <c r="L13" s="2288"/>
    </row>
    <row r="14" spans="1:13">
      <c r="A14" s="2296"/>
      <c r="B14" s="2297">
        <v>43140</v>
      </c>
      <c r="C14" s="2313" t="s">
        <v>640</v>
      </c>
      <c r="D14" s="2314" t="s">
        <v>642</v>
      </c>
      <c r="E14" s="2750"/>
      <c r="F14" s="2281"/>
      <c r="G14" s="2280"/>
      <c r="H14" s="2281"/>
      <c r="I14" s="2303"/>
      <c r="J14" s="2279">
        <v>155500</v>
      </c>
      <c r="K14" s="2304"/>
      <c r="L14" s="2279">
        <f>L12-J14</f>
        <v>1275834</v>
      </c>
    </row>
    <row r="15" spans="1:13">
      <c r="A15" s="2283"/>
      <c r="B15" s="2284"/>
      <c r="C15" s="2315" t="s">
        <v>708</v>
      </c>
      <c r="D15" s="2316" t="s">
        <v>449</v>
      </c>
      <c r="E15" s="2751"/>
      <c r="F15" s="2288"/>
      <c r="G15" s="2289"/>
      <c r="H15" s="2288"/>
      <c r="I15" s="2289"/>
      <c r="J15" s="2288"/>
      <c r="K15" s="2291"/>
      <c r="L15" s="2288"/>
    </row>
    <row r="16" spans="1:13">
      <c r="A16" s="2274"/>
      <c r="B16" s="2275">
        <v>43143</v>
      </c>
      <c r="C16" s="2317" t="s">
        <v>430</v>
      </c>
      <c r="D16" s="2314"/>
      <c r="E16" s="2318"/>
      <c r="F16" s="2279">
        <v>3500000</v>
      </c>
      <c r="G16" s="2303"/>
      <c r="H16" s="2279"/>
      <c r="I16" s="2280"/>
      <c r="J16" s="2281"/>
      <c r="K16" s="2282"/>
      <c r="L16" s="2281">
        <f>L14+F16</f>
        <v>4775834</v>
      </c>
    </row>
    <row r="17" spans="1:13">
      <c r="A17" s="2283"/>
      <c r="B17" s="2284"/>
      <c r="C17" s="2315"/>
      <c r="D17" s="2316"/>
      <c r="E17" s="2319"/>
      <c r="F17" s="2288"/>
      <c r="G17" s="2289"/>
      <c r="H17" s="2288"/>
      <c r="I17" s="2289"/>
      <c r="J17" s="2288"/>
      <c r="K17" s="2291"/>
      <c r="L17" s="2288"/>
    </row>
    <row r="18" spans="1:13">
      <c r="A18" s="2274"/>
      <c r="B18" s="2275">
        <v>43151</v>
      </c>
      <c r="C18" s="2317" t="s">
        <v>710</v>
      </c>
      <c r="D18" s="2314" t="s">
        <v>619</v>
      </c>
      <c r="E18" s="2318" t="s">
        <v>620</v>
      </c>
      <c r="F18" s="2279"/>
      <c r="G18" s="2303"/>
      <c r="H18" s="2279">
        <v>583000</v>
      </c>
      <c r="I18" s="2280"/>
      <c r="J18" s="2748"/>
      <c r="K18" s="2282"/>
      <c r="L18" s="2281">
        <f>L16-H18</f>
        <v>4192834</v>
      </c>
      <c r="M18" s="2379"/>
    </row>
    <row r="19" spans="1:13">
      <c r="A19" s="2283"/>
      <c r="B19" s="2284"/>
      <c r="C19" s="2315" t="s">
        <v>621</v>
      </c>
      <c r="D19" s="2316" t="s">
        <v>636</v>
      </c>
      <c r="E19" s="2319"/>
      <c r="F19" s="2288"/>
      <c r="G19" s="2289"/>
      <c r="H19" s="2288"/>
      <c r="I19" s="2289"/>
      <c r="J19" s="2749"/>
      <c r="K19" s="2291"/>
      <c r="L19" s="2288"/>
      <c r="M19" s="2379"/>
    </row>
    <row r="20" spans="1:13" s="2327" customFormat="1">
      <c r="A20" s="2320"/>
      <c r="B20" s="2321"/>
      <c r="C20" s="2317" t="s">
        <v>710</v>
      </c>
      <c r="D20" s="2314" t="s">
        <v>619</v>
      </c>
      <c r="E20" s="2318" t="s">
        <v>620</v>
      </c>
      <c r="F20" s="2322"/>
      <c r="G20" s="2323"/>
      <c r="H20" s="2279">
        <v>294000</v>
      </c>
      <c r="I20" s="2324"/>
      <c r="J20" s="2325"/>
      <c r="K20" s="2326"/>
      <c r="L20" s="2325">
        <f>L18-H20</f>
        <v>3898834</v>
      </c>
      <c r="M20" s="2380"/>
    </row>
    <row r="21" spans="1:13">
      <c r="A21" s="2316"/>
      <c r="B21" s="2284"/>
      <c r="C21" s="2315" t="s">
        <v>699</v>
      </c>
      <c r="D21" s="2316" t="s">
        <v>636</v>
      </c>
      <c r="E21" s="2319"/>
      <c r="F21" s="2288"/>
      <c r="G21" s="2289"/>
      <c r="H21" s="2288"/>
      <c r="I21" s="2289"/>
      <c r="J21" s="2288"/>
      <c r="K21" s="2291"/>
      <c r="L21" s="2288"/>
      <c r="M21" s="2379"/>
    </row>
    <row r="22" spans="1:13">
      <c r="A22" s="2353"/>
      <c r="B22" s="2297">
        <v>43159</v>
      </c>
      <c r="C22" s="2219" t="s">
        <v>458</v>
      </c>
      <c r="D22" s="336" t="s">
        <v>662</v>
      </c>
      <c r="E22" s="337" t="s">
        <v>664</v>
      </c>
      <c r="F22" s="2200"/>
      <c r="G22" s="2216"/>
      <c r="H22" s="2200">
        <v>564000</v>
      </c>
      <c r="I22" s="2201"/>
      <c r="J22" s="2732"/>
      <c r="K22" s="2304"/>
      <c r="L22" s="2279">
        <f>L20-H22</f>
        <v>3334834</v>
      </c>
      <c r="M22" s="2381"/>
    </row>
    <row r="23" spans="1:13">
      <c r="A23" s="2316"/>
      <c r="B23" s="2284"/>
      <c r="C23" s="2207" t="s">
        <v>659</v>
      </c>
      <c r="D23" s="2264" t="s">
        <v>663</v>
      </c>
      <c r="E23" s="2263"/>
      <c r="F23" s="2265"/>
      <c r="G23" s="2209"/>
      <c r="H23" s="2265"/>
      <c r="I23" s="2209"/>
      <c r="J23" s="2733"/>
      <c r="K23" s="2291"/>
      <c r="L23" s="2290"/>
      <c r="M23" s="2382"/>
    </row>
    <row r="24" spans="1:13">
      <c r="A24" s="2758" t="s">
        <v>712</v>
      </c>
      <c r="B24" s="2759"/>
      <c r="C24" s="2760"/>
      <c r="D24" s="2328"/>
      <c r="E24" s="2329"/>
      <c r="F24" s="2330">
        <f>SUM(F4:F23)</f>
        <v>3500000</v>
      </c>
      <c r="G24" s="2330"/>
      <c r="H24" s="2330">
        <f>SUM(H4:H23)</f>
        <v>3751000</v>
      </c>
      <c r="I24" s="2331">
        <f>SUM(I4:I23)</f>
        <v>0</v>
      </c>
      <c r="J24" s="2330">
        <f>SUM(J4:J23)</f>
        <v>155500</v>
      </c>
      <c r="K24" s="2330">
        <f>SUM(K4:K23)</f>
        <v>10500</v>
      </c>
      <c r="L24" s="2330">
        <f>L3+F24-H24-I24-J24+K24</f>
        <v>3334834</v>
      </c>
    </row>
    <row r="25" spans="1:13">
      <c r="A25" s="2761" t="s">
        <v>7</v>
      </c>
      <c r="B25" s="2762"/>
      <c r="C25" s="2763"/>
      <c r="D25" s="2332"/>
      <c r="E25" s="2333"/>
      <c r="F25" s="2334"/>
      <c r="G25" s="2334"/>
      <c r="H25" s="2334"/>
      <c r="I25" s="2334"/>
      <c r="J25" s="2335"/>
      <c r="K25" s="2335"/>
      <c r="L25" s="2335"/>
    </row>
    <row r="26" spans="1:13">
      <c r="A26" s="2764" t="s">
        <v>12</v>
      </c>
      <c r="B26" s="2765"/>
      <c r="C26" s="2766"/>
      <c r="D26" s="2336"/>
      <c r="E26" s="2337"/>
      <c r="F26" s="2338"/>
      <c r="G26" s="2338"/>
      <c r="H26" s="2338"/>
      <c r="I26" s="2338"/>
      <c r="J26" s="2338"/>
      <c r="K26" s="2338"/>
      <c r="L26" s="2338"/>
    </row>
  </sheetData>
  <mergeCells count="18">
    <mergeCell ref="A24:C24"/>
    <mergeCell ref="A25:C25"/>
    <mergeCell ref="A26:C26"/>
    <mergeCell ref="H1:J1"/>
    <mergeCell ref="K1:K2"/>
    <mergeCell ref="E14:E15"/>
    <mergeCell ref="J18:J19"/>
    <mergeCell ref="J22:J23"/>
    <mergeCell ref="L1:L2"/>
    <mergeCell ref="A3:C3"/>
    <mergeCell ref="J4:J5"/>
    <mergeCell ref="E12:E13"/>
    <mergeCell ref="A1:A2"/>
    <mergeCell ref="B1:B2"/>
    <mergeCell ref="C1:C2"/>
    <mergeCell ref="D1:E1"/>
    <mergeCell ref="F1:F2"/>
    <mergeCell ref="G1:G2"/>
  </mergeCells>
  <pageMargins left="0.7" right="0.7" top="0.75" bottom="0.75" header="0.3" footer="0.3"/>
  <pageSetup orientation="portrait" horizontalDpi="120" verticalDpi="72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6"/>
  <dimension ref="A1:M42"/>
  <sheetViews>
    <sheetView topLeftCell="A10" workbookViewId="0">
      <selection activeCell="C30" sqref="C30:J31"/>
    </sheetView>
  </sheetViews>
  <sheetFormatPr defaultRowHeight="15"/>
  <cols>
    <col min="1" max="1" width="3.28515625" customWidth="1"/>
    <col min="2" max="2" width="11.42578125" customWidth="1"/>
    <col min="3" max="3" width="37.42578125" customWidth="1"/>
    <col min="4" max="4" width="18.28515625" customWidth="1"/>
    <col min="6" max="6" width="15.42578125" customWidth="1"/>
    <col min="7" max="7" width="12.28515625" customWidth="1"/>
    <col min="8" max="8" width="14" customWidth="1"/>
    <col min="10" max="10" width="16.5703125" customWidth="1"/>
    <col min="11" max="11" width="13.5703125" customWidth="1"/>
    <col min="12" max="12" width="13.85546875" customWidth="1"/>
  </cols>
  <sheetData>
    <row r="1" spans="1:13" ht="15.75">
      <c r="A1" s="2752" t="s">
        <v>1</v>
      </c>
      <c r="B1" s="2754" t="s">
        <v>96</v>
      </c>
      <c r="C1" s="2752" t="s">
        <v>3</v>
      </c>
      <c r="D1" s="2756" t="s">
        <v>90</v>
      </c>
      <c r="E1" s="2757"/>
      <c r="F1" s="2743" t="s">
        <v>4</v>
      </c>
      <c r="G1" s="2743" t="s">
        <v>130</v>
      </c>
      <c r="H1" s="2767" t="s">
        <v>5</v>
      </c>
      <c r="I1" s="2768"/>
      <c r="J1" s="2769"/>
      <c r="K1" s="2743" t="s">
        <v>55</v>
      </c>
      <c r="L1" s="2743" t="s">
        <v>6</v>
      </c>
    </row>
    <row r="2" spans="1:13" ht="15.75">
      <c r="A2" s="2753"/>
      <c r="B2" s="2755"/>
      <c r="C2" s="2753"/>
      <c r="D2" s="2351" t="s">
        <v>54</v>
      </c>
      <c r="E2" s="2352" t="s">
        <v>93</v>
      </c>
      <c r="F2" s="2744"/>
      <c r="G2" s="2744"/>
      <c r="H2" s="2345" t="s">
        <v>94</v>
      </c>
      <c r="I2" s="2345" t="s">
        <v>129</v>
      </c>
      <c r="J2" s="2345" t="s">
        <v>60</v>
      </c>
      <c r="K2" s="2744"/>
      <c r="L2" s="2744"/>
    </row>
    <row r="3" spans="1:13" ht="15.75">
      <c r="A3" s="2745" t="s">
        <v>7</v>
      </c>
      <c r="B3" s="2746"/>
      <c r="C3" s="2747"/>
      <c r="D3" s="2350"/>
      <c r="E3" s="2271"/>
      <c r="F3" s="2272"/>
      <c r="G3" s="2272"/>
      <c r="H3" s="2272"/>
      <c r="I3" s="2272"/>
      <c r="J3" s="2272"/>
      <c r="K3" s="2272"/>
      <c r="L3" s="2273">
        <f>'Feb''18'!L24</f>
        <v>3334834</v>
      </c>
    </row>
    <row r="4" spans="1:13" ht="15.75">
      <c r="A4" s="2274"/>
      <c r="B4" s="2275">
        <v>43160</v>
      </c>
      <c r="C4" s="2317" t="s">
        <v>430</v>
      </c>
      <c r="D4" s="2314"/>
      <c r="E4" s="2346"/>
      <c r="F4" s="2279">
        <v>3500000</v>
      </c>
      <c r="G4" s="2280"/>
      <c r="H4" s="2348"/>
      <c r="I4" s="2280"/>
      <c r="J4" s="2748"/>
      <c r="K4" s="2282"/>
      <c r="L4" s="2348">
        <f>L3+F4</f>
        <v>6834834</v>
      </c>
    </row>
    <row r="5" spans="1:13" ht="15.75">
      <c r="A5" s="2283"/>
      <c r="B5" s="2284"/>
      <c r="C5" s="2315"/>
      <c r="D5" s="2316"/>
      <c r="E5" s="2347"/>
      <c r="F5" s="2349"/>
      <c r="G5" s="2289"/>
      <c r="H5" s="2349"/>
      <c r="I5" s="2289"/>
      <c r="J5" s="2749"/>
      <c r="K5" s="2291"/>
      <c r="L5" s="2349"/>
    </row>
    <row r="6" spans="1:13" ht="15.75">
      <c r="A6" s="2292"/>
      <c r="B6" s="2275"/>
      <c r="C6" s="2219" t="s">
        <v>458</v>
      </c>
      <c r="D6" s="2341" t="s">
        <v>479</v>
      </c>
      <c r="E6" s="2597" t="s">
        <v>590</v>
      </c>
      <c r="F6" s="2343"/>
      <c r="G6" s="2201"/>
      <c r="H6" s="2343">
        <v>479000</v>
      </c>
      <c r="I6" s="2280"/>
      <c r="J6" s="2348"/>
      <c r="K6" s="2348"/>
      <c r="L6" s="2348">
        <f>L4-H6</f>
        <v>6355834</v>
      </c>
      <c r="M6" s="2393"/>
    </row>
    <row r="7" spans="1:13" ht="15.75">
      <c r="A7" s="2294"/>
      <c r="B7" s="2284"/>
      <c r="C7" s="2207" t="s">
        <v>697</v>
      </c>
      <c r="D7" s="2342" t="s">
        <v>513</v>
      </c>
      <c r="E7" s="2598"/>
      <c r="F7" s="2344"/>
      <c r="G7" s="2209"/>
      <c r="H7" s="2344"/>
      <c r="I7" s="2289"/>
      <c r="J7" s="2349"/>
      <c r="K7" s="2349"/>
      <c r="L7" s="2349"/>
      <c r="M7" s="2393"/>
    </row>
    <row r="8" spans="1:13" ht="15.75">
      <c r="A8" s="2296"/>
      <c r="B8" s="2297"/>
      <c r="C8" s="2199" t="s">
        <v>458</v>
      </c>
      <c r="D8" s="2341" t="s">
        <v>540</v>
      </c>
      <c r="E8" s="2339" t="s">
        <v>249</v>
      </c>
      <c r="F8" s="2200"/>
      <c r="G8" s="2216"/>
      <c r="H8" s="2200">
        <v>583000</v>
      </c>
      <c r="I8" s="2303"/>
      <c r="J8" s="2279"/>
      <c r="K8" s="2304"/>
      <c r="L8" s="2279">
        <f>L6-H8</f>
        <v>5772834</v>
      </c>
      <c r="M8" s="2393"/>
    </row>
    <row r="9" spans="1:13" ht="15.75">
      <c r="A9" s="2283"/>
      <c r="B9" s="2284"/>
      <c r="C9" s="2207" t="s">
        <v>607</v>
      </c>
      <c r="D9" s="2342" t="s">
        <v>541</v>
      </c>
      <c r="E9" s="2340"/>
      <c r="F9" s="2344"/>
      <c r="G9" s="2209"/>
      <c r="H9" s="2344"/>
      <c r="I9" s="2289"/>
      <c r="J9" s="2349"/>
      <c r="K9" s="2291"/>
      <c r="L9" s="2349"/>
      <c r="M9" s="2393"/>
    </row>
    <row r="10" spans="1:13" ht="16.5">
      <c r="A10" s="2296"/>
      <c r="B10" s="2297"/>
      <c r="C10" s="2276" t="s">
        <v>458</v>
      </c>
      <c r="D10" s="2277" t="s">
        <v>611</v>
      </c>
      <c r="E10" s="2278" t="s">
        <v>610</v>
      </c>
      <c r="F10" s="2279"/>
      <c r="G10" s="2280"/>
      <c r="H10" s="2354">
        <v>832000</v>
      </c>
      <c r="I10" s="2303"/>
      <c r="J10" s="2279"/>
      <c r="K10" s="2304"/>
      <c r="L10" s="2279">
        <f>L8-H10</f>
        <v>4940834</v>
      </c>
      <c r="M10" s="2393"/>
    </row>
    <row r="11" spans="1:13" ht="16.5">
      <c r="A11" s="2296"/>
      <c r="B11" s="2297"/>
      <c r="C11" s="2285" t="s">
        <v>677</v>
      </c>
      <c r="D11" s="2286" t="s">
        <v>248</v>
      </c>
      <c r="E11" s="2287"/>
      <c r="F11" s="2355"/>
      <c r="G11" s="2289"/>
      <c r="H11" s="2355"/>
      <c r="I11" s="2303"/>
      <c r="J11" s="2279"/>
      <c r="K11" s="2304"/>
      <c r="L11" s="2279"/>
      <c r="M11" s="2393"/>
    </row>
    <row r="12" spans="1:13" ht="16.5">
      <c r="A12" s="2274"/>
      <c r="B12" s="2275">
        <v>43161</v>
      </c>
      <c r="C12" s="2298" t="s">
        <v>640</v>
      </c>
      <c r="D12" s="2299" t="s">
        <v>684</v>
      </c>
      <c r="E12" s="2300" t="s">
        <v>685</v>
      </c>
      <c r="F12" s="2310"/>
      <c r="G12" s="2309"/>
      <c r="H12" s="2310">
        <v>82500</v>
      </c>
      <c r="I12" s="2280"/>
      <c r="J12" s="2348"/>
      <c r="K12" s="2282"/>
      <c r="L12" s="2348">
        <f>L10-H12</f>
        <v>4858334</v>
      </c>
      <c r="M12" s="2393"/>
    </row>
    <row r="13" spans="1:13" ht="16.5">
      <c r="A13" s="2283"/>
      <c r="B13" s="2284"/>
      <c r="C13" s="2311" t="s">
        <v>687</v>
      </c>
      <c r="D13" s="2306" t="s">
        <v>686</v>
      </c>
      <c r="E13" s="2307"/>
      <c r="F13" s="2308"/>
      <c r="G13" s="2312"/>
      <c r="H13" s="2308"/>
      <c r="I13" s="2289"/>
      <c r="J13" s="2349"/>
      <c r="K13" s="2291"/>
      <c r="L13" s="2349"/>
      <c r="M13" s="2393"/>
    </row>
    <row r="14" spans="1:13" ht="16.5">
      <c r="A14" s="2296"/>
      <c r="B14" s="2297"/>
      <c r="C14" s="2298" t="s">
        <v>640</v>
      </c>
      <c r="D14" s="2277" t="s">
        <v>449</v>
      </c>
      <c r="E14" s="2278"/>
      <c r="F14" s="2354"/>
      <c r="G14" s="2293"/>
      <c r="H14" s="2354"/>
      <c r="I14" s="2303"/>
      <c r="J14" s="2279">
        <v>1256662</v>
      </c>
      <c r="K14" s="2304"/>
      <c r="L14" s="2279">
        <f>L12-J14</f>
        <v>3601672</v>
      </c>
    </row>
    <row r="15" spans="1:13" ht="16.5">
      <c r="A15" s="2296"/>
      <c r="B15" s="2297"/>
      <c r="C15" s="2311" t="s">
        <v>714</v>
      </c>
      <c r="D15" s="2286"/>
      <c r="E15" s="2287"/>
      <c r="F15" s="2355"/>
      <c r="G15" s="2295"/>
      <c r="H15" s="2355"/>
      <c r="I15" s="2303"/>
      <c r="J15" s="2356"/>
      <c r="K15" s="2304"/>
      <c r="L15" s="2279"/>
    </row>
    <row r="16" spans="1:13" ht="16.5">
      <c r="A16" s="2292"/>
      <c r="B16" s="2275"/>
      <c r="C16" s="2298"/>
      <c r="D16" s="2299"/>
      <c r="E16" s="2300"/>
      <c r="F16" s="2310"/>
      <c r="G16" s="2309"/>
      <c r="H16" s="2310"/>
      <c r="I16" s="2280"/>
      <c r="J16" s="2279"/>
      <c r="K16" s="2282">
        <v>10800</v>
      </c>
      <c r="L16" s="2348">
        <f>L14+K16</f>
        <v>3612472</v>
      </c>
    </row>
    <row r="17" spans="1:13" ht="16.5">
      <c r="A17" s="2294"/>
      <c r="B17" s="2284"/>
      <c r="C17" s="2311"/>
      <c r="D17" s="2306"/>
      <c r="E17" s="2307"/>
      <c r="F17" s="2308"/>
      <c r="G17" s="2312"/>
      <c r="H17" s="2308"/>
      <c r="I17" s="2289"/>
      <c r="J17" s="2349"/>
      <c r="K17" s="2291"/>
      <c r="L17" s="2349"/>
    </row>
    <row r="18" spans="1:13" ht="15.75">
      <c r="A18" s="2296"/>
      <c r="B18" s="2297">
        <v>43167</v>
      </c>
      <c r="C18" s="2317" t="s">
        <v>430</v>
      </c>
      <c r="D18" s="2314"/>
      <c r="E18" s="2365"/>
      <c r="F18" s="2279">
        <v>3500000</v>
      </c>
      <c r="G18" s="2201"/>
      <c r="H18" s="2357"/>
      <c r="I18" s="2303"/>
      <c r="J18" s="2279"/>
      <c r="K18" s="2304"/>
      <c r="L18" s="2279">
        <f>L16+F18</f>
        <v>7112472</v>
      </c>
    </row>
    <row r="19" spans="1:13" ht="15.75">
      <c r="A19" s="2283"/>
      <c r="B19" s="2284"/>
      <c r="C19" s="2315"/>
      <c r="D19" s="2316"/>
      <c r="E19" s="2366"/>
      <c r="F19" s="2367"/>
      <c r="G19" s="2209"/>
      <c r="H19" s="2358"/>
      <c r="I19" s="2289"/>
      <c r="J19" s="2349"/>
      <c r="K19" s="2291"/>
      <c r="L19" s="2349"/>
    </row>
    <row r="20" spans="1:13" ht="15.75">
      <c r="A20" s="2274"/>
      <c r="B20" s="2275"/>
      <c r="C20" s="2199" t="s">
        <v>458</v>
      </c>
      <c r="D20" s="2361" t="s">
        <v>682</v>
      </c>
      <c r="E20" s="2359" t="s">
        <v>683</v>
      </c>
      <c r="F20" s="2200"/>
      <c r="G20" s="2201"/>
      <c r="H20" s="2363">
        <v>739000</v>
      </c>
      <c r="I20" s="2303"/>
      <c r="J20" s="2279"/>
      <c r="K20" s="2282"/>
      <c r="L20" s="2348">
        <f>L18-H20</f>
        <v>6373472</v>
      </c>
      <c r="M20" s="2393"/>
    </row>
    <row r="21" spans="1:13" ht="15.75">
      <c r="A21" s="2283"/>
      <c r="B21" s="2284"/>
      <c r="C21" s="2207" t="s">
        <v>681</v>
      </c>
      <c r="D21" s="2362" t="s">
        <v>648</v>
      </c>
      <c r="E21" s="2360"/>
      <c r="F21" s="2364"/>
      <c r="G21" s="2209"/>
      <c r="H21" s="2364"/>
      <c r="I21" s="2289"/>
      <c r="J21" s="2349"/>
      <c r="K21" s="2291"/>
      <c r="L21" s="2349"/>
      <c r="M21" s="2393"/>
    </row>
    <row r="22" spans="1:13" ht="15.75">
      <c r="A22" s="2274"/>
      <c r="B22" s="2275">
        <v>43171</v>
      </c>
      <c r="C22" s="53" t="s">
        <v>640</v>
      </c>
      <c r="D22" s="2374" t="s">
        <v>689</v>
      </c>
      <c r="E22" s="2372" t="s">
        <v>141</v>
      </c>
      <c r="F22" s="2376"/>
      <c r="G22" s="2370"/>
      <c r="H22" s="2368"/>
      <c r="I22" s="2370"/>
      <c r="J22" s="2368">
        <v>82500</v>
      </c>
      <c r="K22" s="2282"/>
      <c r="L22" s="2348">
        <f>L20-J22</f>
        <v>6290972</v>
      </c>
    </row>
    <row r="23" spans="1:13" ht="15.75">
      <c r="A23" s="2283"/>
      <c r="B23" s="2284"/>
      <c r="C23" s="56" t="s">
        <v>688</v>
      </c>
      <c r="D23" s="2375" t="s">
        <v>59</v>
      </c>
      <c r="E23" s="2373"/>
      <c r="F23" s="2369"/>
      <c r="G23" s="2371"/>
      <c r="H23" s="2369"/>
      <c r="I23" s="2371"/>
      <c r="J23" s="2369"/>
      <c r="K23" s="2291"/>
      <c r="L23" s="2349"/>
    </row>
    <row r="24" spans="1:13" ht="15.75">
      <c r="A24" s="2320"/>
      <c r="B24" s="2321"/>
      <c r="C24" s="53" t="s">
        <v>477</v>
      </c>
      <c r="D24" s="2374" t="s">
        <v>576</v>
      </c>
      <c r="E24" s="2372" t="s">
        <v>139</v>
      </c>
      <c r="F24" s="2376"/>
      <c r="G24" s="106"/>
      <c r="H24" s="2376">
        <v>544500</v>
      </c>
      <c r="I24" s="2324"/>
      <c r="J24" s="2325"/>
      <c r="K24" s="2326"/>
      <c r="L24" s="2377">
        <f>L22-H24</f>
        <v>5746472</v>
      </c>
      <c r="M24" s="2393"/>
    </row>
    <row r="25" spans="1:13" ht="15.75">
      <c r="A25" s="2316"/>
      <c r="B25" s="2284"/>
      <c r="C25" s="56" t="s">
        <v>653</v>
      </c>
      <c r="D25" s="2375" t="s">
        <v>449</v>
      </c>
      <c r="E25" s="2373"/>
      <c r="F25" s="2369"/>
      <c r="G25" s="2371"/>
      <c r="H25" s="2369"/>
      <c r="I25" s="2289"/>
      <c r="J25" s="2349"/>
      <c r="K25" s="2291"/>
      <c r="L25" s="2349"/>
      <c r="M25" s="2393"/>
    </row>
    <row r="26" spans="1:13" ht="15.75">
      <c r="A26" s="2314"/>
      <c r="B26" s="2275">
        <v>43172</v>
      </c>
      <c r="C26" s="104" t="s">
        <v>458</v>
      </c>
      <c r="D26" s="2374"/>
      <c r="E26" s="2372"/>
      <c r="F26" s="2368"/>
      <c r="G26" s="2370"/>
      <c r="H26" s="2368"/>
      <c r="I26" s="2280"/>
      <c r="J26" s="2377">
        <v>463000</v>
      </c>
      <c r="K26" s="2282"/>
      <c r="L26" s="2377">
        <f>L24-J26</f>
        <v>5283472</v>
      </c>
    </row>
    <row r="27" spans="1:13" ht="15.75">
      <c r="A27" s="2316"/>
      <c r="B27" s="2284"/>
      <c r="C27" s="56" t="s">
        <v>715</v>
      </c>
      <c r="D27" s="2375"/>
      <c r="E27" s="2373"/>
      <c r="F27" s="2369"/>
      <c r="G27" s="2371"/>
      <c r="H27" s="2369"/>
      <c r="I27" s="2289"/>
      <c r="J27" s="2378"/>
      <c r="K27" s="2291"/>
      <c r="L27" s="2378"/>
    </row>
    <row r="28" spans="1:13" ht="15.75">
      <c r="A28" s="2314"/>
      <c r="B28" s="2275">
        <v>43174</v>
      </c>
      <c r="C28" s="104" t="s">
        <v>458</v>
      </c>
      <c r="D28" s="2389"/>
      <c r="E28" s="2387"/>
      <c r="F28" s="2383"/>
      <c r="G28" s="2385"/>
      <c r="H28" s="2383"/>
      <c r="I28" s="2280"/>
      <c r="J28" s="2391">
        <v>335000</v>
      </c>
      <c r="K28" s="2282"/>
      <c r="L28" s="2377">
        <f>L26-J28</f>
        <v>4948472</v>
      </c>
    </row>
    <row r="29" spans="1:13" ht="15.75">
      <c r="A29" s="2316"/>
      <c r="B29" s="2284"/>
      <c r="C29" s="56" t="s">
        <v>716</v>
      </c>
      <c r="D29" s="2390"/>
      <c r="E29" s="2388"/>
      <c r="F29" s="2384"/>
      <c r="G29" s="2386"/>
      <c r="H29" s="2384"/>
      <c r="I29" s="2289"/>
      <c r="J29" s="2392"/>
      <c r="K29" s="2291"/>
      <c r="L29" s="2378"/>
    </row>
    <row r="30" spans="1:13" ht="15.75">
      <c r="A30" s="2314"/>
      <c r="B30" s="2275">
        <v>43179</v>
      </c>
      <c r="C30" s="53" t="s">
        <v>477</v>
      </c>
      <c r="D30" s="2374"/>
      <c r="E30" s="2372"/>
      <c r="F30" s="2368"/>
      <c r="G30" s="2370"/>
      <c r="H30" s="2368"/>
      <c r="I30" s="2280"/>
      <c r="J30" s="2377">
        <v>804000</v>
      </c>
      <c r="K30" s="2282"/>
      <c r="L30" s="2377">
        <f>L28-J30</f>
        <v>4144472</v>
      </c>
    </row>
    <row r="31" spans="1:13" ht="15.75">
      <c r="A31" s="2316"/>
      <c r="B31" s="2284"/>
      <c r="C31" s="56" t="s">
        <v>717</v>
      </c>
      <c r="D31" s="2375"/>
      <c r="E31" s="2373"/>
      <c r="F31" s="2369"/>
      <c r="G31" s="2371"/>
      <c r="H31" s="2369"/>
      <c r="I31" s="2289"/>
      <c r="J31" s="2378"/>
      <c r="K31" s="2291"/>
      <c r="L31" s="2378"/>
    </row>
    <row r="32" spans="1:13" ht="15.75">
      <c r="A32" s="2314"/>
      <c r="B32" s="2275"/>
      <c r="C32" s="2317" t="s">
        <v>710</v>
      </c>
      <c r="D32" s="2314" t="s">
        <v>619</v>
      </c>
      <c r="E32" s="2396" t="s">
        <v>620</v>
      </c>
      <c r="F32" s="2279"/>
      <c r="G32" s="2303"/>
      <c r="H32" s="2279">
        <v>584000</v>
      </c>
      <c r="I32" s="2280"/>
      <c r="J32" s="2394"/>
      <c r="K32" s="2282"/>
      <c r="L32" s="2394">
        <f>L30-H32</f>
        <v>3560472</v>
      </c>
      <c r="M32" s="2379"/>
    </row>
    <row r="33" spans="1:13" ht="15.75">
      <c r="A33" s="2316"/>
      <c r="B33" s="2284"/>
      <c r="C33" s="2315" t="s">
        <v>621</v>
      </c>
      <c r="D33" s="2316" t="s">
        <v>636</v>
      </c>
      <c r="E33" s="2397"/>
      <c r="F33" s="2395"/>
      <c r="G33" s="2289"/>
      <c r="H33" s="2395"/>
      <c r="I33" s="2289"/>
      <c r="J33" s="2395"/>
      <c r="K33" s="2291"/>
      <c r="L33" s="2395"/>
      <c r="M33" s="2379"/>
    </row>
    <row r="34" spans="1:13" ht="15.75">
      <c r="A34" s="2314"/>
      <c r="B34" s="2275"/>
      <c r="C34" s="2317" t="s">
        <v>710</v>
      </c>
      <c r="D34" s="2314" t="s">
        <v>619</v>
      </c>
      <c r="E34" s="2396" t="s">
        <v>620</v>
      </c>
      <c r="F34" s="2325"/>
      <c r="G34" s="2324"/>
      <c r="H34" s="2394">
        <v>295000</v>
      </c>
      <c r="I34" s="2324"/>
      <c r="J34" s="2394"/>
      <c r="K34" s="2282"/>
      <c r="L34" s="2394">
        <f>L32-H34</f>
        <v>3265472</v>
      </c>
      <c r="M34" s="2379"/>
    </row>
    <row r="35" spans="1:13" ht="15.75">
      <c r="A35" s="2316"/>
      <c r="B35" s="2284"/>
      <c r="C35" s="2315" t="s">
        <v>699</v>
      </c>
      <c r="D35" s="2316" t="s">
        <v>636</v>
      </c>
      <c r="E35" s="2397"/>
      <c r="F35" s="2395"/>
      <c r="G35" s="2289"/>
      <c r="H35" s="2395"/>
      <c r="I35" s="2289"/>
      <c r="J35" s="2395"/>
      <c r="K35" s="2291"/>
      <c r="L35" s="2395"/>
      <c r="M35" s="2379"/>
    </row>
    <row r="36" spans="1:13" ht="15.75">
      <c r="A36" s="2314"/>
      <c r="B36" s="2275">
        <v>43188</v>
      </c>
      <c r="C36" s="2317" t="s">
        <v>430</v>
      </c>
      <c r="D36" s="2314"/>
      <c r="E36" s="2401"/>
      <c r="F36" s="2279">
        <v>3500000</v>
      </c>
      <c r="G36" s="2280"/>
      <c r="H36" s="2403"/>
      <c r="I36" s="2280"/>
      <c r="J36" s="2403"/>
      <c r="K36" s="2282"/>
      <c r="L36" s="2403">
        <f>L34+F36</f>
        <v>6765472</v>
      </c>
      <c r="M36" s="2379"/>
    </row>
    <row r="37" spans="1:13" ht="15.75">
      <c r="A37" s="2316"/>
      <c r="B37" s="2284"/>
      <c r="C37" s="2315"/>
      <c r="D37" s="2316"/>
      <c r="E37" s="2402"/>
      <c r="F37" s="2404"/>
      <c r="G37" s="2289"/>
      <c r="H37" s="2404"/>
      <c r="I37" s="2289"/>
      <c r="J37" s="2404"/>
      <c r="K37" s="2291"/>
      <c r="L37" s="2404"/>
    </row>
    <row r="38" spans="1:13" ht="15.75">
      <c r="A38" s="2314"/>
      <c r="B38" s="2275"/>
      <c r="C38" s="2219" t="s">
        <v>458</v>
      </c>
      <c r="D38" s="336" t="s">
        <v>662</v>
      </c>
      <c r="E38" s="337" t="s">
        <v>664</v>
      </c>
      <c r="F38" s="2405"/>
      <c r="G38" s="2216"/>
      <c r="H38" s="2405">
        <v>564000</v>
      </c>
      <c r="I38" s="2280"/>
      <c r="J38" s="2403"/>
      <c r="K38" s="2282"/>
      <c r="L38" s="2403">
        <f>L36-H38</f>
        <v>6201472</v>
      </c>
      <c r="M38" s="2379"/>
    </row>
    <row r="39" spans="1:13" ht="15.75">
      <c r="A39" s="2316"/>
      <c r="B39" s="2284"/>
      <c r="C39" s="2207" t="s">
        <v>659</v>
      </c>
      <c r="D39" s="2399" t="s">
        <v>663</v>
      </c>
      <c r="E39" s="2398"/>
      <c r="F39" s="2400"/>
      <c r="G39" s="2209"/>
      <c r="H39" s="2400"/>
      <c r="I39" s="2289"/>
      <c r="J39" s="2404"/>
      <c r="K39" s="2291"/>
      <c r="L39" s="2404"/>
      <c r="M39" s="2379"/>
    </row>
    <row r="40" spans="1:13" ht="15.75">
      <c r="A40" s="2758" t="s">
        <v>713</v>
      </c>
      <c r="B40" s="2759"/>
      <c r="C40" s="2760"/>
      <c r="D40" s="2328"/>
      <c r="E40" s="2329"/>
      <c r="F40" s="2330">
        <f>SUM(F4:F39)</f>
        <v>10500000</v>
      </c>
      <c r="G40" s="2330"/>
      <c r="H40" s="2330">
        <f>SUM(H4:H39)</f>
        <v>4703000</v>
      </c>
      <c r="I40" s="2331">
        <f>SUM(I4:I39)</f>
        <v>0</v>
      </c>
      <c r="J40" s="2330">
        <f>SUM(J4:J39)</f>
        <v>2941162</v>
      </c>
      <c r="K40" s="2330">
        <f>SUM(K4:K39)</f>
        <v>10800</v>
      </c>
      <c r="L40" s="2330">
        <f>L3+F40-H40-I40-J40+K40</f>
        <v>6201472</v>
      </c>
      <c r="M40" s="2379"/>
    </row>
    <row r="41" spans="1:13" ht="15.75">
      <c r="A41" s="2761" t="s">
        <v>7</v>
      </c>
      <c r="B41" s="2762"/>
      <c r="C41" s="2763"/>
      <c r="D41" s="2332"/>
      <c r="E41" s="2333"/>
      <c r="F41" s="2334"/>
      <c r="G41" s="2334"/>
      <c r="H41" s="2334"/>
      <c r="I41" s="2334"/>
      <c r="J41" s="2335"/>
      <c r="K41" s="2335"/>
      <c r="L41" s="2335"/>
    </row>
    <row r="42" spans="1:13" ht="15.75">
      <c r="A42" s="2764" t="s">
        <v>12</v>
      </c>
      <c r="B42" s="2765"/>
      <c r="C42" s="2766"/>
      <c r="D42" s="2336"/>
      <c r="E42" s="2337"/>
      <c r="F42" s="2338"/>
      <c r="G42" s="2338"/>
      <c r="H42" s="2338"/>
      <c r="I42" s="2338"/>
      <c r="J42" s="2338"/>
      <c r="K42" s="2338"/>
      <c r="L42" s="2338"/>
    </row>
  </sheetData>
  <mergeCells count="15">
    <mergeCell ref="A40:C40"/>
    <mergeCell ref="A41:C41"/>
    <mergeCell ref="A42:C42"/>
    <mergeCell ref="H1:J1"/>
    <mergeCell ref="K1:K2"/>
    <mergeCell ref="L1:L2"/>
    <mergeCell ref="A3:C3"/>
    <mergeCell ref="J4:J5"/>
    <mergeCell ref="E6:E7"/>
    <mergeCell ref="A1:A2"/>
    <mergeCell ref="B1:B2"/>
    <mergeCell ref="C1:C2"/>
    <mergeCell ref="D1:E1"/>
    <mergeCell ref="F1:F2"/>
    <mergeCell ref="G1:G2"/>
  </mergeCells>
  <pageMargins left="0.7" right="0.7" top="0.75" bottom="0.75" header="0.3" footer="0.3"/>
  <pageSetup orientation="portrait" horizontalDpi="0" verticalDpi="0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7"/>
  <dimension ref="A1:M36"/>
  <sheetViews>
    <sheetView topLeftCell="B1" workbookViewId="0">
      <selection activeCell="C32" sqref="C32:C33"/>
    </sheetView>
  </sheetViews>
  <sheetFormatPr defaultRowHeight="15"/>
  <cols>
    <col min="1" max="1" width="4.7109375" customWidth="1"/>
    <col min="2" max="2" width="15" customWidth="1"/>
    <col min="3" max="3" width="51.7109375" customWidth="1"/>
    <col min="4" max="4" width="18.28515625" customWidth="1"/>
    <col min="6" max="6" width="13.42578125" customWidth="1"/>
    <col min="7" max="7" width="12.28515625" customWidth="1"/>
    <col min="8" max="8" width="13" customWidth="1"/>
    <col min="9" max="9" width="12" customWidth="1"/>
    <col min="10" max="10" width="14.42578125" customWidth="1"/>
    <col min="11" max="11" width="13" customWidth="1"/>
    <col min="12" max="12" width="14.85546875" customWidth="1"/>
  </cols>
  <sheetData>
    <row r="1" spans="1:13" ht="15.75">
      <c r="A1" s="2752" t="s">
        <v>1</v>
      </c>
      <c r="B1" s="2754" t="s">
        <v>96</v>
      </c>
      <c r="C1" s="2752" t="s">
        <v>3</v>
      </c>
      <c r="D1" s="2756" t="s">
        <v>90</v>
      </c>
      <c r="E1" s="2757"/>
      <c r="F1" s="2743" t="s">
        <v>4</v>
      </c>
      <c r="G1" s="2743" t="s">
        <v>130</v>
      </c>
      <c r="H1" s="2767" t="s">
        <v>5</v>
      </c>
      <c r="I1" s="2768"/>
      <c r="J1" s="2769"/>
      <c r="K1" s="2743" t="s">
        <v>55</v>
      </c>
      <c r="L1" s="2743" t="s">
        <v>6</v>
      </c>
    </row>
    <row r="2" spans="1:13" ht="15.75">
      <c r="A2" s="2753"/>
      <c r="B2" s="2755"/>
      <c r="C2" s="2753"/>
      <c r="D2" s="2416" t="s">
        <v>54</v>
      </c>
      <c r="E2" s="2417" t="s">
        <v>93</v>
      </c>
      <c r="F2" s="2744"/>
      <c r="G2" s="2744"/>
      <c r="H2" s="2412" t="s">
        <v>94</v>
      </c>
      <c r="I2" s="2412" t="s">
        <v>129</v>
      </c>
      <c r="J2" s="2412" t="s">
        <v>60</v>
      </c>
      <c r="K2" s="2744"/>
      <c r="L2" s="2744"/>
    </row>
    <row r="3" spans="1:13" ht="15.75">
      <c r="A3" s="2745" t="s">
        <v>7</v>
      </c>
      <c r="B3" s="2746"/>
      <c r="C3" s="2747"/>
      <c r="D3" s="2413"/>
      <c r="E3" s="2271"/>
      <c r="F3" s="2272"/>
      <c r="G3" s="2272"/>
      <c r="H3" s="2272"/>
      <c r="I3" s="2272"/>
      <c r="J3" s="2272"/>
      <c r="K3" s="2272"/>
      <c r="L3" s="2273">
        <f>'Mar''18'!L40</f>
        <v>6201472</v>
      </c>
    </row>
    <row r="4" spans="1:13" ht="15.75">
      <c r="A4" s="2274"/>
      <c r="B4" s="2275">
        <v>43192</v>
      </c>
      <c r="C4" s="650" t="s">
        <v>719</v>
      </c>
      <c r="D4" s="2423" t="s">
        <v>642</v>
      </c>
      <c r="E4" s="2423">
        <v>261015</v>
      </c>
      <c r="F4" s="2279"/>
      <c r="G4" s="2280"/>
      <c r="H4" s="2414"/>
      <c r="I4" s="2280"/>
      <c r="J4" s="2748">
        <v>53500</v>
      </c>
      <c r="K4" s="2282"/>
      <c r="L4" s="2414">
        <f>L3-J4</f>
        <v>6147972</v>
      </c>
    </row>
    <row r="5" spans="1:13" ht="15.75">
      <c r="A5" s="2283"/>
      <c r="B5" s="2284"/>
      <c r="C5" s="294" t="s">
        <v>720</v>
      </c>
      <c r="D5" s="2424" t="s">
        <v>449</v>
      </c>
      <c r="E5" s="2425"/>
      <c r="F5" s="2415"/>
      <c r="G5" s="2289"/>
      <c r="H5" s="2415"/>
      <c r="I5" s="2289"/>
      <c r="J5" s="2749"/>
      <c r="K5" s="2291"/>
      <c r="L5" s="2415"/>
    </row>
    <row r="6" spans="1:13" ht="15.75">
      <c r="A6" s="2292"/>
      <c r="B6" s="2275"/>
      <c r="C6" s="2463" t="s">
        <v>721</v>
      </c>
      <c r="D6" s="2408" t="s">
        <v>540</v>
      </c>
      <c r="E6" s="2406" t="s">
        <v>249</v>
      </c>
      <c r="F6" s="2418"/>
      <c r="G6" s="2201"/>
      <c r="H6" s="2410">
        <v>775500</v>
      </c>
      <c r="I6" s="2280"/>
      <c r="J6" s="2414"/>
      <c r="K6" s="2414"/>
      <c r="L6" s="2414">
        <f>L4-H6</f>
        <v>5372472</v>
      </c>
      <c r="M6" s="2393"/>
    </row>
    <row r="7" spans="1:13" ht="15.75">
      <c r="A7" s="2294"/>
      <c r="B7" s="2284"/>
      <c r="C7" s="2464" t="s">
        <v>722</v>
      </c>
      <c r="D7" s="2409" t="s">
        <v>541</v>
      </c>
      <c r="E7" s="2407"/>
      <c r="F7" s="2411"/>
      <c r="G7" s="2209"/>
      <c r="H7" s="2411"/>
      <c r="I7" s="2289"/>
      <c r="J7" s="2415"/>
      <c r="K7" s="2415"/>
      <c r="L7" s="2415"/>
      <c r="M7" s="2393"/>
    </row>
    <row r="8" spans="1:13" ht="15.75">
      <c r="A8" s="2296"/>
      <c r="B8" s="2297"/>
      <c r="C8" s="2463" t="s">
        <v>458</v>
      </c>
      <c r="D8" s="2408" t="s">
        <v>540</v>
      </c>
      <c r="E8" s="2406" t="s">
        <v>249</v>
      </c>
      <c r="F8" s="2418"/>
      <c r="G8" s="2216"/>
      <c r="H8" s="2418">
        <v>583000</v>
      </c>
      <c r="I8" s="2303"/>
      <c r="J8" s="2279"/>
      <c r="K8" s="2304"/>
      <c r="L8" s="2279">
        <f>L6-H8</f>
        <v>4789472</v>
      </c>
      <c r="M8" s="2393"/>
    </row>
    <row r="9" spans="1:13" ht="15.75">
      <c r="A9" s="2283"/>
      <c r="B9" s="2284"/>
      <c r="C9" s="2464" t="s">
        <v>607</v>
      </c>
      <c r="D9" s="2409" t="s">
        <v>541</v>
      </c>
      <c r="E9" s="2407"/>
      <c r="F9" s="2411"/>
      <c r="G9" s="2209"/>
      <c r="H9" s="2411"/>
      <c r="I9" s="2289"/>
      <c r="J9" s="2415"/>
      <c r="K9" s="2291"/>
      <c r="L9" s="2415"/>
      <c r="M9" s="2393"/>
    </row>
    <row r="10" spans="1:13" ht="16.5">
      <c r="A10" s="2296"/>
      <c r="B10" s="2297"/>
      <c r="C10" s="2465" t="s">
        <v>640</v>
      </c>
      <c r="D10" s="2299" t="s">
        <v>684</v>
      </c>
      <c r="E10" s="2300" t="s">
        <v>685</v>
      </c>
      <c r="F10" s="2310"/>
      <c r="G10" s="2309"/>
      <c r="H10" s="2310">
        <v>82500</v>
      </c>
      <c r="I10" s="2303"/>
      <c r="J10" s="2279"/>
      <c r="K10" s="2304"/>
      <c r="L10" s="2279">
        <f>L8-H10</f>
        <v>4706972</v>
      </c>
      <c r="M10" s="2393"/>
    </row>
    <row r="11" spans="1:13" ht="16.5">
      <c r="A11" s="2296"/>
      <c r="B11" s="2297"/>
      <c r="C11" s="2466" t="s">
        <v>687</v>
      </c>
      <c r="D11" s="2306" t="s">
        <v>686</v>
      </c>
      <c r="E11" s="2307"/>
      <c r="F11" s="2308"/>
      <c r="G11" s="2312"/>
      <c r="H11" s="2308"/>
      <c r="I11" s="2303"/>
      <c r="J11" s="2279"/>
      <c r="K11" s="2304"/>
      <c r="L11" s="2279"/>
      <c r="M11" s="2393"/>
    </row>
    <row r="12" spans="1:13" ht="16.5">
      <c r="A12" s="2274"/>
      <c r="B12" s="2275">
        <v>43193</v>
      </c>
      <c r="C12" s="2465" t="s">
        <v>640</v>
      </c>
      <c r="D12" s="2421" t="s">
        <v>576</v>
      </c>
      <c r="E12" s="2419" t="s">
        <v>139</v>
      </c>
      <c r="F12" s="2310"/>
      <c r="G12" s="2309"/>
      <c r="H12" s="2310">
        <v>162500</v>
      </c>
      <c r="I12" s="2280"/>
      <c r="J12" s="2414"/>
      <c r="K12" s="2282"/>
      <c r="L12" s="2414">
        <f>L10-H12</f>
        <v>4544472</v>
      </c>
      <c r="M12" s="2393"/>
    </row>
    <row r="13" spans="1:13" ht="16.5">
      <c r="A13" s="2283"/>
      <c r="B13" s="2284"/>
      <c r="C13" s="2466" t="s">
        <v>723</v>
      </c>
      <c r="D13" s="2422" t="s">
        <v>59</v>
      </c>
      <c r="E13" s="2420"/>
      <c r="F13" s="2308"/>
      <c r="G13" s="2312"/>
      <c r="H13" s="2308"/>
      <c r="I13" s="2289"/>
      <c r="J13" s="2415"/>
      <c r="K13" s="2291"/>
      <c r="L13" s="2415"/>
      <c r="M13" s="2393"/>
    </row>
    <row r="14" spans="1:13" ht="15.75">
      <c r="A14" s="2296"/>
      <c r="B14" s="2297">
        <v>43196</v>
      </c>
      <c r="C14" s="292" t="s">
        <v>724</v>
      </c>
      <c r="D14" s="2430" t="s">
        <v>726</v>
      </c>
      <c r="E14" s="2656" t="s">
        <v>727</v>
      </c>
      <c r="F14" s="2414"/>
      <c r="G14" s="2293"/>
      <c r="H14" s="2414"/>
      <c r="I14" s="2303"/>
      <c r="J14" s="2279">
        <v>1256662</v>
      </c>
      <c r="K14" s="2304"/>
      <c r="L14" s="2279">
        <f>L12-J14</f>
        <v>3287810</v>
      </c>
    </row>
    <row r="15" spans="1:13" ht="15.75">
      <c r="A15" s="2296"/>
      <c r="B15" s="2297"/>
      <c r="C15" s="294" t="s">
        <v>725</v>
      </c>
      <c r="D15" s="2431" t="s">
        <v>449</v>
      </c>
      <c r="E15" s="2657"/>
      <c r="F15" s="2415"/>
      <c r="G15" s="2295"/>
      <c r="H15" s="2415"/>
      <c r="I15" s="2303"/>
      <c r="J15" s="2415"/>
      <c r="K15" s="2304"/>
      <c r="L15" s="2279"/>
    </row>
    <row r="16" spans="1:13" ht="16.5">
      <c r="A16" s="2292"/>
      <c r="B16" s="2275"/>
      <c r="C16" s="2298"/>
      <c r="D16" s="2299"/>
      <c r="E16" s="2300"/>
      <c r="F16" s="2310"/>
      <c r="G16" s="2309"/>
      <c r="H16" s="2310"/>
      <c r="I16" s="2280"/>
      <c r="J16" s="2279"/>
      <c r="K16" s="2282">
        <v>10800</v>
      </c>
      <c r="L16" s="2414">
        <f>L14+K16</f>
        <v>3298610</v>
      </c>
    </row>
    <row r="17" spans="1:13" ht="16.5">
      <c r="A17" s="2294"/>
      <c r="B17" s="2284"/>
      <c r="C17" s="2311"/>
      <c r="D17" s="2306"/>
      <c r="E17" s="2307"/>
      <c r="F17" s="2308"/>
      <c r="G17" s="2312"/>
      <c r="H17" s="2308"/>
      <c r="I17" s="2289"/>
      <c r="J17" s="2415"/>
      <c r="K17" s="2291"/>
      <c r="L17" s="2415"/>
    </row>
    <row r="18" spans="1:13" ht="15.75">
      <c r="A18" s="2296"/>
      <c r="B18" s="2297">
        <v>43199</v>
      </c>
      <c r="C18" s="2199" t="s">
        <v>458</v>
      </c>
      <c r="D18" s="2428" t="s">
        <v>682</v>
      </c>
      <c r="E18" s="2426" t="s">
        <v>683</v>
      </c>
      <c r="F18" s="2418"/>
      <c r="G18" s="2201"/>
      <c r="H18" s="2432">
        <v>739000</v>
      </c>
      <c r="I18" s="2303"/>
      <c r="J18" s="2279"/>
      <c r="K18" s="2304"/>
      <c r="L18" s="2279">
        <f>L16-H18</f>
        <v>2559610</v>
      </c>
    </row>
    <row r="19" spans="1:13" ht="15.75">
      <c r="A19" s="2283"/>
      <c r="B19" s="2284"/>
      <c r="C19" s="2207" t="s">
        <v>681</v>
      </c>
      <c r="D19" s="2429" t="s">
        <v>648</v>
      </c>
      <c r="E19" s="2427"/>
      <c r="F19" s="2433"/>
      <c r="G19" s="2209"/>
      <c r="H19" s="2433"/>
      <c r="I19" s="2289"/>
      <c r="J19" s="2415"/>
      <c r="K19" s="2291"/>
      <c r="L19" s="2415"/>
    </row>
    <row r="20" spans="1:13" ht="15.75">
      <c r="A20" s="2274"/>
      <c r="B20" s="2275">
        <v>43202</v>
      </c>
      <c r="C20" s="104" t="s">
        <v>458</v>
      </c>
      <c r="D20" s="2440"/>
      <c r="E20" s="2438"/>
      <c r="F20" s="2434"/>
      <c r="G20" s="2436"/>
      <c r="H20" s="2434"/>
      <c r="I20" s="2280"/>
      <c r="J20" s="2442">
        <v>463000</v>
      </c>
      <c r="K20" s="2282"/>
      <c r="L20" s="2414">
        <f>L18-J20</f>
        <v>2096610</v>
      </c>
      <c r="M20" s="2393"/>
    </row>
    <row r="21" spans="1:13" ht="15.75">
      <c r="A21" s="2283"/>
      <c r="B21" s="2284"/>
      <c r="C21" s="56" t="s">
        <v>715</v>
      </c>
      <c r="D21" s="2441"/>
      <c r="E21" s="2439"/>
      <c r="F21" s="2435"/>
      <c r="G21" s="2437"/>
      <c r="H21" s="2435"/>
      <c r="I21" s="2289"/>
      <c r="J21" s="2443"/>
      <c r="K21" s="2291"/>
      <c r="L21" s="2415"/>
      <c r="M21" s="2393"/>
    </row>
    <row r="22" spans="1:13" ht="15.75">
      <c r="A22" s="2274"/>
      <c r="B22" s="2275">
        <v>43206</v>
      </c>
      <c r="C22" s="53" t="s">
        <v>640</v>
      </c>
      <c r="D22" s="2450" t="s">
        <v>689</v>
      </c>
      <c r="E22" s="2448" t="s">
        <v>141</v>
      </c>
      <c r="F22" s="2452"/>
      <c r="G22" s="2446"/>
      <c r="H22" s="2444"/>
      <c r="I22" s="2446"/>
      <c r="J22" s="2444">
        <v>82500</v>
      </c>
      <c r="K22" s="2282"/>
      <c r="L22" s="2414">
        <f>L20-J22</f>
        <v>2014110</v>
      </c>
    </row>
    <row r="23" spans="1:13" ht="15.75">
      <c r="A23" s="2283"/>
      <c r="B23" s="2284"/>
      <c r="C23" s="56" t="s">
        <v>688</v>
      </c>
      <c r="D23" s="2451" t="s">
        <v>59</v>
      </c>
      <c r="E23" s="2449"/>
      <c r="F23" s="2445"/>
      <c r="G23" s="2447"/>
      <c r="H23" s="2445"/>
      <c r="I23" s="2447"/>
      <c r="J23" s="2445"/>
      <c r="K23" s="2291"/>
      <c r="L23" s="2415"/>
    </row>
    <row r="24" spans="1:13" ht="15.75">
      <c r="A24" s="2320"/>
      <c r="B24" s="2275">
        <v>43208</v>
      </c>
      <c r="C24" s="104" t="s">
        <v>458</v>
      </c>
      <c r="D24" s="2459"/>
      <c r="E24" s="2457"/>
      <c r="F24" s="2453"/>
      <c r="G24" s="2455"/>
      <c r="H24" s="2453"/>
      <c r="I24" s="2280"/>
      <c r="J24" s="2461">
        <v>335000</v>
      </c>
      <c r="K24" s="2326"/>
      <c r="L24" s="2414">
        <f>L22-J24</f>
        <v>1679110</v>
      </c>
      <c r="M24" s="2393"/>
    </row>
    <row r="25" spans="1:13" ht="15.75">
      <c r="A25" s="2316"/>
      <c r="B25" s="2284"/>
      <c r="C25" s="56" t="s">
        <v>716</v>
      </c>
      <c r="D25" s="2460"/>
      <c r="E25" s="2458"/>
      <c r="F25" s="2454"/>
      <c r="G25" s="2456"/>
      <c r="H25" s="2454"/>
      <c r="I25" s="2289"/>
      <c r="J25" s="2462"/>
      <c r="K25" s="2291"/>
      <c r="L25" s="2415"/>
      <c r="M25" s="2393"/>
    </row>
    <row r="26" spans="1:13" ht="15.75">
      <c r="A26" s="2314"/>
      <c r="B26" s="2275">
        <v>43214</v>
      </c>
      <c r="C26" s="2530" t="s">
        <v>710</v>
      </c>
      <c r="D26" s="2314" t="s">
        <v>619</v>
      </c>
      <c r="E26" s="2468" t="s">
        <v>620</v>
      </c>
      <c r="F26" s="2279"/>
      <c r="G26" s="2303"/>
      <c r="H26" s="2279">
        <v>584000</v>
      </c>
      <c r="I26" s="2280"/>
      <c r="J26" s="2414"/>
      <c r="K26" s="2282"/>
      <c r="L26" s="2414">
        <f>L24-H26</f>
        <v>1095110</v>
      </c>
    </row>
    <row r="27" spans="1:13" ht="15.75">
      <c r="A27" s="2316"/>
      <c r="B27" s="2284"/>
      <c r="C27" s="2531" t="s">
        <v>621</v>
      </c>
      <c r="D27" s="2316" t="s">
        <v>636</v>
      </c>
      <c r="E27" s="2469"/>
      <c r="F27" s="2467"/>
      <c r="G27" s="2289"/>
      <c r="H27" s="2467"/>
      <c r="I27" s="2289"/>
      <c r="J27" s="2415"/>
      <c r="K27" s="2291"/>
      <c r="L27" s="2415"/>
    </row>
    <row r="28" spans="1:13" ht="15.75">
      <c r="A28" s="2314"/>
      <c r="B28" s="2275">
        <v>43215</v>
      </c>
      <c r="C28" s="53" t="s">
        <v>477</v>
      </c>
      <c r="D28" s="2476"/>
      <c r="E28" s="2474"/>
      <c r="F28" s="2470"/>
      <c r="G28" s="2472"/>
      <c r="H28" s="2470"/>
      <c r="I28" s="2280"/>
      <c r="J28" s="2478">
        <v>804000</v>
      </c>
      <c r="K28" s="2282"/>
      <c r="L28" s="2414">
        <f>L26-J28</f>
        <v>291110</v>
      </c>
    </row>
    <row r="29" spans="1:13" ht="15.75">
      <c r="A29" s="2316"/>
      <c r="B29" s="2284"/>
      <c r="C29" s="56" t="s">
        <v>717</v>
      </c>
      <c r="D29" s="2477"/>
      <c r="E29" s="2475"/>
      <c r="F29" s="2471"/>
      <c r="G29" s="2473"/>
      <c r="H29" s="2471"/>
      <c r="I29" s="2289"/>
      <c r="J29" s="2479"/>
      <c r="K29" s="2291"/>
      <c r="L29" s="2415"/>
    </row>
    <row r="30" spans="1:13" ht="15.75">
      <c r="A30" s="2314"/>
      <c r="B30" s="2275">
        <v>43220</v>
      </c>
      <c r="C30" s="2317" t="s">
        <v>430</v>
      </c>
      <c r="D30" s="2314"/>
      <c r="E30" s="2483"/>
      <c r="F30" s="2279">
        <v>3500000</v>
      </c>
      <c r="G30" s="2280"/>
      <c r="H30" s="2485"/>
      <c r="I30" s="2280"/>
      <c r="J30" s="2414"/>
      <c r="K30" s="2282"/>
      <c r="L30" s="2414">
        <f>L28+F30</f>
        <v>3791110</v>
      </c>
    </row>
    <row r="31" spans="1:13" ht="15.75">
      <c r="A31" s="2316"/>
      <c r="B31" s="2284"/>
      <c r="C31" s="2315"/>
      <c r="D31" s="2316"/>
      <c r="E31" s="2484"/>
      <c r="F31" s="2486"/>
      <c r="G31" s="2289"/>
      <c r="H31" s="2486"/>
      <c r="I31" s="2289"/>
      <c r="J31" s="2415"/>
      <c r="K31" s="2291"/>
      <c r="L31" s="2415"/>
    </row>
    <row r="32" spans="1:13" ht="15.75">
      <c r="A32" s="2314"/>
      <c r="B32" s="2275"/>
      <c r="C32" s="2532" t="s">
        <v>458</v>
      </c>
      <c r="D32" s="336" t="s">
        <v>662</v>
      </c>
      <c r="E32" s="337" t="s">
        <v>664</v>
      </c>
      <c r="F32" s="2418"/>
      <c r="G32" s="2216"/>
      <c r="H32" s="2418">
        <v>564000</v>
      </c>
      <c r="I32" s="2280"/>
      <c r="J32" s="2414"/>
      <c r="K32" s="2282"/>
      <c r="L32" s="2414">
        <f>L30-H32</f>
        <v>3227110</v>
      </c>
    </row>
    <row r="33" spans="1:12" ht="15.75">
      <c r="A33" s="2316"/>
      <c r="B33" s="2284"/>
      <c r="C33" s="2533" t="s">
        <v>659</v>
      </c>
      <c r="D33" s="2481" t="s">
        <v>663</v>
      </c>
      <c r="E33" s="2480"/>
      <c r="F33" s="2482"/>
      <c r="G33" s="2209"/>
      <c r="H33" s="2482"/>
      <c r="I33" s="2289"/>
      <c r="J33" s="2415"/>
      <c r="K33" s="2291"/>
      <c r="L33" s="2415"/>
    </row>
    <row r="34" spans="1:12" ht="15.75">
      <c r="A34" s="2758" t="s">
        <v>718</v>
      </c>
      <c r="B34" s="2759"/>
      <c r="C34" s="2760"/>
      <c r="D34" s="2328"/>
      <c r="E34" s="2329"/>
      <c r="F34" s="2330">
        <f>SUM(F4:F33)</f>
        <v>3500000</v>
      </c>
      <c r="G34" s="2330"/>
      <c r="H34" s="2330">
        <f>SUM(H4:H33)</f>
        <v>3490500</v>
      </c>
      <c r="I34" s="2331">
        <f>SUM(I4:I33)</f>
        <v>0</v>
      </c>
      <c r="J34" s="2330">
        <f>SUM(J4:J33)</f>
        <v>2994662</v>
      </c>
      <c r="K34" s="2330">
        <f>SUM(K4:K33)</f>
        <v>10800</v>
      </c>
      <c r="L34" s="2330">
        <f>L3+F34-H34-I34-J34+K34</f>
        <v>3227110</v>
      </c>
    </row>
    <row r="35" spans="1:12" ht="15.75">
      <c r="A35" s="2761" t="s">
        <v>7</v>
      </c>
      <c r="B35" s="2762"/>
      <c r="C35" s="2763"/>
      <c r="D35" s="2332"/>
      <c r="E35" s="2333"/>
      <c r="F35" s="2334"/>
      <c r="G35" s="2334"/>
      <c r="H35" s="2334"/>
      <c r="I35" s="2334"/>
      <c r="J35" s="2335"/>
      <c r="K35" s="2335"/>
      <c r="L35" s="2335"/>
    </row>
    <row r="36" spans="1:12" ht="15.75">
      <c r="A36" s="2764" t="s">
        <v>12</v>
      </c>
      <c r="B36" s="2765"/>
      <c r="C36" s="2766"/>
      <c r="D36" s="2336"/>
      <c r="E36" s="2337"/>
      <c r="F36" s="2338"/>
      <c r="G36" s="2338"/>
      <c r="H36" s="2338"/>
      <c r="I36" s="2338"/>
      <c r="J36" s="2338"/>
      <c r="K36" s="2338"/>
      <c r="L36" s="2338"/>
    </row>
  </sheetData>
  <mergeCells count="15">
    <mergeCell ref="L1:L2"/>
    <mergeCell ref="A3:C3"/>
    <mergeCell ref="J4:J5"/>
    <mergeCell ref="A1:A2"/>
    <mergeCell ref="B1:B2"/>
    <mergeCell ref="C1:C2"/>
    <mergeCell ref="D1:E1"/>
    <mergeCell ref="F1:F2"/>
    <mergeCell ref="G1:G2"/>
    <mergeCell ref="A34:C34"/>
    <mergeCell ref="A35:C35"/>
    <mergeCell ref="A36:C36"/>
    <mergeCell ref="H1:J1"/>
    <mergeCell ref="K1:K2"/>
    <mergeCell ref="E14:E15"/>
  </mergeCells>
  <pageMargins left="0.7" right="0.7" top="0.75" bottom="0.75" header="0.3" footer="0.3"/>
  <pageSetup orientation="portrait" horizontalDpi="120" verticalDpi="72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8"/>
  <dimension ref="A1:M36"/>
  <sheetViews>
    <sheetView tabSelected="1" topLeftCell="A13" workbookViewId="0">
      <selection activeCell="M19" sqref="M19:M21"/>
    </sheetView>
  </sheetViews>
  <sheetFormatPr defaultRowHeight="15"/>
  <cols>
    <col min="1" max="1" width="3.7109375" customWidth="1"/>
    <col min="2" max="2" width="12.42578125" customWidth="1"/>
    <col min="3" max="3" width="37.7109375" customWidth="1"/>
    <col min="4" max="4" width="16.28515625" customWidth="1"/>
    <col min="6" max="6" width="13.5703125" customWidth="1"/>
    <col min="8" max="8" width="13.85546875" customWidth="1"/>
    <col min="10" max="10" width="14.85546875" customWidth="1"/>
    <col min="11" max="11" width="12.28515625" customWidth="1"/>
    <col min="12" max="12" width="17.5703125" customWidth="1"/>
  </cols>
  <sheetData>
    <row r="1" spans="1:13" ht="15.75">
      <c r="A1" s="2752" t="s">
        <v>1</v>
      </c>
      <c r="B1" s="2754" t="s">
        <v>96</v>
      </c>
      <c r="C1" s="2752" t="s">
        <v>3</v>
      </c>
      <c r="D1" s="2756" t="s">
        <v>90</v>
      </c>
      <c r="E1" s="2757"/>
      <c r="F1" s="2743" t="s">
        <v>4</v>
      </c>
      <c r="G1" s="2743" t="s">
        <v>130</v>
      </c>
      <c r="H1" s="2767" t="s">
        <v>5</v>
      </c>
      <c r="I1" s="2768"/>
      <c r="J1" s="2769"/>
      <c r="K1" s="2743" t="s">
        <v>55</v>
      </c>
      <c r="L1" s="2743" t="s">
        <v>6</v>
      </c>
    </row>
    <row r="2" spans="1:13" ht="15.75">
      <c r="A2" s="2753"/>
      <c r="B2" s="2755"/>
      <c r="C2" s="2753"/>
      <c r="D2" s="2508" t="s">
        <v>54</v>
      </c>
      <c r="E2" s="2509" t="s">
        <v>93</v>
      </c>
      <c r="F2" s="2744"/>
      <c r="G2" s="2744"/>
      <c r="H2" s="2502" t="s">
        <v>94</v>
      </c>
      <c r="I2" s="2502" t="s">
        <v>129</v>
      </c>
      <c r="J2" s="2502" t="s">
        <v>60</v>
      </c>
      <c r="K2" s="2744"/>
      <c r="L2" s="2744"/>
    </row>
    <row r="3" spans="1:13" ht="15.75">
      <c r="A3" s="2745" t="s">
        <v>7</v>
      </c>
      <c r="B3" s="2746"/>
      <c r="C3" s="2747"/>
      <c r="D3" s="2503"/>
      <c r="E3" s="2271"/>
      <c r="F3" s="2272"/>
      <c r="G3" s="2272"/>
      <c r="H3" s="2272"/>
      <c r="I3" s="2272"/>
      <c r="J3" s="2272"/>
      <c r="K3" s="2272"/>
      <c r="L3" s="2273">
        <f>'Apr''18'!L34</f>
        <v>3227110</v>
      </c>
    </row>
    <row r="4" spans="1:13" ht="15.75">
      <c r="A4" s="2274"/>
      <c r="B4" s="2275">
        <v>43222</v>
      </c>
      <c r="C4" s="2510" t="s">
        <v>721</v>
      </c>
      <c r="D4" s="2489" t="s">
        <v>540</v>
      </c>
      <c r="E4" s="2487" t="s">
        <v>249</v>
      </c>
      <c r="F4" s="2418"/>
      <c r="G4" s="2201"/>
      <c r="H4" s="2500">
        <v>775500</v>
      </c>
      <c r="I4" s="2280"/>
      <c r="J4" s="2748"/>
      <c r="K4" s="2282"/>
      <c r="L4" s="2504">
        <f>L3-H4</f>
        <v>2451610</v>
      </c>
    </row>
    <row r="5" spans="1:13" ht="15.75">
      <c r="A5" s="2283"/>
      <c r="B5" s="2284"/>
      <c r="C5" s="2511" t="s">
        <v>722</v>
      </c>
      <c r="D5" s="2490" t="s">
        <v>541</v>
      </c>
      <c r="E5" s="2488"/>
      <c r="F5" s="2501"/>
      <c r="G5" s="2209"/>
      <c r="H5" s="2501"/>
      <c r="I5" s="2289"/>
      <c r="J5" s="2749"/>
      <c r="K5" s="2291"/>
      <c r="L5" s="2505"/>
    </row>
    <row r="6" spans="1:13" ht="15.75">
      <c r="A6" s="2292"/>
      <c r="B6" s="2275"/>
      <c r="C6" s="2510" t="s">
        <v>458</v>
      </c>
      <c r="D6" s="2489" t="s">
        <v>540</v>
      </c>
      <c r="E6" s="2487" t="s">
        <v>249</v>
      </c>
      <c r="F6" s="2418"/>
      <c r="G6" s="2216"/>
      <c r="H6" s="2418">
        <v>583000</v>
      </c>
      <c r="I6" s="2280"/>
      <c r="J6" s="2504"/>
      <c r="K6" s="2504"/>
      <c r="L6" s="2504">
        <f>L4-H6</f>
        <v>1868610</v>
      </c>
      <c r="M6" s="2512"/>
    </row>
    <row r="7" spans="1:13" ht="15.75">
      <c r="A7" s="2294"/>
      <c r="B7" s="2284"/>
      <c r="C7" s="2511" t="s">
        <v>607</v>
      </c>
      <c r="D7" s="2490" t="s">
        <v>541</v>
      </c>
      <c r="E7" s="2488"/>
      <c r="F7" s="2501"/>
      <c r="G7" s="2209"/>
      <c r="H7" s="2501"/>
      <c r="I7" s="2289"/>
      <c r="J7" s="2505"/>
      <c r="K7" s="2505"/>
      <c r="L7" s="2505"/>
      <c r="M7" s="2512"/>
    </row>
    <row r="8" spans="1:13" ht="15.75">
      <c r="A8" s="2296"/>
      <c r="B8" s="2297">
        <v>43229</v>
      </c>
      <c r="C8" s="104" t="s">
        <v>458</v>
      </c>
      <c r="D8" s="2524"/>
      <c r="E8" s="2522"/>
      <c r="F8" s="2518"/>
      <c r="G8" s="2520"/>
      <c r="H8" s="2518"/>
      <c r="I8" s="2280"/>
      <c r="J8" s="2528">
        <v>463000</v>
      </c>
      <c r="K8" s="2304"/>
      <c r="L8" s="2279">
        <f>L6-J8</f>
        <v>1405610</v>
      </c>
      <c r="M8" s="2512"/>
    </row>
    <row r="9" spans="1:13" ht="15.75">
      <c r="A9" s="2283"/>
      <c r="B9" s="2284"/>
      <c r="C9" s="56" t="s">
        <v>715</v>
      </c>
      <c r="D9" s="2525"/>
      <c r="E9" s="2523"/>
      <c r="F9" s="2519"/>
      <c r="G9" s="2521"/>
      <c r="H9" s="2519"/>
      <c r="I9" s="2289"/>
      <c r="J9" s="2529"/>
      <c r="K9" s="2291"/>
      <c r="L9" s="2505"/>
      <c r="M9" s="2512"/>
    </row>
    <row r="10" spans="1:13" ht="15.75">
      <c r="A10" s="2296"/>
      <c r="B10" s="2297"/>
      <c r="C10" s="2199" t="s">
        <v>458</v>
      </c>
      <c r="D10" s="2516" t="s">
        <v>682</v>
      </c>
      <c r="E10" s="2514" t="s">
        <v>683</v>
      </c>
      <c r="F10" s="2418"/>
      <c r="G10" s="2201"/>
      <c r="H10" s="2526">
        <v>739000</v>
      </c>
      <c r="I10" s="2303"/>
      <c r="J10" s="2279"/>
      <c r="K10" s="2304"/>
      <c r="L10" s="2279">
        <f>L8-H10</f>
        <v>666610</v>
      </c>
      <c r="M10" s="2512"/>
    </row>
    <row r="11" spans="1:13" ht="15.75">
      <c r="A11" s="2296"/>
      <c r="B11" s="2297"/>
      <c r="C11" s="2207" t="s">
        <v>681</v>
      </c>
      <c r="D11" s="2517" t="s">
        <v>648</v>
      </c>
      <c r="E11" s="2515"/>
      <c r="F11" s="2527"/>
      <c r="G11" s="2209"/>
      <c r="H11" s="2527"/>
      <c r="I11" s="2289"/>
      <c r="J11" s="2279"/>
      <c r="K11" s="2304"/>
      <c r="L11" s="2279"/>
      <c r="M11" s="2512"/>
    </row>
    <row r="12" spans="1:13" ht="15.75">
      <c r="A12" s="2274"/>
      <c r="B12" s="2275"/>
      <c r="C12" s="104"/>
      <c r="D12" s="2540"/>
      <c r="E12" s="2538"/>
      <c r="F12" s="2534"/>
      <c r="G12" s="2536"/>
      <c r="H12" s="2534"/>
      <c r="I12" s="2280"/>
      <c r="J12" s="2542"/>
      <c r="K12" s="2282">
        <v>16500</v>
      </c>
      <c r="L12" s="2504">
        <f>L10+K12</f>
        <v>683110</v>
      </c>
      <c r="M12" s="2512"/>
    </row>
    <row r="13" spans="1:13" ht="15.75">
      <c r="A13" s="2283"/>
      <c r="B13" s="2284"/>
      <c r="C13" s="56"/>
      <c r="D13" s="2541"/>
      <c r="E13" s="2539"/>
      <c r="F13" s="2535"/>
      <c r="G13" s="2537"/>
      <c r="H13" s="2535"/>
      <c r="I13" s="2289"/>
      <c r="J13" s="2543"/>
      <c r="K13" s="2291"/>
      <c r="L13" s="2505"/>
      <c r="M13" s="2512"/>
    </row>
    <row r="14" spans="1:13" ht="15.75">
      <c r="A14" s="2296"/>
      <c r="B14" s="2297">
        <v>43241</v>
      </c>
      <c r="C14" s="104" t="s">
        <v>458</v>
      </c>
      <c r="D14" s="2540"/>
      <c r="E14" s="2538"/>
      <c r="F14" s="2534"/>
      <c r="G14" s="2536"/>
      <c r="H14" s="2534"/>
      <c r="I14" s="2280"/>
      <c r="J14" s="2542">
        <v>335000</v>
      </c>
      <c r="K14" s="2304"/>
      <c r="L14" s="2279">
        <f>L12-J14</f>
        <v>348110</v>
      </c>
    </row>
    <row r="15" spans="1:13" ht="15.75">
      <c r="A15" s="2296"/>
      <c r="B15" s="2297"/>
      <c r="C15" s="56" t="s">
        <v>716</v>
      </c>
      <c r="D15" s="2541"/>
      <c r="E15" s="2539"/>
      <c r="F15" s="2535"/>
      <c r="G15" s="2537"/>
      <c r="H15" s="2535"/>
      <c r="I15" s="2289"/>
      <c r="J15" s="2543"/>
      <c r="K15" s="2304"/>
      <c r="L15" s="2279"/>
    </row>
    <row r="16" spans="1:13" ht="16.5">
      <c r="A16" s="2292"/>
      <c r="B16" s="2275">
        <v>43245</v>
      </c>
      <c r="C16" s="2298"/>
      <c r="D16" s="2299"/>
      <c r="E16" s="2300"/>
      <c r="F16" s="2310">
        <v>7000000</v>
      </c>
      <c r="G16" s="2309"/>
      <c r="H16" s="2310"/>
      <c r="I16" s="2280"/>
      <c r="J16" s="2279"/>
      <c r="K16" s="2282"/>
      <c r="L16" s="2504">
        <f>L14+F16</f>
        <v>7348110</v>
      </c>
    </row>
    <row r="17" spans="1:13" ht="16.5">
      <c r="A17" s="2294"/>
      <c r="B17" s="2284"/>
      <c r="C17" s="2311"/>
      <c r="D17" s="2306"/>
      <c r="E17" s="2307"/>
      <c r="F17" s="2308"/>
      <c r="G17" s="2312"/>
      <c r="H17" s="2308"/>
      <c r="I17" s="2289"/>
      <c r="J17" s="2505"/>
      <c r="K17" s="2291"/>
      <c r="L17" s="2505"/>
    </row>
    <row r="18" spans="1:13" ht="15.75">
      <c r="A18" s="2296"/>
      <c r="B18" s="2297"/>
      <c r="C18" s="2317" t="s">
        <v>710</v>
      </c>
      <c r="D18" s="2314" t="s">
        <v>619</v>
      </c>
      <c r="E18" s="2548" t="s">
        <v>620</v>
      </c>
      <c r="F18" s="2279"/>
      <c r="G18" s="2303"/>
      <c r="H18" s="2279">
        <v>584000</v>
      </c>
      <c r="I18" s="2280"/>
      <c r="J18" s="2279"/>
      <c r="K18" s="2304"/>
      <c r="L18" s="2279">
        <f>L16-H18</f>
        <v>6764110</v>
      </c>
      <c r="M18" s="2770"/>
    </row>
    <row r="19" spans="1:13" ht="15.75">
      <c r="A19" s="2283"/>
      <c r="B19" s="2284"/>
      <c r="C19" s="2315" t="s">
        <v>621</v>
      </c>
      <c r="D19" s="2316" t="s">
        <v>636</v>
      </c>
      <c r="E19" s="2549"/>
      <c r="F19" s="2547"/>
      <c r="G19" s="2289"/>
      <c r="H19" s="2547"/>
      <c r="I19" s="2289"/>
      <c r="J19" s="2505"/>
      <c r="K19" s="2291"/>
      <c r="L19" s="2505"/>
      <c r="M19" s="2770"/>
    </row>
    <row r="20" spans="1:13" ht="15.75">
      <c r="A20" s="2274"/>
      <c r="B20" s="2275"/>
      <c r="C20" s="2219" t="s">
        <v>458</v>
      </c>
      <c r="D20" s="336" t="s">
        <v>662</v>
      </c>
      <c r="E20" s="337" t="s">
        <v>664</v>
      </c>
      <c r="F20" s="2418"/>
      <c r="G20" s="2216"/>
      <c r="H20" s="2418">
        <v>564000</v>
      </c>
      <c r="I20" s="2280"/>
      <c r="J20" s="2504"/>
      <c r="K20" s="2282"/>
      <c r="L20" s="2504">
        <f>L18-H20</f>
        <v>6200110</v>
      </c>
      <c r="M20" s="2770"/>
    </row>
    <row r="21" spans="1:13" ht="15.75">
      <c r="A21" s="2283"/>
      <c r="B21" s="2284"/>
      <c r="C21" s="2207" t="s">
        <v>659</v>
      </c>
      <c r="D21" s="2545" t="s">
        <v>663</v>
      </c>
      <c r="E21" s="2544"/>
      <c r="F21" s="2546"/>
      <c r="G21" s="2209"/>
      <c r="H21" s="2546"/>
      <c r="I21" s="2289"/>
      <c r="J21" s="2505"/>
      <c r="K21" s="2291"/>
      <c r="L21" s="2505"/>
      <c r="M21" s="2770"/>
    </row>
    <row r="22" spans="1:13" ht="15.75">
      <c r="A22" s="2274"/>
      <c r="B22" s="2275"/>
      <c r="C22" s="53"/>
      <c r="D22" s="2497"/>
      <c r="E22" s="2495"/>
      <c r="F22" s="2499"/>
      <c r="G22" s="2493"/>
      <c r="H22" s="2491"/>
      <c r="I22" s="2493"/>
      <c r="J22" s="2491"/>
      <c r="K22" s="2282"/>
      <c r="L22" s="2504"/>
      <c r="M22" s="2513"/>
    </row>
    <row r="23" spans="1:13" ht="15.75">
      <c r="A23" s="2283"/>
      <c r="B23" s="2284"/>
      <c r="C23" s="56"/>
      <c r="D23" s="2498"/>
      <c r="E23" s="2496"/>
      <c r="F23" s="2492"/>
      <c r="G23" s="2494"/>
      <c r="H23" s="2492"/>
      <c r="I23" s="2494"/>
      <c r="J23" s="2492"/>
      <c r="K23" s="2291"/>
      <c r="L23" s="2505"/>
      <c r="M23" s="2513"/>
    </row>
    <row r="24" spans="1:13" ht="15.75">
      <c r="A24" s="2320"/>
      <c r="B24" s="2275"/>
      <c r="C24" s="104"/>
      <c r="D24" s="2497"/>
      <c r="E24" s="2495"/>
      <c r="F24" s="2491"/>
      <c r="G24" s="2493"/>
      <c r="H24" s="2491"/>
      <c r="I24" s="2280"/>
      <c r="J24" s="2504"/>
      <c r="K24" s="2326"/>
      <c r="L24" s="2504"/>
      <c r="M24" s="2512"/>
    </row>
    <row r="25" spans="1:13" ht="15.75">
      <c r="A25" s="2316"/>
      <c r="B25" s="2284"/>
      <c r="C25" s="56"/>
      <c r="D25" s="2498"/>
      <c r="E25" s="2496"/>
      <c r="F25" s="2492"/>
      <c r="G25" s="2494"/>
      <c r="H25" s="2492"/>
      <c r="I25" s="2289"/>
      <c r="J25" s="2505"/>
      <c r="K25" s="2291"/>
      <c r="L25" s="2505"/>
      <c r="M25" s="2512"/>
    </row>
    <row r="26" spans="1:13" ht="15.75">
      <c r="A26" s="2314"/>
      <c r="B26" s="2275"/>
      <c r="C26" s="2317"/>
      <c r="D26" s="2314"/>
      <c r="E26" s="2506"/>
      <c r="F26" s="2279"/>
      <c r="G26" s="2303"/>
      <c r="H26" s="2279"/>
      <c r="I26" s="2280"/>
      <c r="J26" s="2504"/>
      <c r="K26" s="2282"/>
      <c r="L26" s="2504"/>
    </row>
    <row r="27" spans="1:13" ht="15.75">
      <c r="A27" s="2316"/>
      <c r="B27" s="2284"/>
      <c r="C27" s="2315"/>
      <c r="D27" s="2316"/>
      <c r="E27" s="2507"/>
      <c r="F27" s="2505"/>
      <c r="G27" s="2289"/>
      <c r="H27" s="2505"/>
      <c r="I27" s="2289"/>
      <c r="J27" s="2505"/>
      <c r="K27" s="2291"/>
      <c r="L27" s="2505"/>
    </row>
    <row r="28" spans="1:13" ht="15.75">
      <c r="A28" s="2314"/>
      <c r="B28" s="2275"/>
      <c r="C28" s="53"/>
      <c r="D28" s="2497"/>
      <c r="E28" s="2495"/>
      <c r="F28" s="2491"/>
      <c r="G28" s="2493"/>
      <c r="H28" s="2491"/>
      <c r="I28" s="2280"/>
      <c r="J28" s="2504"/>
      <c r="K28" s="2282"/>
      <c r="L28" s="2504"/>
    </row>
    <row r="29" spans="1:13" ht="15.75">
      <c r="A29" s="2316"/>
      <c r="B29" s="2284"/>
      <c r="C29" s="56"/>
      <c r="D29" s="2498"/>
      <c r="E29" s="2496"/>
      <c r="F29" s="2492"/>
      <c r="G29" s="2494"/>
      <c r="H29" s="2492"/>
      <c r="I29" s="2289"/>
      <c r="J29" s="2505"/>
      <c r="K29" s="2291"/>
      <c r="L29" s="2505"/>
    </row>
    <row r="30" spans="1:13" ht="15.75">
      <c r="A30" s="2314"/>
      <c r="B30" s="2275"/>
      <c r="C30" s="2317"/>
      <c r="D30" s="2314"/>
      <c r="E30" s="2506"/>
      <c r="F30" s="2279"/>
      <c r="G30" s="2280"/>
      <c r="H30" s="2504"/>
      <c r="I30" s="2280"/>
      <c r="J30" s="2504"/>
      <c r="K30" s="2282"/>
      <c r="L30" s="2504"/>
    </row>
    <row r="31" spans="1:13" ht="15.75">
      <c r="A31" s="2316"/>
      <c r="B31" s="2284"/>
      <c r="C31" s="2315"/>
      <c r="D31" s="2316"/>
      <c r="E31" s="2507"/>
      <c r="F31" s="2505"/>
      <c r="G31" s="2289"/>
      <c r="H31" s="2505"/>
      <c r="I31" s="2289"/>
      <c r="J31" s="2505"/>
      <c r="K31" s="2291"/>
      <c r="L31" s="2505"/>
    </row>
    <row r="32" spans="1:13" ht="15.75">
      <c r="A32" s="2314"/>
      <c r="B32" s="2275"/>
      <c r="C32" s="2219"/>
      <c r="D32" s="336"/>
      <c r="E32" s="337"/>
      <c r="F32" s="2418"/>
      <c r="G32" s="2216"/>
      <c r="H32" s="2418"/>
      <c r="I32" s="2280"/>
      <c r="J32" s="2504"/>
      <c r="K32" s="2282"/>
      <c r="L32" s="2504"/>
    </row>
    <row r="33" spans="1:12" ht="15.75">
      <c r="A33" s="2316"/>
      <c r="B33" s="2284"/>
      <c r="C33" s="2207"/>
      <c r="D33" s="2490"/>
      <c r="E33" s="2488"/>
      <c r="F33" s="2501"/>
      <c r="G33" s="2209"/>
      <c r="H33" s="2501"/>
      <c r="I33" s="2289"/>
      <c r="J33" s="2505"/>
      <c r="K33" s="2291"/>
      <c r="L33" s="2505"/>
    </row>
    <row r="34" spans="1:12" ht="15.75">
      <c r="A34" s="2758" t="s">
        <v>728</v>
      </c>
      <c r="B34" s="2759"/>
      <c r="C34" s="2760"/>
      <c r="D34" s="2328"/>
      <c r="E34" s="2329"/>
      <c r="F34" s="2330">
        <f>SUM(F4:F33)</f>
        <v>7000000</v>
      </c>
      <c r="G34" s="2330"/>
      <c r="H34" s="2330">
        <f>SUM(H4:H33)</f>
        <v>3245500</v>
      </c>
      <c r="I34" s="2331">
        <f>SUM(I4:I33)</f>
        <v>0</v>
      </c>
      <c r="J34" s="2330">
        <f>SUM(J4:J33)</f>
        <v>798000</v>
      </c>
      <c r="K34" s="2330">
        <f>SUM(K4:K33)</f>
        <v>16500</v>
      </c>
      <c r="L34" s="2330">
        <f>L3+F34-H34-I34-J34+K34</f>
        <v>6200110</v>
      </c>
    </row>
    <row r="35" spans="1:12" ht="15.75">
      <c r="A35" s="2761" t="s">
        <v>7</v>
      </c>
      <c r="B35" s="2762"/>
      <c r="C35" s="2763"/>
      <c r="D35" s="2332"/>
      <c r="E35" s="2333"/>
      <c r="F35" s="2334"/>
      <c r="G35" s="2334"/>
      <c r="H35" s="2334"/>
      <c r="I35" s="2334"/>
      <c r="J35" s="2335"/>
      <c r="K35" s="2335"/>
      <c r="L35" s="2335"/>
    </row>
    <row r="36" spans="1:12" ht="15.75">
      <c r="A36" s="2764" t="s">
        <v>12</v>
      </c>
      <c r="B36" s="2765"/>
      <c r="C36" s="2766"/>
      <c r="D36" s="2336"/>
      <c r="E36" s="2337"/>
      <c r="F36" s="2338"/>
      <c r="G36" s="2338"/>
      <c r="H36" s="2338"/>
      <c r="I36" s="2338"/>
      <c r="J36" s="2338"/>
      <c r="K36" s="2338"/>
      <c r="L36" s="2338"/>
    </row>
  </sheetData>
  <mergeCells count="14">
    <mergeCell ref="L1:L2"/>
    <mergeCell ref="A3:C3"/>
    <mergeCell ref="J4:J5"/>
    <mergeCell ref="A1:A2"/>
    <mergeCell ref="B1:B2"/>
    <mergeCell ref="C1:C2"/>
    <mergeCell ref="D1:E1"/>
    <mergeCell ref="F1:F2"/>
    <mergeCell ref="G1:G2"/>
    <mergeCell ref="A34:C34"/>
    <mergeCell ref="A35:C35"/>
    <mergeCell ref="A36:C36"/>
    <mergeCell ref="H1:J1"/>
    <mergeCell ref="K1:K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M98"/>
  <sheetViews>
    <sheetView showGridLines="0" topLeftCell="B1" workbookViewId="0">
      <pane ySplit="6" topLeftCell="A55" activePane="bottomLeft" state="frozen"/>
      <selection pane="bottomLeft" activeCell="H62" sqref="H62"/>
    </sheetView>
  </sheetViews>
  <sheetFormatPr defaultRowHeight="15"/>
  <cols>
    <col min="1" max="1" width="4.7109375" customWidth="1"/>
    <col min="2" max="2" width="11.28515625" style="188" customWidth="1"/>
    <col min="3" max="3" width="39.42578125" customWidth="1"/>
    <col min="4" max="4" width="14.140625" customWidth="1"/>
    <col min="6" max="6" width="16.140625" customWidth="1"/>
    <col min="7" max="7" width="14" customWidth="1"/>
    <col min="8" max="8" width="15.140625" style="394" customWidth="1"/>
    <col min="9" max="9" width="13.42578125" style="394" customWidth="1"/>
    <col min="10" max="10" width="16.42578125" style="394" customWidth="1"/>
    <col min="11" max="11" width="13.42578125" customWidth="1"/>
    <col min="12" max="12" width="15.42578125" customWidth="1"/>
    <col min="13" max="13" width="9.140625" style="72"/>
  </cols>
  <sheetData>
    <row r="1" spans="1:13" ht="18.75">
      <c r="A1" s="2550" t="s">
        <v>14</v>
      </c>
      <c r="B1" s="2550"/>
      <c r="C1" s="2550"/>
      <c r="D1" s="2550"/>
      <c r="E1" s="2550"/>
      <c r="F1" s="2550"/>
      <c r="G1" s="2550"/>
      <c r="H1" s="2550"/>
      <c r="I1" s="2550"/>
      <c r="J1" s="2550"/>
      <c r="K1" s="2550"/>
      <c r="L1" s="2550"/>
      <c r="M1" s="2550"/>
    </row>
    <row r="2" spans="1:13" ht="18.75">
      <c r="A2" s="2569" t="s">
        <v>165</v>
      </c>
      <c r="B2" s="2569"/>
      <c r="C2" s="2569"/>
      <c r="D2" s="2569"/>
      <c r="E2" s="2569"/>
      <c r="F2" s="2569"/>
      <c r="G2" s="2569"/>
      <c r="H2" s="2569"/>
      <c r="I2" s="2569"/>
      <c r="J2" s="2569"/>
      <c r="K2" s="2569"/>
      <c r="L2" s="2569"/>
      <c r="M2" s="2569"/>
    </row>
    <row r="5" spans="1:13">
      <c r="A5" s="2632" t="s">
        <v>1</v>
      </c>
      <c r="B5" s="2664" t="s">
        <v>96</v>
      </c>
      <c r="C5" s="2632" t="s">
        <v>3</v>
      </c>
      <c r="D5" s="2636" t="s">
        <v>90</v>
      </c>
      <c r="E5" s="2637"/>
      <c r="F5" s="2630" t="s">
        <v>4</v>
      </c>
      <c r="G5" s="2630" t="s">
        <v>130</v>
      </c>
      <c r="H5" s="2666" t="s">
        <v>5</v>
      </c>
      <c r="I5" s="2667"/>
      <c r="J5" s="2668"/>
      <c r="K5" s="2630" t="s">
        <v>55</v>
      </c>
      <c r="L5" s="2630" t="s">
        <v>6</v>
      </c>
    </row>
    <row r="6" spans="1:13">
      <c r="A6" s="2633"/>
      <c r="B6" s="2665"/>
      <c r="C6" s="2633"/>
      <c r="D6" s="164" t="s">
        <v>54</v>
      </c>
      <c r="E6" s="165" t="s">
        <v>93</v>
      </c>
      <c r="F6" s="2631"/>
      <c r="G6" s="2631"/>
      <c r="H6" s="381" t="s">
        <v>94</v>
      </c>
      <c r="I6" s="381" t="s">
        <v>129</v>
      </c>
      <c r="J6" s="381" t="s">
        <v>60</v>
      </c>
      <c r="K6" s="2631"/>
      <c r="L6" s="2631"/>
    </row>
    <row r="7" spans="1:13">
      <c r="A7" s="50"/>
      <c r="B7" s="187"/>
      <c r="C7" s="51" t="s">
        <v>7</v>
      </c>
      <c r="D7" s="51"/>
      <c r="E7" s="134"/>
      <c r="F7" s="49"/>
      <c r="G7" s="49"/>
      <c r="H7" s="382"/>
      <c r="I7" s="382"/>
      <c r="J7" s="382"/>
      <c r="K7" s="49"/>
      <c r="L7" s="52">
        <f>'DESEMBER''13'!L56</f>
        <v>2812673</v>
      </c>
    </row>
    <row r="8" spans="1:13">
      <c r="A8" s="2618">
        <v>1</v>
      </c>
      <c r="B8" s="2660" t="s">
        <v>166</v>
      </c>
      <c r="C8" s="53" t="s">
        <v>167</v>
      </c>
      <c r="D8" s="183" t="s">
        <v>92</v>
      </c>
      <c r="E8" s="2622" t="s">
        <v>142</v>
      </c>
      <c r="F8" s="2626"/>
      <c r="G8" s="159"/>
      <c r="H8" s="383"/>
      <c r="I8" s="383"/>
      <c r="J8" s="2654">
        <v>102208</v>
      </c>
      <c r="K8" s="2616"/>
      <c r="L8" s="2616">
        <f>L7-J8</f>
        <v>2710465</v>
      </c>
    </row>
    <row r="9" spans="1:13">
      <c r="A9" s="2619"/>
      <c r="B9" s="2661"/>
      <c r="C9" s="56" t="s">
        <v>168</v>
      </c>
      <c r="D9" s="184" t="s">
        <v>59</v>
      </c>
      <c r="E9" s="2623"/>
      <c r="F9" s="2627"/>
      <c r="G9" s="160"/>
      <c r="H9" s="384"/>
      <c r="I9" s="384"/>
      <c r="J9" s="2655"/>
      <c r="K9" s="2617"/>
      <c r="L9" s="2617"/>
    </row>
    <row r="10" spans="1:13">
      <c r="A10" s="2618">
        <v>2</v>
      </c>
      <c r="B10" s="2660" t="s">
        <v>166</v>
      </c>
      <c r="C10" s="78" t="s">
        <v>169</v>
      </c>
      <c r="D10" s="181" t="s">
        <v>171</v>
      </c>
      <c r="E10" s="2622" t="s">
        <v>172</v>
      </c>
      <c r="F10" s="2626"/>
      <c r="G10" s="159"/>
      <c r="H10" s="383"/>
      <c r="I10" s="383"/>
      <c r="J10" s="2654">
        <v>740000</v>
      </c>
      <c r="K10" s="2616"/>
      <c r="L10" s="2616">
        <f>L8-J10</f>
        <v>1970465</v>
      </c>
    </row>
    <row r="11" spans="1:13">
      <c r="A11" s="2619"/>
      <c r="B11" s="2661"/>
      <c r="C11" s="79" t="s">
        <v>170</v>
      </c>
      <c r="D11" s="182" t="s">
        <v>173</v>
      </c>
      <c r="E11" s="2623"/>
      <c r="F11" s="2627"/>
      <c r="G11" s="160"/>
      <c r="H11" s="384"/>
      <c r="I11" s="384"/>
      <c r="J11" s="2655"/>
      <c r="K11" s="2617"/>
      <c r="L11" s="2617"/>
    </row>
    <row r="12" spans="1:13">
      <c r="A12" s="2618">
        <v>3</v>
      </c>
      <c r="B12" s="2660" t="s">
        <v>166</v>
      </c>
      <c r="C12" s="61" t="s">
        <v>175</v>
      </c>
      <c r="D12" s="185" t="s">
        <v>91</v>
      </c>
      <c r="E12" s="2622" t="s">
        <v>141</v>
      </c>
      <c r="F12" s="2626"/>
      <c r="G12" s="159"/>
      <c r="H12" s="383"/>
      <c r="I12" s="383"/>
      <c r="J12" s="2654">
        <v>531445</v>
      </c>
      <c r="K12" s="2626"/>
      <c r="L12" s="2616">
        <f>L10-J12</f>
        <v>1439020</v>
      </c>
    </row>
    <row r="13" spans="1:13">
      <c r="A13" s="2619"/>
      <c r="B13" s="2661"/>
      <c r="C13" s="62" t="s">
        <v>89</v>
      </c>
      <c r="D13" s="186" t="s">
        <v>59</v>
      </c>
      <c r="E13" s="2623"/>
      <c r="F13" s="2627"/>
      <c r="G13" s="160"/>
      <c r="H13" s="384"/>
      <c r="I13" s="384"/>
      <c r="J13" s="2655"/>
      <c r="K13" s="2627"/>
      <c r="L13" s="2617"/>
    </row>
    <row r="14" spans="1:13">
      <c r="A14" s="301"/>
      <c r="B14" s="2660" t="s">
        <v>166</v>
      </c>
      <c r="C14" s="53" t="s">
        <v>145</v>
      </c>
      <c r="D14" s="377" t="s">
        <v>131</v>
      </c>
      <c r="E14" s="2622" t="s">
        <v>143</v>
      </c>
      <c r="F14" s="106"/>
      <c r="G14" s="106"/>
      <c r="H14" s="386"/>
      <c r="I14" s="386"/>
      <c r="J14" s="2654">
        <v>100000</v>
      </c>
      <c r="K14" s="106"/>
      <c r="L14" s="2616">
        <f>L12-J14</f>
        <v>1339020</v>
      </c>
    </row>
    <row r="15" spans="1:13">
      <c r="A15" s="301"/>
      <c r="B15" s="2661"/>
      <c r="C15" s="56" t="s">
        <v>146</v>
      </c>
      <c r="D15" s="378" t="s">
        <v>59</v>
      </c>
      <c r="E15" s="2623"/>
      <c r="F15" s="106"/>
      <c r="G15" s="106"/>
      <c r="H15" s="386"/>
      <c r="I15" s="386"/>
      <c r="J15" s="2655"/>
      <c r="K15" s="106"/>
      <c r="L15" s="2617"/>
    </row>
    <row r="16" spans="1:13">
      <c r="A16" s="2618">
        <v>4</v>
      </c>
      <c r="B16" s="2660" t="s">
        <v>174</v>
      </c>
      <c r="C16" s="53" t="s">
        <v>176</v>
      </c>
      <c r="D16" s="185" t="s">
        <v>63</v>
      </c>
      <c r="E16" s="2622" t="s">
        <v>139</v>
      </c>
      <c r="F16" s="2626"/>
      <c r="G16" s="159"/>
      <c r="H16" s="383"/>
      <c r="I16" s="383"/>
      <c r="J16" s="2654">
        <v>105310</v>
      </c>
      <c r="K16" s="2616"/>
      <c r="L16" s="2616">
        <f>L14-J16</f>
        <v>1233710</v>
      </c>
    </row>
    <row r="17" spans="1:12">
      <c r="A17" s="2619"/>
      <c r="B17" s="2661"/>
      <c r="C17" s="56" t="s">
        <v>62</v>
      </c>
      <c r="D17" s="186" t="s">
        <v>59</v>
      </c>
      <c r="E17" s="2623"/>
      <c r="F17" s="2627"/>
      <c r="G17" s="160"/>
      <c r="H17" s="384"/>
      <c r="I17" s="384"/>
      <c r="J17" s="2655"/>
      <c r="K17" s="2617"/>
      <c r="L17" s="2617"/>
    </row>
    <row r="18" spans="1:12">
      <c r="A18" s="2618">
        <v>5</v>
      </c>
      <c r="B18" s="2660" t="s">
        <v>174</v>
      </c>
      <c r="C18" s="61" t="s">
        <v>177</v>
      </c>
      <c r="D18" s="185" t="s">
        <v>63</v>
      </c>
      <c r="E18" s="2622" t="s">
        <v>139</v>
      </c>
      <c r="F18" s="2626"/>
      <c r="G18" s="159"/>
      <c r="H18" s="383"/>
      <c r="I18" s="383"/>
      <c r="J18" s="2654">
        <v>346414</v>
      </c>
      <c r="K18" s="2616"/>
      <c r="L18" s="2616">
        <f>L16-J18</f>
        <v>887296</v>
      </c>
    </row>
    <row r="19" spans="1:12">
      <c r="A19" s="2619"/>
      <c r="B19" s="2661"/>
      <c r="C19" s="62" t="s">
        <v>65</v>
      </c>
      <c r="D19" s="186" t="s">
        <v>59</v>
      </c>
      <c r="E19" s="2623"/>
      <c r="F19" s="2627"/>
      <c r="G19" s="160"/>
      <c r="H19" s="384"/>
      <c r="I19" s="384"/>
      <c r="J19" s="2655"/>
      <c r="K19" s="2617"/>
      <c r="L19" s="2617"/>
    </row>
    <row r="20" spans="1:12" ht="15.75">
      <c r="A20" s="2618">
        <v>6</v>
      </c>
      <c r="B20" s="2660" t="s">
        <v>188</v>
      </c>
      <c r="C20" s="34" t="s">
        <v>189</v>
      </c>
      <c r="D20" s="2603" t="s">
        <v>83</v>
      </c>
      <c r="E20" s="2622"/>
      <c r="F20" s="2616"/>
      <c r="G20" s="155"/>
      <c r="H20" s="2654"/>
      <c r="I20" s="2662"/>
      <c r="J20" s="2654">
        <v>100000</v>
      </c>
      <c r="K20" s="2616"/>
      <c r="L20" s="2616">
        <f>L18-J20</f>
        <v>787296</v>
      </c>
    </row>
    <row r="21" spans="1:12" ht="15.75">
      <c r="A21" s="2619"/>
      <c r="B21" s="2661"/>
      <c r="C21" s="35" t="s">
        <v>107</v>
      </c>
      <c r="D21" s="2604"/>
      <c r="E21" s="2623"/>
      <c r="F21" s="2617"/>
      <c r="G21" s="156"/>
      <c r="H21" s="2655"/>
      <c r="I21" s="2663"/>
      <c r="J21" s="2655"/>
      <c r="K21" s="2617"/>
      <c r="L21" s="2617"/>
    </row>
    <row r="22" spans="1:12" ht="15.75">
      <c r="A22" s="375"/>
      <c r="B22" s="2660" t="s">
        <v>188</v>
      </c>
      <c r="C22" s="146" t="s">
        <v>215</v>
      </c>
      <c r="D22" s="371" t="s">
        <v>87</v>
      </c>
      <c r="E22" s="2597" t="s">
        <v>137</v>
      </c>
      <c r="F22" s="213"/>
      <c r="G22" s="213"/>
      <c r="H22" s="391"/>
      <c r="I22" s="391"/>
      <c r="J22" s="2654">
        <v>20000</v>
      </c>
      <c r="K22" s="373"/>
      <c r="L22" s="2616">
        <f>L20-J22</f>
        <v>767296</v>
      </c>
    </row>
    <row r="23" spans="1:12" ht="15.75">
      <c r="A23" s="376"/>
      <c r="B23" s="2661"/>
      <c r="C23" s="56" t="s">
        <v>86</v>
      </c>
      <c r="D23" s="372" t="s">
        <v>59</v>
      </c>
      <c r="E23" s="2598"/>
      <c r="F23" s="209"/>
      <c r="G23" s="209"/>
      <c r="H23" s="390"/>
      <c r="I23" s="390"/>
      <c r="J23" s="2655"/>
      <c r="K23" s="374"/>
      <c r="L23" s="2617"/>
    </row>
    <row r="24" spans="1:12" ht="15.75">
      <c r="A24" s="301"/>
      <c r="B24" s="334" t="s">
        <v>363</v>
      </c>
      <c r="C24" s="335" t="s">
        <v>364</v>
      </c>
      <c r="D24" s="336"/>
      <c r="E24" s="149"/>
      <c r="F24" s="107"/>
      <c r="G24" s="107"/>
      <c r="H24" s="385"/>
      <c r="I24" s="386"/>
      <c r="J24" s="385"/>
      <c r="K24" s="398">
        <v>24390</v>
      </c>
      <c r="L24" s="107">
        <f>L22+K24</f>
        <v>791686</v>
      </c>
    </row>
    <row r="25" spans="1:12" ht="15.75">
      <c r="A25" s="2618">
        <v>7</v>
      </c>
      <c r="B25" s="2660" t="s">
        <v>363</v>
      </c>
      <c r="C25" s="2603" t="s">
        <v>4</v>
      </c>
      <c r="D25" s="152"/>
      <c r="E25" s="2622"/>
      <c r="F25" s="2616">
        <v>5000000</v>
      </c>
      <c r="G25" s="155"/>
      <c r="H25" s="2654"/>
      <c r="I25" s="2662"/>
      <c r="J25" s="2654"/>
      <c r="K25" s="2616"/>
      <c r="L25" s="2616">
        <f>L24+F25</f>
        <v>5791686</v>
      </c>
    </row>
    <row r="26" spans="1:12" ht="15.75">
      <c r="A26" s="2619"/>
      <c r="B26" s="2661"/>
      <c r="C26" s="2604"/>
      <c r="D26" s="153"/>
      <c r="E26" s="2623"/>
      <c r="F26" s="2617"/>
      <c r="G26" s="156"/>
      <c r="H26" s="2655"/>
      <c r="I26" s="2663"/>
      <c r="J26" s="2655"/>
      <c r="K26" s="2617"/>
      <c r="L26" s="2617"/>
    </row>
    <row r="27" spans="1:12">
      <c r="A27" s="2618">
        <v>8</v>
      </c>
      <c r="B27" s="2660" t="s">
        <v>190</v>
      </c>
      <c r="C27" s="53" t="s">
        <v>169</v>
      </c>
      <c r="D27" s="2618" t="s">
        <v>192</v>
      </c>
      <c r="E27" s="157"/>
      <c r="F27" s="159"/>
      <c r="G27" s="159"/>
      <c r="H27" s="383"/>
      <c r="I27" s="383"/>
      <c r="J27" s="2654">
        <v>290000</v>
      </c>
      <c r="K27" s="2616"/>
      <c r="L27" s="2616">
        <f>L25-J27</f>
        <v>5501686</v>
      </c>
    </row>
    <row r="28" spans="1:12">
      <c r="A28" s="2619"/>
      <c r="B28" s="2661"/>
      <c r="C28" s="56" t="s">
        <v>191</v>
      </c>
      <c r="D28" s="2619"/>
      <c r="E28" s="158"/>
      <c r="F28" s="160"/>
      <c r="G28" s="160"/>
      <c r="H28" s="384"/>
      <c r="I28" s="384"/>
      <c r="J28" s="2655"/>
      <c r="K28" s="2617"/>
      <c r="L28" s="2617"/>
    </row>
    <row r="29" spans="1:12" ht="15.75">
      <c r="A29" s="2618">
        <v>9</v>
      </c>
      <c r="B29" s="2660" t="s">
        <v>190</v>
      </c>
      <c r="C29" s="34" t="s">
        <v>104</v>
      </c>
      <c r="D29" s="189" t="s">
        <v>79</v>
      </c>
      <c r="E29" s="2622" t="s">
        <v>134</v>
      </c>
      <c r="F29" s="159"/>
      <c r="G29" s="159"/>
      <c r="H29" s="2654">
        <v>724500</v>
      </c>
      <c r="I29" s="383"/>
      <c r="J29" s="387"/>
      <c r="K29" s="155"/>
      <c r="L29" s="2616">
        <f>L27-H29</f>
        <v>4777186</v>
      </c>
    </row>
    <row r="30" spans="1:12" ht="15.75">
      <c r="A30" s="2619"/>
      <c r="B30" s="2661"/>
      <c r="C30" s="35" t="s">
        <v>80</v>
      </c>
      <c r="D30" s="190" t="s">
        <v>59</v>
      </c>
      <c r="E30" s="2623"/>
      <c r="F30" s="160"/>
      <c r="G30" s="160"/>
      <c r="H30" s="2655"/>
      <c r="I30" s="384"/>
      <c r="J30" s="388"/>
      <c r="K30" s="156"/>
      <c r="L30" s="2617"/>
    </row>
    <row r="31" spans="1:12" ht="15.75">
      <c r="A31" s="2618">
        <v>10</v>
      </c>
      <c r="B31" s="2660" t="s">
        <v>193</v>
      </c>
      <c r="C31" s="104" t="s">
        <v>195</v>
      </c>
      <c r="D31" s="191" t="s">
        <v>79</v>
      </c>
      <c r="E31" s="2622" t="s">
        <v>134</v>
      </c>
      <c r="F31" s="106"/>
      <c r="G31" s="106"/>
      <c r="H31" s="2654">
        <v>215511</v>
      </c>
      <c r="I31" s="386"/>
      <c r="J31" s="385"/>
      <c r="K31" s="107"/>
      <c r="L31" s="2616">
        <f>L29-H31</f>
        <v>4561675</v>
      </c>
    </row>
    <row r="32" spans="1:12" ht="15.75">
      <c r="A32" s="2619"/>
      <c r="B32" s="2661"/>
      <c r="C32" s="104" t="s">
        <v>78</v>
      </c>
      <c r="D32" s="192" t="s">
        <v>59</v>
      </c>
      <c r="E32" s="2623"/>
      <c r="F32" s="106"/>
      <c r="G32" s="106"/>
      <c r="H32" s="2655"/>
      <c r="I32" s="386"/>
      <c r="J32" s="385"/>
      <c r="K32" s="107"/>
      <c r="L32" s="2617"/>
    </row>
    <row r="33" spans="1:12" ht="15.75">
      <c r="A33" s="2618">
        <v>11</v>
      </c>
      <c r="B33" s="2660" t="s">
        <v>193</v>
      </c>
      <c r="C33" s="53" t="s">
        <v>196</v>
      </c>
      <c r="D33" s="191" t="s">
        <v>79</v>
      </c>
      <c r="E33" s="2622" t="s">
        <v>134</v>
      </c>
      <c r="F33" s="2626"/>
      <c r="G33" s="159"/>
      <c r="H33" s="383"/>
      <c r="I33" s="383"/>
      <c r="J33" s="2654">
        <v>41385</v>
      </c>
      <c r="K33" s="2616"/>
      <c r="L33" s="2616">
        <f>L31-J33</f>
        <v>4520290</v>
      </c>
    </row>
    <row r="34" spans="1:12" ht="15.75">
      <c r="A34" s="2619"/>
      <c r="B34" s="2661"/>
      <c r="C34" s="56" t="s">
        <v>197</v>
      </c>
      <c r="D34" s="192" t="s">
        <v>59</v>
      </c>
      <c r="E34" s="2623"/>
      <c r="F34" s="2627"/>
      <c r="G34" s="160"/>
      <c r="H34" s="384"/>
      <c r="I34" s="384"/>
      <c r="J34" s="2655"/>
      <c r="K34" s="2617"/>
      <c r="L34" s="2617"/>
    </row>
    <row r="35" spans="1:12">
      <c r="A35" s="2618">
        <v>12</v>
      </c>
      <c r="B35" s="2660" t="s">
        <v>194</v>
      </c>
      <c r="C35" s="53" t="s">
        <v>118</v>
      </c>
      <c r="D35" s="193" t="s">
        <v>68</v>
      </c>
      <c r="E35" s="2622">
        <v>885217</v>
      </c>
      <c r="F35" s="2626"/>
      <c r="G35" s="159"/>
      <c r="H35" s="2654">
        <v>200000</v>
      </c>
      <c r="I35" s="383"/>
      <c r="J35" s="2654"/>
      <c r="K35" s="2626"/>
      <c r="L35" s="2616">
        <f>L33-H35</f>
        <v>4320290</v>
      </c>
    </row>
    <row r="36" spans="1:12">
      <c r="A36" s="2619"/>
      <c r="B36" s="2661"/>
      <c r="C36" s="56" t="s">
        <v>67</v>
      </c>
      <c r="D36" s="194"/>
      <c r="E36" s="2623"/>
      <c r="F36" s="2627"/>
      <c r="G36" s="160"/>
      <c r="H36" s="2655"/>
      <c r="I36" s="384"/>
      <c r="J36" s="2655"/>
      <c r="K36" s="2627"/>
      <c r="L36" s="2617"/>
    </row>
    <row r="37" spans="1:12">
      <c r="A37" s="2618">
        <v>13</v>
      </c>
      <c r="B37" s="2660" t="s">
        <v>194</v>
      </c>
      <c r="C37" s="53" t="s">
        <v>200</v>
      </c>
      <c r="D37" s="375" t="s">
        <v>85</v>
      </c>
      <c r="E37" s="2622" t="s">
        <v>136</v>
      </c>
      <c r="F37" s="379"/>
      <c r="G37" s="379"/>
      <c r="H37" s="2654"/>
      <c r="I37" s="2654">
        <v>50000</v>
      </c>
      <c r="J37" s="2654"/>
      <c r="K37" s="2626"/>
      <c r="L37" s="2616">
        <f>L35-I37</f>
        <v>4270290</v>
      </c>
    </row>
    <row r="38" spans="1:12">
      <c r="A38" s="2619"/>
      <c r="B38" s="2661"/>
      <c r="C38" s="56" t="s">
        <v>84</v>
      </c>
      <c r="D38" s="376" t="s">
        <v>59</v>
      </c>
      <c r="E38" s="2623"/>
      <c r="F38" s="380"/>
      <c r="G38" s="380"/>
      <c r="H38" s="2655"/>
      <c r="I38" s="2655"/>
      <c r="J38" s="2655"/>
      <c r="K38" s="2627"/>
      <c r="L38" s="2617"/>
    </row>
    <row r="39" spans="1:12">
      <c r="A39" s="301"/>
      <c r="B39" s="2660" t="s">
        <v>198</v>
      </c>
      <c r="C39" s="53" t="s">
        <v>145</v>
      </c>
      <c r="D39" s="377" t="s">
        <v>131</v>
      </c>
      <c r="E39" s="2622" t="s">
        <v>143</v>
      </c>
      <c r="F39" s="2626"/>
      <c r="G39" s="379"/>
      <c r="H39" s="383"/>
      <c r="I39" s="383"/>
      <c r="J39" s="2654">
        <v>100000</v>
      </c>
      <c r="K39" s="106"/>
      <c r="L39" s="2616">
        <f>L37-J39</f>
        <v>4170290</v>
      </c>
    </row>
    <row r="40" spans="1:12">
      <c r="A40" s="301"/>
      <c r="B40" s="2661"/>
      <c r="C40" s="56" t="s">
        <v>146</v>
      </c>
      <c r="D40" s="378" t="s">
        <v>59</v>
      </c>
      <c r="E40" s="2623"/>
      <c r="F40" s="2627"/>
      <c r="G40" s="380"/>
      <c r="H40" s="384"/>
      <c r="I40" s="384"/>
      <c r="J40" s="2655"/>
      <c r="K40" s="106"/>
      <c r="L40" s="2617"/>
    </row>
    <row r="41" spans="1:12" ht="15.75">
      <c r="A41" s="2618">
        <v>15</v>
      </c>
      <c r="B41" s="2660" t="s">
        <v>199</v>
      </c>
      <c r="C41" s="34" t="s">
        <v>189</v>
      </c>
      <c r="D41" s="2603" t="s">
        <v>83</v>
      </c>
      <c r="E41" s="2622"/>
      <c r="F41" s="379"/>
      <c r="G41" s="379"/>
      <c r="H41" s="387"/>
      <c r="I41" s="386"/>
      <c r="J41" s="2654">
        <v>100000</v>
      </c>
      <c r="K41" s="106"/>
      <c r="L41" s="2616">
        <f>L39-J41</f>
        <v>4070290</v>
      </c>
    </row>
    <row r="42" spans="1:12" ht="15.75">
      <c r="A42" s="2619"/>
      <c r="B42" s="2661"/>
      <c r="C42" s="35" t="s">
        <v>201</v>
      </c>
      <c r="D42" s="2604"/>
      <c r="E42" s="2623"/>
      <c r="F42" s="380"/>
      <c r="G42" s="380"/>
      <c r="H42" s="388"/>
      <c r="I42" s="386"/>
      <c r="J42" s="2655"/>
      <c r="K42" s="106"/>
      <c r="L42" s="2617"/>
    </row>
    <row r="43" spans="1:12">
      <c r="A43" s="2618">
        <v>17</v>
      </c>
      <c r="B43" s="2660" t="s">
        <v>202</v>
      </c>
      <c r="C43" s="53" t="s">
        <v>200</v>
      </c>
      <c r="D43" s="195" t="s">
        <v>85</v>
      </c>
      <c r="E43" s="2658" t="s">
        <v>136</v>
      </c>
      <c r="F43" s="106"/>
      <c r="G43" s="106"/>
      <c r="H43" s="386"/>
      <c r="I43" s="2654"/>
      <c r="J43" s="2654">
        <v>100000</v>
      </c>
      <c r="K43" s="106"/>
      <c r="L43" s="2616">
        <f>L41-J43</f>
        <v>3970290</v>
      </c>
    </row>
    <row r="44" spans="1:12">
      <c r="A44" s="2619"/>
      <c r="B44" s="2661"/>
      <c r="C44" s="56" t="s">
        <v>84</v>
      </c>
      <c r="D44" s="196" t="s">
        <v>59</v>
      </c>
      <c r="E44" s="2623"/>
      <c r="F44" s="106"/>
      <c r="G44" s="106"/>
      <c r="H44" s="386"/>
      <c r="I44" s="2655"/>
      <c r="J44" s="2655"/>
      <c r="K44" s="106"/>
      <c r="L44" s="2617"/>
    </row>
    <row r="45" spans="1:12">
      <c r="A45" s="2618">
        <v>18</v>
      </c>
      <c r="B45" s="2660" t="s">
        <v>203</v>
      </c>
      <c r="C45" s="53" t="s">
        <v>118</v>
      </c>
      <c r="D45" s="197" t="s">
        <v>68</v>
      </c>
      <c r="E45" s="2622">
        <v>885217</v>
      </c>
      <c r="F45" s="2626"/>
      <c r="G45" s="159"/>
      <c r="H45" s="2654">
        <v>500000</v>
      </c>
      <c r="I45" s="383"/>
      <c r="J45" s="2654"/>
      <c r="K45" s="2616"/>
      <c r="L45" s="2616">
        <f>L43-H45</f>
        <v>3470290</v>
      </c>
    </row>
    <row r="46" spans="1:12">
      <c r="A46" s="2619"/>
      <c r="B46" s="2661"/>
      <c r="C46" s="56" t="s">
        <v>67</v>
      </c>
      <c r="D46" s="198"/>
      <c r="E46" s="2623"/>
      <c r="F46" s="2627"/>
      <c r="G46" s="160"/>
      <c r="H46" s="2655"/>
      <c r="I46" s="384"/>
      <c r="J46" s="2655"/>
      <c r="K46" s="2617"/>
      <c r="L46" s="2617"/>
    </row>
    <row r="47" spans="1:12">
      <c r="A47" s="2618">
        <v>19</v>
      </c>
      <c r="B47" s="2660" t="s">
        <v>203</v>
      </c>
      <c r="C47" s="53" t="s">
        <v>120</v>
      </c>
      <c r="D47" s="199" t="s">
        <v>124</v>
      </c>
      <c r="E47" s="2622">
        <v>976579</v>
      </c>
      <c r="F47" s="2626"/>
      <c r="G47" s="2626"/>
      <c r="H47" s="2654">
        <v>300000</v>
      </c>
      <c r="I47" s="2662"/>
      <c r="J47" s="2654"/>
      <c r="K47" s="2616"/>
      <c r="L47" s="2616">
        <f>L45-H47</f>
        <v>3170290</v>
      </c>
    </row>
    <row r="48" spans="1:12">
      <c r="A48" s="2619"/>
      <c r="B48" s="2661"/>
      <c r="C48" s="56" t="s">
        <v>121</v>
      </c>
      <c r="D48" s="200" t="s">
        <v>125</v>
      </c>
      <c r="E48" s="2623"/>
      <c r="F48" s="2627"/>
      <c r="G48" s="2627"/>
      <c r="H48" s="2655"/>
      <c r="I48" s="2663"/>
      <c r="J48" s="2655"/>
      <c r="K48" s="2617"/>
      <c r="L48" s="2617"/>
    </row>
    <row r="49" spans="1:12">
      <c r="A49" s="2618">
        <v>20</v>
      </c>
      <c r="B49" s="2660" t="s">
        <v>205</v>
      </c>
      <c r="C49" s="150" t="s">
        <v>160</v>
      </c>
      <c r="D49" s="203" t="s">
        <v>162</v>
      </c>
      <c r="E49" s="2622" t="s">
        <v>164</v>
      </c>
      <c r="F49" s="201"/>
      <c r="G49" s="201"/>
      <c r="H49" s="2654">
        <v>150000</v>
      </c>
      <c r="I49" s="383"/>
      <c r="J49" s="387"/>
      <c r="K49" s="155"/>
      <c r="L49" s="2616">
        <f>L47-H49</f>
        <v>3020290</v>
      </c>
    </row>
    <row r="50" spans="1:12">
      <c r="A50" s="2619"/>
      <c r="B50" s="2661"/>
      <c r="C50" s="151" t="s">
        <v>161</v>
      </c>
      <c r="D50" s="204" t="s">
        <v>163</v>
      </c>
      <c r="E50" s="2623"/>
      <c r="F50" s="202"/>
      <c r="G50" s="202"/>
      <c r="H50" s="2655"/>
      <c r="I50" s="384"/>
      <c r="J50" s="388"/>
      <c r="K50" s="156"/>
      <c r="L50" s="2617"/>
    </row>
    <row r="51" spans="1:12">
      <c r="A51" s="2618">
        <v>21</v>
      </c>
      <c r="B51" s="2622" t="s">
        <v>212</v>
      </c>
      <c r="C51" s="146" t="s">
        <v>214</v>
      </c>
      <c r="D51" s="105" t="s">
        <v>58</v>
      </c>
      <c r="E51" s="2656" t="s">
        <v>138</v>
      </c>
      <c r="F51" s="379"/>
      <c r="G51" s="379"/>
      <c r="H51" s="383"/>
      <c r="I51" s="383"/>
      <c r="J51" s="2654">
        <v>100000</v>
      </c>
      <c r="K51" s="107"/>
      <c r="L51" s="2616">
        <f>L49-J51</f>
        <v>2920290</v>
      </c>
    </row>
    <row r="52" spans="1:12">
      <c r="A52" s="2619"/>
      <c r="B52" s="2623"/>
      <c r="C52" s="56" t="s">
        <v>213</v>
      </c>
      <c r="D52" s="105" t="s">
        <v>59</v>
      </c>
      <c r="E52" s="2657"/>
      <c r="F52" s="380"/>
      <c r="G52" s="380"/>
      <c r="H52" s="384"/>
      <c r="I52" s="384"/>
      <c r="J52" s="2655"/>
      <c r="K52" s="107"/>
      <c r="L52" s="2617"/>
    </row>
    <row r="53" spans="1:12">
      <c r="A53" s="2618">
        <v>23</v>
      </c>
      <c r="B53" s="2622" t="s">
        <v>212</v>
      </c>
      <c r="C53" s="53" t="s">
        <v>145</v>
      </c>
      <c r="D53" s="205" t="s">
        <v>131</v>
      </c>
      <c r="E53" s="2658" t="s">
        <v>143</v>
      </c>
      <c r="F53" s="207"/>
      <c r="G53" s="207"/>
      <c r="H53" s="389"/>
      <c r="I53" s="389"/>
      <c r="J53" s="2659">
        <v>200000</v>
      </c>
      <c r="K53" s="208"/>
      <c r="L53" s="2616">
        <f>L51-J53</f>
        <v>2720290</v>
      </c>
    </row>
    <row r="54" spans="1:12">
      <c r="A54" s="2619"/>
      <c r="B54" s="2623"/>
      <c r="C54" s="56" t="s">
        <v>146</v>
      </c>
      <c r="D54" s="206" t="s">
        <v>59</v>
      </c>
      <c r="E54" s="2623"/>
      <c r="F54" s="209"/>
      <c r="G54" s="209"/>
      <c r="H54" s="390"/>
      <c r="I54" s="390"/>
      <c r="J54" s="2655"/>
      <c r="K54" s="210"/>
      <c r="L54" s="2617"/>
    </row>
    <row r="55" spans="1:12">
      <c r="A55" s="2618">
        <v>24</v>
      </c>
      <c r="B55" s="2622" t="s">
        <v>216</v>
      </c>
      <c r="C55" s="78" t="s">
        <v>169</v>
      </c>
      <c r="D55" s="211" t="s">
        <v>171</v>
      </c>
      <c r="E55" s="2622" t="s">
        <v>172</v>
      </c>
      <c r="F55" s="213"/>
      <c r="G55" s="213"/>
      <c r="H55" s="391"/>
      <c r="I55" s="391"/>
      <c r="J55" s="2654">
        <v>740000</v>
      </c>
      <c r="K55" s="214"/>
      <c r="L55" s="2616">
        <f>L53-J55</f>
        <v>1980290</v>
      </c>
    </row>
    <row r="56" spans="1:12">
      <c r="A56" s="2619"/>
      <c r="B56" s="2623"/>
      <c r="C56" s="79" t="s">
        <v>170</v>
      </c>
      <c r="D56" s="212" t="s">
        <v>173</v>
      </c>
      <c r="E56" s="2623"/>
      <c r="F56" s="209"/>
      <c r="G56" s="209"/>
      <c r="H56" s="390"/>
      <c r="I56" s="390"/>
      <c r="J56" s="2655"/>
      <c r="K56" s="210"/>
      <c r="L56" s="2617"/>
    </row>
    <row r="57" spans="1:12">
      <c r="A57" s="2618">
        <v>26</v>
      </c>
      <c r="B57" s="2622" t="s">
        <v>217</v>
      </c>
      <c r="C57" s="215" t="s">
        <v>218</v>
      </c>
      <c r="D57" s="216" t="s">
        <v>219</v>
      </c>
      <c r="E57" s="2669" t="s">
        <v>220</v>
      </c>
      <c r="F57" s="213"/>
      <c r="G57" s="213"/>
      <c r="H57" s="2654">
        <v>500000</v>
      </c>
      <c r="I57" s="391"/>
      <c r="J57" s="392"/>
      <c r="K57" s="214"/>
      <c r="L57" s="2616">
        <f>L55-H57</f>
        <v>1480290</v>
      </c>
    </row>
    <row r="58" spans="1:12">
      <c r="A58" s="2619"/>
      <c r="B58" s="2623"/>
      <c r="C58" s="217" t="s">
        <v>234</v>
      </c>
      <c r="D58" s="218" t="s">
        <v>221</v>
      </c>
      <c r="E58" s="2670"/>
      <c r="F58" s="209"/>
      <c r="G58" s="209"/>
      <c r="H58" s="2655"/>
      <c r="I58" s="390"/>
      <c r="J58" s="393"/>
      <c r="K58" s="210"/>
      <c r="L58" s="2617"/>
    </row>
    <row r="59" spans="1:12">
      <c r="A59" s="2618">
        <v>27</v>
      </c>
      <c r="B59" s="2622" t="s">
        <v>217</v>
      </c>
      <c r="C59" s="215" t="s">
        <v>218</v>
      </c>
      <c r="D59" s="216" t="s">
        <v>219</v>
      </c>
      <c r="E59" s="2669" t="s">
        <v>220</v>
      </c>
      <c r="F59" s="213"/>
      <c r="G59" s="213"/>
      <c r="H59" s="2654">
        <v>500000</v>
      </c>
      <c r="I59" s="391"/>
      <c r="J59" s="392"/>
      <c r="K59" s="214"/>
      <c r="L59" s="2616">
        <f>L57-H59</f>
        <v>980290</v>
      </c>
    </row>
    <row r="60" spans="1:12">
      <c r="A60" s="2619"/>
      <c r="B60" s="2623"/>
      <c r="C60" s="217" t="s">
        <v>234</v>
      </c>
      <c r="D60" s="218" t="s">
        <v>221</v>
      </c>
      <c r="E60" s="2670"/>
      <c r="F60" s="209"/>
      <c r="G60" s="209"/>
      <c r="H60" s="2655"/>
      <c r="I60" s="390"/>
      <c r="J60" s="393"/>
      <c r="K60" s="210"/>
      <c r="L60" s="2617"/>
    </row>
    <row r="61" spans="1:12">
      <c r="A61" s="2651" t="s">
        <v>236</v>
      </c>
      <c r="B61" s="2652"/>
      <c r="C61" s="2653"/>
      <c r="D61" s="161"/>
      <c r="E61" s="138"/>
      <c r="F61" s="66">
        <f t="shared" ref="F61:K61" si="0">SUM(F8:F60)</f>
        <v>5000000</v>
      </c>
      <c r="G61" s="66">
        <f t="shared" si="0"/>
        <v>0</v>
      </c>
      <c r="H61" s="66">
        <f>SUM(H7:H60)</f>
        <v>3090011</v>
      </c>
      <c r="I61" s="66">
        <f>SUM(I8:I60)</f>
        <v>50000</v>
      </c>
      <c r="J61" s="66">
        <f>SUM(J8:J60)</f>
        <v>3716762</v>
      </c>
      <c r="K61" s="66">
        <f t="shared" si="0"/>
        <v>24390</v>
      </c>
      <c r="L61" s="66">
        <f>L59</f>
        <v>980290</v>
      </c>
    </row>
    <row r="62" spans="1:12">
      <c r="A62" s="2643" t="s">
        <v>7</v>
      </c>
      <c r="B62" s="2644"/>
      <c r="C62" s="2645"/>
      <c r="D62" s="162"/>
      <c r="E62" s="139"/>
      <c r="F62" s="68">
        <f>'DESEMBER''13'!F56</f>
        <v>17700000</v>
      </c>
      <c r="G62" s="68">
        <f>'DESEMBER''13'!G56</f>
        <v>100000</v>
      </c>
      <c r="H62" s="68">
        <f>'DESEMBER''13'!H56</f>
        <v>2750000</v>
      </c>
      <c r="I62" s="68">
        <f>'DESEMBER''13'!I56</f>
        <v>250000</v>
      </c>
      <c r="J62" s="69">
        <f>'DESEMBER''13'!J56</f>
        <v>11831477</v>
      </c>
      <c r="K62" s="69">
        <f>'DESEMBER''13'!K56</f>
        <v>44150</v>
      </c>
      <c r="L62" s="69">
        <f>'DESEMBER''13'!L56</f>
        <v>2812673</v>
      </c>
    </row>
    <row r="63" spans="1:12">
      <c r="A63" s="2646" t="s">
        <v>12</v>
      </c>
      <c r="B63" s="2647"/>
      <c r="C63" s="2648"/>
      <c r="D63" s="163"/>
      <c r="E63" s="140"/>
      <c r="F63" s="71">
        <f t="shared" ref="F63:K63" si="1">F62+F61</f>
        <v>22700000</v>
      </c>
      <c r="G63" s="71">
        <f t="shared" si="1"/>
        <v>100000</v>
      </c>
      <c r="H63" s="71">
        <f t="shared" si="1"/>
        <v>5840011</v>
      </c>
      <c r="I63" s="71">
        <f t="shared" si="1"/>
        <v>300000</v>
      </c>
      <c r="J63" s="71">
        <f t="shared" si="1"/>
        <v>15548239</v>
      </c>
      <c r="K63" s="71">
        <f t="shared" si="1"/>
        <v>68540</v>
      </c>
      <c r="L63" s="71">
        <f>F63-G63-H63-I63-J63+K63</f>
        <v>980290</v>
      </c>
    </row>
    <row r="68" spans="1:8">
      <c r="B68" s="219" t="s">
        <v>223</v>
      </c>
      <c r="D68" s="225" t="s">
        <v>226</v>
      </c>
      <c r="H68" s="395" t="s">
        <v>229</v>
      </c>
    </row>
    <row r="69" spans="1:8">
      <c r="B69" s="220"/>
      <c r="D69" s="224"/>
      <c r="H69" s="395"/>
    </row>
    <row r="70" spans="1:8">
      <c r="B70" s="220"/>
      <c r="D70" s="224"/>
      <c r="H70" s="395"/>
    </row>
    <row r="71" spans="1:8">
      <c r="B71" s="220"/>
      <c r="D71" s="224"/>
      <c r="H71" s="395"/>
    </row>
    <row r="72" spans="1:8">
      <c r="A72" s="25"/>
      <c r="B72" s="221" t="s">
        <v>224</v>
      </c>
      <c r="D72" s="226" t="s">
        <v>227</v>
      </c>
      <c r="H72" s="396" t="s">
        <v>230</v>
      </c>
    </row>
    <row r="73" spans="1:8">
      <c r="B73" s="223" t="s">
        <v>225</v>
      </c>
      <c r="D73" s="227" t="s">
        <v>228</v>
      </c>
      <c r="H73" s="397" t="s">
        <v>231</v>
      </c>
    </row>
    <row r="74" spans="1:8" ht="15.75">
      <c r="B74" s="222"/>
    </row>
    <row r="87" spans="1:1">
      <c r="A87" t="s">
        <v>232</v>
      </c>
    </row>
    <row r="90" spans="1:1">
      <c r="A90" t="s">
        <v>233</v>
      </c>
    </row>
    <row r="91" spans="1:1">
      <c r="A91" t="s">
        <v>207</v>
      </c>
    </row>
    <row r="92" spans="1:1">
      <c r="A92" t="s">
        <v>208</v>
      </c>
    </row>
    <row r="93" spans="1:1">
      <c r="A93" t="s">
        <v>209</v>
      </c>
    </row>
    <row r="94" spans="1:1">
      <c r="A94" t="s">
        <v>210</v>
      </c>
    </row>
    <row r="97" spans="1:1">
      <c r="A97" t="s">
        <v>222</v>
      </c>
    </row>
    <row r="98" spans="1:1">
      <c r="A98" t="s">
        <v>211</v>
      </c>
    </row>
  </sheetData>
  <mergeCells count="181">
    <mergeCell ref="E57:E58"/>
    <mergeCell ref="E59:E60"/>
    <mergeCell ref="A57:A58"/>
    <mergeCell ref="A59:A60"/>
    <mergeCell ref="B57:B58"/>
    <mergeCell ref="B59:B60"/>
    <mergeCell ref="H57:H58"/>
    <mergeCell ref="H59:H60"/>
    <mergeCell ref="L57:L58"/>
    <mergeCell ref="L59:L60"/>
    <mergeCell ref="B55:B56"/>
    <mergeCell ref="A55:A56"/>
    <mergeCell ref="E55:E56"/>
    <mergeCell ref="J55:J56"/>
    <mergeCell ref="L55:L56"/>
    <mergeCell ref="L5:L6"/>
    <mergeCell ref="A8:A9"/>
    <mergeCell ref="B8:B9"/>
    <mergeCell ref="E8:E9"/>
    <mergeCell ref="F8:F9"/>
    <mergeCell ref="J8:J9"/>
    <mergeCell ref="K8:K9"/>
    <mergeCell ref="L8:L9"/>
    <mergeCell ref="L10:L11"/>
    <mergeCell ref="A12:A13"/>
    <mergeCell ref="B12:B13"/>
    <mergeCell ref="E12:E13"/>
    <mergeCell ref="F12:F13"/>
    <mergeCell ref="J12:J13"/>
    <mergeCell ref="K12:K13"/>
    <mergeCell ref="L12:L13"/>
    <mergeCell ref="A10:A11"/>
    <mergeCell ref="B10:B11"/>
    <mergeCell ref="E10:E11"/>
    <mergeCell ref="A1:M1"/>
    <mergeCell ref="A2:M2"/>
    <mergeCell ref="A5:A6"/>
    <mergeCell ref="B5:B6"/>
    <mergeCell ref="C5:C6"/>
    <mergeCell ref="D5:E5"/>
    <mergeCell ref="F5:F6"/>
    <mergeCell ref="G5:G6"/>
    <mergeCell ref="H5:J5"/>
    <mergeCell ref="K5:K6"/>
    <mergeCell ref="F10:F11"/>
    <mergeCell ref="J10:J11"/>
    <mergeCell ref="K10:K11"/>
    <mergeCell ref="L16:L17"/>
    <mergeCell ref="A18:A19"/>
    <mergeCell ref="B18:B19"/>
    <mergeCell ref="E18:E19"/>
    <mergeCell ref="F18:F19"/>
    <mergeCell ref="J18:J19"/>
    <mergeCell ref="K18:K19"/>
    <mergeCell ref="L18:L19"/>
    <mergeCell ref="A16:A17"/>
    <mergeCell ref="B16:B17"/>
    <mergeCell ref="E16:E17"/>
    <mergeCell ref="F16:F17"/>
    <mergeCell ref="J16:J17"/>
    <mergeCell ref="K16:K17"/>
    <mergeCell ref="E14:E15"/>
    <mergeCell ref="B14:B15"/>
    <mergeCell ref="J14:J15"/>
    <mergeCell ref="L14:L15"/>
    <mergeCell ref="I20:I21"/>
    <mergeCell ref="J20:J21"/>
    <mergeCell ref="K20:K21"/>
    <mergeCell ref="L20:L21"/>
    <mergeCell ref="A25:A26"/>
    <mergeCell ref="B25:B26"/>
    <mergeCell ref="E25:E26"/>
    <mergeCell ref="F25:F26"/>
    <mergeCell ref="H25:H26"/>
    <mergeCell ref="I25:I26"/>
    <mergeCell ref="A20:A21"/>
    <mergeCell ref="B20:B21"/>
    <mergeCell ref="D20:D21"/>
    <mergeCell ref="E20:E21"/>
    <mergeCell ref="F20:F21"/>
    <mergeCell ref="H20:H21"/>
    <mergeCell ref="B22:B23"/>
    <mergeCell ref="E22:E23"/>
    <mergeCell ref="J22:J23"/>
    <mergeCell ref="L22:L23"/>
    <mergeCell ref="L29:L30"/>
    <mergeCell ref="A31:A32"/>
    <mergeCell ref="B31:B32"/>
    <mergeCell ref="E31:E32"/>
    <mergeCell ref="H31:H32"/>
    <mergeCell ref="L31:L32"/>
    <mergeCell ref="J25:J26"/>
    <mergeCell ref="K25:K26"/>
    <mergeCell ref="L25:L26"/>
    <mergeCell ref="A27:A28"/>
    <mergeCell ref="B27:B28"/>
    <mergeCell ref="J27:J28"/>
    <mergeCell ref="K27:K28"/>
    <mergeCell ref="L27:L28"/>
    <mergeCell ref="C25:C26"/>
    <mergeCell ref="D27:D28"/>
    <mergeCell ref="A29:A30"/>
    <mergeCell ref="B29:B30"/>
    <mergeCell ref="E29:E30"/>
    <mergeCell ref="H29:H30"/>
    <mergeCell ref="L33:L34"/>
    <mergeCell ref="A35:A36"/>
    <mergeCell ref="B35:B36"/>
    <mergeCell ref="E35:E36"/>
    <mergeCell ref="F35:F36"/>
    <mergeCell ref="J35:J36"/>
    <mergeCell ref="K35:K36"/>
    <mergeCell ref="L35:L36"/>
    <mergeCell ref="A33:A34"/>
    <mergeCell ref="B33:B34"/>
    <mergeCell ref="E33:E34"/>
    <mergeCell ref="F33:F34"/>
    <mergeCell ref="J33:J34"/>
    <mergeCell ref="K33:K34"/>
    <mergeCell ref="H35:H36"/>
    <mergeCell ref="L37:L38"/>
    <mergeCell ref="A37:A38"/>
    <mergeCell ref="B37:B38"/>
    <mergeCell ref="E37:E38"/>
    <mergeCell ref="J37:J38"/>
    <mergeCell ref="K37:K38"/>
    <mergeCell ref="E39:E40"/>
    <mergeCell ref="F39:F40"/>
    <mergeCell ref="J39:J40"/>
    <mergeCell ref="B39:B40"/>
    <mergeCell ref="H37:H38"/>
    <mergeCell ref="I37:I38"/>
    <mergeCell ref="L39:L40"/>
    <mergeCell ref="J45:J46"/>
    <mergeCell ref="A43:A44"/>
    <mergeCell ref="B43:B44"/>
    <mergeCell ref="E43:E44"/>
    <mergeCell ref="J43:J44"/>
    <mergeCell ref="L43:L44"/>
    <mergeCell ref="A41:A42"/>
    <mergeCell ref="B41:B42"/>
    <mergeCell ref="D41:D42"/>
    <mergeCell ref="E41:E42"/>
    <mergeCell ref="J41:J42"/>
    <mergeCell ref="L41:L42"/>
    <mergeCell ref="A47:A48"/>
    <mergeCell ref="B47:B48"/>
    <mergeCell ref="E47:E48"/>
    <mergeCell ref="F47:F48"/>
    <mergeCell ref="G47:G48"/>
    <mergeCell ref="H47:H48"/>
    <mergeCell ref="I47:I48"/>
    <mergeCell ref="A45:A46"/>
    <mergeCell ref="B45:B46"/>
    <mergeCell ref="E45:E46"/>
    <mergeCell ref="F45:F46"/>
    <mergeCell ref="H45:H46"/>
    <mergeCell ref="L53:L54"/>
    <mergeCell ref="A61:C61"/>
    <mergeCell ref="A62:C62"/>
    <mergeCell ref="A63:C63"/>
    <mergeCell ref="I43:I44"/>
    <mergeCell ref="A53:A54"/>
    <mergeCell ref="B51:B52"/>
    <mergeCell ref="B53:B54"/>
    <mergeCell ref="E51:E52"/>
    <mergeCell ref="J51:J52"/>
    <mergeCell ref="E53:E54"/>
    <mergeCell ref="J53:J54"/>
    <mergeCell ref="A51:A52"/>
    <mergeCell ref="J47:J48"/>
    <mergeCell ref="K47:K48"/>
    <mergeCell ref="L47:L48"/>
    <mergeCell ref="A49:A50"/>
    <mergeCell ref="B49:B50"/>
    <mergeCell ref="E49:E50"/>
    <mergeCell ref="H49:H50"/>
    <mergeCell ref="L49:L50"/>
    <mergeCell ref="L51:L52"/>
    <mergeCell ref="K45:K46"/>
    <mergeCell ref="L45:L46"/>
  </mergeCells>
  <pageMargins left="0.7" right="0.7" top="0.75" bottom="0.75" header="0.3" footer="0.3"/>
  <pageSetup paperSize="9" scale="79" orientation="landscape" horizontalDpi="120" verticalDpi="72" r:id="rId1"/>
  <headerFooter>
    <oddFooter>&amp;CLAPORAN TRANSAKSI POS INDONESIAJANUARI 2014</oddFooter>
  </headerFooter>
  <rowBreaks count="1" manualBreakCount="1">
    <brk id="46" max="16383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M74"/>
  <sheetViews>
    <sheetView topLeftCell="A33" workbookViewId="0">
      <selection activeCell="J50" sqref="J50"/>
    </sheetView>
  </sheetViews>
  <sheetFormatPr defaultRowHeight="15"/>
  <cols>
    <col min="1" max="1" width="4" customWidth="1"/>
    <col min="2" max="2" width="10.28515625" style="188" customWidth="1"/>
    <col min="3" max="3" width="37.28515625" customWidth="1"/>
    <col min="4" max="4" width="14.140625" customWidth="1"/>
    <col min="6" max="6" width="15.42578125" customWidth="1"/>
    <col min="7" max="7" width="12.5703125" customWidth="1"/>
    <col min="8" max="8" width="15.140625" customWidth="1"/>
    <col min="9" max="9" width="12.85546875" customWidth="1"/>
    <col min="10" max="10" width="15.5703125" customWidth="1"/>
    <col min="11" max="11" width="11.28515625" customWidth="1"/>
    <col min="12" max="12" width="15.28515625" customWidth="1"/>
  </cols>
  <sheetData>
    <row r="1" spans="1:13" ht="18.75">
      <c r="A1" s="2550" t="s">
        <v>14</v>
      </c>
      <c r="B1" s="2550"/>
      <c r="C1" s="2550"/>
      <c r="D1" s="2550"/>
      <c r="E1" s="2550"/>
      <c r="F1" s="2550"/>
      <c r="G1" s="2550"/>
      <c r="H1" s="2550"/>
      <c r="I1" s="2550"/>
      <c r="J1" s="2550"/>
      <c r="K1" s="2550"/>
      <c r="L1" s="2550"/>
      <c r="M1" s="257"/>
    </row>
    <row r="2" spans="1:13" ht="18.75">
      <c r="A2" s="2569" t="s">
        <v>237</v>
      </c>
      <c r="B2" s="2569"/>
      <c r="C2" s="2569"/>
      <c r="D2" s="2569"/>
      <c r="E2" s="2569"/>
      <c r="F2" s="2569"/>
      <c r="G2" s="2569"/>
      <c r="H2" s="2569"/>
      <c r="I2" s="2569"/>
      <c r="J2" s="2569"/>
      <c r="K2" s="2569"/>
      <c r="L2" s="2569"/>
      <c r="M2" s="258"/>
    </row>
    <row r="5" spans="1:13">
      <c r="A5" s="2632" t="s">
        <v>1</v>
      </c>
      <c r="B5" s="2664" t="s">
        <v>96</v>
      </c>
      <c r="C5" s="2632" t="s">
        <v>3</v>
      </c>
      <c r="D5" s="2636" t="s">
        <v>90</v>
      </c>
      <c r="E5" s="2637"/>
      <c r="F5" s="2630" t="s">
        <v>4</v>
      </c>
      <c r="G5" s="2630" t="s">
        <v>130</v>
      </c>
      <c r="H5" s="2638" t="s">
        <v>5</v>
      </c>
      <c r="I5" s="2639"/>
      <c r="J5" s="2640"/>
      <c r="K5" s="2630" t="s">
        <v>55</v>
      </c>
      <c r="L5" s="2630" t="s">
        <v>6</v>
      </c>
    </row>
    <row r="6" spans="1:13">
      <c r="A6" s="2633"/>
      <c r="B6" s="2665"/>
      <c r="C6" s="2633"/>
      <c r="D6" s="244" t="s">
        <v>54</v>
      </c>
      <c r="E6" s="245" t="s">
        <v>93</v>
      </c>
      <c r="F6" s="2631"/>
      <c r="G6" s="2631"/>
      <c r="H6" s="243" t="s">
        <v>94</v>
      </c>
      <c r="I6" s="243" t="s">
        <v>129</v>
      </c>
      <c r="J6" s="243" t="s">
        <v>60</v>
      </c>
      <c r="K6" s="2631"/>
      <c r="L6" s="2631"/>
    </row>
    <row r="7" spans="1:13">
      <c r="A7" s="2671" t="s">
        <v>7</v>
      </c>
      <c r="B7" s="2672"/>
      <c r="C7" s="2673"/>
      <c r="D7" s="51"/>
      <c r="E7" s="134"/>
      <c r="F7" s="49"/>
      <c r="G7" s="49"/>
      <c r="H7" s="49"/>
      <c r="I7" s="49"/>
      <c r="J7" s="49"/>
      <c r="K7" s="49"/>
      <c r="L7" s="52">
        <f>'JAN''14'!L61</f>
        <v>980290</v>
      </c>
    </row>
    <row r="8" spans="1:13">
      <c r="A8" s="2618">
        <v>1</v>
      </c>
      <c r="B8" s="2660" t="s">
        <v>239</v>
      </c>
      <c r="C8" s="61" t="s">
        <v>175</v>
      </c>
      <c r="D8" s="231" t="s">
        <v>91</v>
      </c>
      <c r="E8" s="2622" t="s">
        <v>141</v>
      </c>
      <c r="F8" s="2626"/>
      <c r="G8" s="237"/>
      <c r="H8" s="237"/>
      <c r="I8" s="237"/>
      <c r="J8" s="2616">
        <v>551534</v>
      </c>
      <c r="K8" s="2616"/>
      <c r="L8" s="2616">
        <f>L7-J8</f>
        <v>428756</v>
      </c>
    </row>
    <row r="9" spans="1:13">
      <c r="A9" s="2619"/>
      <c r="B9" s="2661"/>
      <c r="C9" s="62" t="s">
        <v>89</v>
      </c>
      <c r="D9" s="232" t="s">
        <v>59</v>
      </c>
      <c r="E9" s="2623"/>
      <c r="F9" s="2627"/>
      <c r="G9" s="238"/>
      <c r="H9" s="238"/>
      <c r="I9" s="238"/>
      <c r="J9" s="2617"/>
      <c r="K9" s="2617"/>
      <c r="L9" s="2617"/>
    </row>
    <row r="10" spans="1:13">
      <c r="A10" s="2618">
        <v>2</v>
      </c>
      <c r="B10" s="2660" t="s">
        <v>239</v>
      </c>
      <c r="C10" s="2618" t="s">
        <v>4</v>
      </c>
      <c r="D10" s="301"/>
      <c r="E10" s="149"/>
      <c r="F10" s="2616">
        <v>5000000</v>
      </c>
      <c r="G10" s="106"/>
      <c r="H10" s="106"/>
      <c r="I10" s="106"/>
      <c r="J10" s="107"/>
      <c r="K10" s="107"/>
      <c r="L10" s="2616">
        <f>L8+F10</f>
        <v>5428756</v>
      </c>
    </row>
    <row r="11" spans="1:13">
      <c r="A11" s="2619"/>
      <c r="B11" s="2661"/>
      <c r="C11" s="2619"/>
      <c r="D11" s="301"/>
      <c r="E11" s="149"/>
      <c r="F11" s="2617"/>
      <c r="G11" s="106"/>
      <c r="H11" s="106"/>
      <c r="I11" s="106"/>
      <c r="J11" s="107"/>
      <c r="K11" s="107"/>
      <c r="L11" s="2617"/>
    </row>
    <row r="12" spans="1:13" ht="15.75">
      <c r="A12" s="2618">
        <v>3</v>
      </c>
      <c r="B12" s="2660" t="s">
        <v>239</v>
      </c>
      <c r="C12" s="34" t="s">
        <v>189</v>
      </c>
      <c r="D12" s="2603" t="s">
        <v>83</v>
      </c>
      <c r="E12" s="2622"/>
      <c r="F12" s="2626"/>
      <c r="G12" s="237"/>
      <c r="H12" s="237"/>
      <c r="I12" s="237"/>
      <c r="J12" s="2616">
        <v>100000</v>
      </c>
      <c r="K12" s="2616"/>
      <c r="L12" s="2616">
        <f>L10-J12</f>
        <v>5328756</v>
      </c>
    </row>
    <row r="13" spans="1:13" ht="15.75">
      <c r="A13" s="2619"/>
      <c r="B13" s="2661"/>
      <c r="C13" s="35" t="s">
        <v>107</v>
      </c>
      <c r="D13" s="2604"/>
      <c r="E13" s="2623"/>
      <c r="F13" s="2627"/>
      <c r="G13" s="238"/>
      <c r="H13" s="238"/>
      <c r="I13" s="238"/>
      <c r="J13" s="2617"/>
      <c r="K13" s="2617"/>
      <c r="L13" s="2617"/>
    </row>
    <row r="14" spans="1:13" ht="15.75">
      <c r="A14" s="2618">
        <v>4</v>
      </c>
      <c r="B14" s="2660" t="s">
        <v>240</v>
      </c>
      <c r="C14" s="53" t="s">
        <v>196</v>
      </c>
      <c r="D14" s="246" t="s">
        <v>79</v>
      </c>
      <c r="E14" s="2622" t="s">
        <v>134</v>
      </c>
      <c r="F14" s="2626"/>
      <c r="G14" s="237"/>
      <c r="H14" s="237"/>
      <c r="I14" s="237"/>
      <c r="J14" s="2616">
        <v>49360</v>
      </c>
      <c r="K14" s="2626"/>
      <c r="L14" s="2616">
        <f>L12-J14</f>
        <v>5279396</v>
      </c>
    </row>
    <row r="15" spans="1:13" ht="15.75">
      <c r="A15" s="2619"/>
      <c r="B15" s="2661"/>
      <c r="C15" s="56" t="s">
        <v>197</v>
      </c>
      <c r="D15" s="247" t="s">
        <v>59</v>
      </c>
      <c r="E15" s="2623"/>
      <c r="F15" s="2627"/>
      <c r="G15" s="238"/>
      <c r="H15" s="238"/>
      <c r="I15" s="238"/>
      <c r="J15" s="2617"/>
      <c r="K15" s="2627"/>
      <c r="L15" s="2617"/>
    </row>
    <row r="16" spans="1:13" ht="15.75">
      <c r="A16" s="2618">
        <v>5</v>
      </c>
      <c r="B16" s="2660" t="s">
        <v>240</v>
      </c>
      <c r="C16" s="34" t="s">
        <v>104</v>
      </c>
      <c r="D16" s="246" t="s">
        <v>79</v>
      </c>
      <c r="E16" s="2622" t="s">
        <v>134</v>
      </c>
      <c r="F16" s="2626"/>
      <c r="G16" s="237"/>
      <c r="H16" s="237"/>
      <c r="I16" s="237"/>
      <c r="J16" s="2616">
        <v>724500</v>
      </c>
      <c r="K16" s="2616"/>
      <c r="L16" s="2616">
        <f>L14-J16</f>
        <v>4554896</v>
      </c>
    </row>
    <row r="17" spans="1:13" ht="15.75">
      <c r="A17" s="2619"/>
      <c r="B17" s="2661"/>
      <c r="C17" s="35" t="s">
        <v>80</v>
      </c>
      <c r="D17" s="247" t="s">
        <v>59</v>
      </c>
      <c r="E17" s="2623"/>
      <c r="F17" s="2627"/>
      <c r="G17" s="238"/>
      <c r="H17" s="238"/>
      <c r="I17" s="238"/>
      <c r="J17" s="2617"/>
      <c r="K17" s="2617"/>
      <c r="L17" s="2617"/>
    </row>
    <row r="18" spans="1:13">
      <c r="A18" s="2618">
        <v>6</v>
      </c>
      <c r="B18" s="2660" t="s">
        <v>240</v>
      </c>
      <c r="C18" s="61" t="s">
        <v>241</v>
      </c>
      <c r="D18" s="2618" t="s">
        <v>243</v>
      </c>
      <c r="E18" s="2622"/>
      <c r="F18" s="2626"/>
      <c r="G18" s="237"/>
      <c r="H18" s="237"/>
      <c r="I18" s="237"/>
      <c r="J18" s="2616">
        <v>54605</v>
      </c>
      <c r="K18" s="2616"/>
      <c r="L18" s="2616">
        <f>L16-J18</f>
        <v>4500291</v>
      </c>
    </row>
    <row r="19" spans="1:13">
      <c r="A19" s="2619"/>
      <c r="B19" s="2661"/>
      <c r="C19" s="62" t="s">
        <v>242</v>
      </c>
      <c r="D19" s="2619"/>
      <c r="E19" s="2623"/>
      <c r="F19" s="2627"/>
      <c r="G19" s="238"/>
      <c r="H19" s="238"/>
      <c r="I19" s="238"/>
      <c r="J19" s="2617"/>
      <c r="K19" s="2617"/>
      <c r="L19" s="2617"/>
    </row>
    <row r="20" spans="1:13" ht="15.75">
      <c r="A20" s="2618">
        <v>7</v>
      </c>
      <c r="B20" s="2660" t="s">
        <v>244</v>
      </c>
      <c r="C20" s="34" t="s">
        <v>245</v>
      </c>
      <c r="D20" s="248" t="s">
        <v>247</v>
      </c>
      <c r="E20" s="2622" t="s">
        <v>249</v>
      </c>
      <c r="F20" s="2616"/>
      <c r="G20" s="235"/>
      <c r="H20" s="2616">
        <v>608866</v>
      </c>
      <c r="I20" s="2626"/>
      <c r="J20" s="2616"/>
      <c r="K20" s="2616"/>
      <c r="L20" s="2616">
        <f>L18-H20</f>
        <v>3891425</v>
      </c>
      <c r="M20" s="300" t="s">
        <v>292</v>
      </c>
    </row>
    <row r="21" spans="1:13" ht="15.75">
      <c r="A21" s="2619"/>
      <c r="B21" s="2661"/>
      <c r="C21" s="35" t="s">
        <v>246</v>
      </c>
      <c r="D21" s="249" t="s">
        <v>248</v>
      </c>
      <c r="E21" s="2623"/>
      <c r="F21" s="2617"/>
      <c r="G21" s="236"/>
      <c r="H21" s="2617"/>
      <c r="I21" s="2627"/>
      <c r="J21" s="2617"/>
      <c r="K21" s="2617"/>
      <c r="L21" s="2617"/>
      <c r="M21" s="300" t="s">
        <v>293</v>
      </c>
    </row>
    <row r="22" spans="1:13" ht="15.75">
      <c r="A22" s="2618">
        <v>8</v>
      </c>
      <c r="B22" s="2660" t="s">
        <v>250</v>
      </c>
      <c r="C22" s="34" t="s">
        <v>251</v>
      </c>
      <c r="D22" s="250" t="s">
        <v>252</v>
      </c>
      <c r="E22" s="2597" t="s">
        <v>137</v>
      </c>
      <c r="F22" s="2616"/>
      <c r="G22" s="235"/>
      <c r="H22" s="2616">
        <v>50000</v>
      </c>
      <c r="I22" s="2626"/>
      <c r="J22" s="2616"/>
      <c r="K22" s="2616"/>
      <c r="L22" s="2616">
        <f>L20-H22</f>
        <v>3841425</v>
      </c>
      <c r="M22" s="300" t="s">
        <v>292</v>
      </c>
    </row>
    <row r="23" spans="1:13" ht="15.75">
      <c r="A23" s="2619"/>
      <c r="B23" s="2661"/>
      <c r="C23" s="35" t="s">
        <v>86</v>
      </c>
      <c r="D23" s="251" t="s">
        <v>59</v>
      </c>
      <c r="E23" s="2598"/>
      <c r="F23" s="2617"/>
      <c r="G23" s="236"/>
      <c r="H23" s="2617"/>
      <c r="I23" s="2627"/>
      <c r="J23" s="2617"/>
      <c r="K23" s="2617"/>
      <c r="L23" s="2617"/>
      <c r="M23" s="300" t="s">
        <v>293</v>
      </c>
    </row>
    <row r="24" spans="1:13" ht="15.75">
      <c r="A24" s="301"/>
      <c r="B24" s="334" t="s">
        <v>306</v>
      </c>
      <c r="C24" s="335" t="s">
        <v>307</v>
      </c>
      <c r="D24" s="336"/>
      <c r="E24" s="337"/>
      <c r="F24" s="107"/>
      <c r="G24" s="107"/>
      <c r="H24" s="107"/>
      <c r="I24" s="106"/>
      <c r="J24" s="107"/>
      <c r="K24" s="107">
        <v>28050</v>
      </c>
      <c r="L24" s="107">
        <f>L22+K24</f>
        <v>3869475</v>
      </c>
      <c r="M24" s="300"/>
    </row>
    <row r="25" spans="1:13">
      <c r="A25" s="2618">
        <v>9</v>
      </c>
      <c r="B25" s="2660" t="s">
        <v>253</v>
      </c>
      <c r="C25" s="53" t="s">
        <v>255</v>
      </c>
      <c r="D25" s="2618"/>
      <c r="E25" s="233"/>
      <c r="F25" s="237"/>
      <c r="G25" s="237"/>
      <c r="H25" s="237"/>
      <c r="I25" s="237"/>
      <c r="J25" s="2616">
        <v>23390</v>
      </c>
      <c r="K25" s="2616"/>
      <c r="L25" s="2616">
        <f>L24-J25</f>
        <v>3846085</v>
      </c>
    </row>
    <row r="26" spans="1:13">
      <c r="A26" s="2619"/>
      <c r="B26" s="2661"/>
      <c r="C26" s="56" t="s">
        <v>254</v>
      </c>
      <c r="D26" s="2619"/>
      <c r="E26" s="234"/>
      <c r="F26" s="238"/>
      <c r="G26" s="238"/>
      <c r="H26" s="238"/>
      <c r="I26" s="238"/>
      <c r="J26" s="2617"/>
      <c r="K26" s="2617"/>
      <c r="L26" s="2617"/>
    </row>
    <row r="27" spans="1:13" ht="15.75">
      <c r="A27" s="2618">
        <v>10</v>
      </c>
      <c r="B27" s="2660" t="s">
        <v>256</v>
      </c>
      <c r="C27" s="34" t="s">
        <v>257</v>
      </c>
      <c r="D27" s="250" t="s">
        <v>258</v>
      </c>
      <c r="E27" s="2622" t="s">
        <v>134</v>
      </c>
      <c r="F27" s="237"/>
      <c r="G27" s="237"/>
      <c r="H27" s="2616"/>
      <c r="I27" s="237"/>
      <c r="J27" s="2616">
        <v>56740</v>
      </c>
      <c r="K27" s="235"/>
      <c r="L27" s="2616">
        <f>L25-J27</f>
        <v>3789345</v>
      </c>
    </row>
    <row r="28" spans="1:13" ht="15.75">
      <c r="A28" s="2619"/>
      <c r="B28" s="2661"/>
      <c r="C28" s="35" t="s">
        <v>275</v>
      </c>
      <c r="D28" s="251" t="s">
        <v>59</v>
      </c>
      <c r="E28" s="2623"/>
      <c r="F28" s="238"/>
      <c r="G28" s="238"/>
      <c r="H28" s="2617"/>
      <c r="I28" s="238"/>
      <c r="J28" s="2617"/>
      <c r="K28" s="236"/>
      <c r="L28" s="2617"/>
    </row>
    <row r="29" spans="1:13">
      <c r="A29" s="2618">
        <v>11</v>
      </c>
      <c r="B29" s="2660" t="s">
        <v>256</v>
      </c>
      <c r="C29" s="53" t="s">
        <v>145</v>
      </c>
      <c r="D29" s="252" t="s">
        <v>131</v>
      </c>
      <c r="E29" s="2622" t="s">
        <v>143</v>
      </c>
      <c r="F29" s="106"/>
      <c r="G29" s="106"/>
      <c r="H29" s="2616">
        <v>100000</v>
      </c>
      <c r="I29" s="106"/>
      <c r="J29" s="2616"/>
      <c r="K29" s="107"/>
      <c r="L29" s="2616">
        <f>L27-H29</f>
        <v>3689345</v>
      </c>
      <c r="M29" t="s">
        <v>294</v>
      </c>
    </row>
    <row r="30" spans="1:13">
      <c r="A30" s="2619"/>
      <c r="B30" s="2661"/>
      <c r="C30" s="56" t="s">
        <v>146</v>
      </c>
      <c r="D30" s="253" t="s">
        <v>59</v>
      </c>
      <c r="E30" s="2623"/>
      <c r="F30" s="106"/>
      <c r="G30" s="106"/>
      <c r="H30" s="2617"/>
      <c r="I30" s="106"/>
      <c r="J30" s="2617"/>
      <c r="K30" s="107"/>
      <c r="L30" s="2617"/>
      <c r="M30" t="s">
        <v>292</v>
      </c>
    </row>
    <row r="31" spans="1:13" ht="15.75">
      <c r="A31" s="2618">
        <v>12</v>
      </c>
      <c r="B31" s="2660" t="s">
        <v>259</v>
      </c>
      <c r="C31" s="53" t="s">
        <v>260</v>
      </c>
      <c r="D31" s="228"/>
      <c r="E31" s="2622"/>
      <c r="F31" s="2626"/>
      <c r="G31" s="237"/>
      <c r="H31" s="237"/>
      <c r="I31" s="237"/>
      <c r="J31" s="2616">
        <v>346375</v>
      </c>
      <c r="K31" s="2616"/>
      <c r="L31" s="2616">
        <f>L29-J31</f>
        <v>3342970</v>
      </c>
    </row>
    <row r="32" spans="1:13" ht="15.75">
      <c r="A32" s="2619"/>
      <c r="B32" s="2661"/>
      <c r="C32" s="56" t="s">
        <v>261</v>
      </c>
      <c r="D32" s="229"/>
      <c r="E32" s="2623"/>
      <c r="F32" s="2627"/>
      <c r="G32" s="238"/>
      <c r="H32" s="238"/>
      <c r="I32" s="238"/>
      <c r="J32" s="2617"/>
      <c r="K32" s="2617"/>
      <c r="L32" s="2617"/>
    </row>
    <row r="33" spans="1:13" ht="15.75">
      <c r="A33" s="2618">
        <v>13</v>
      </c>
      <c r="B33" s="2622" t="s">
        <v>262</v>
      </c>
      <c r="C33" s="53" t="s">
        <v>263</v>
      </c>
      <c r="D33" s="259" t="s">
        <v>252</v>
      </c>
      <c r="E33" s="2597" t="s">
        <v>137</v>
      </c>
      <c r="F33" s="2626"/>
      <c r="G33" s="237"/>
      <c r="H33" s="2616"/>
      <c r="I33" s="237"/>
      <c r="J33" s="2616">
        <v>25000</v>
      </c>
      <c r="K33" s="2626"/>
      <c r="L33" s="2616">
        <f>L31-J33</f>
        <v>3317970</v>
      </c>
    </row>
    <row r="34" spans="1:13" ht="15.75">
      <c r="A34" s="2619"/>
      <c r="B34" s="2623"/>
      <c r="C34" s="56" t="s">
        <v>86</v>
      </c>
      <c r="D34" s="260" t="s">
        <v>59</v>
      </c>
      <c r="E34" s="2598"/>
      <c r="F34" s="2627"/>
      <c r="G34" s="238"/>
      <c r="H34" s="2617"/>
      <c r="I34" s="238"/>
      <c r="J34" s="2617"/>
      <c r="K34" s="2627"/>
      <c r="L34" s="2617"/>
    </row>
    <row r="35" spans="1:13">
      <c r="A35" s="2618">
        <v>14</v>
      </c>
      <c r="B35" s="2660" t="s">
        <v>262</v>
      </c>
      <c r="C35" s="53" t="s">
        <v>264</v>
      </c>
      <c r="D35" s="241"/>
      <c r="E35" s="2622"/>
      <c r="F35" s="2626"/>
      <c r="G35" s="237"/>
      <c r="H35" s="237"/>
      <c r="I35" s="237"/>
      <c r="J35" s="2616">
        <v>85900</v>
      </c>
      <c r="K35" s="2626"/>
      <c r="L35" s="2616">
        <f>L33-J35</f>
        <v>3232070</v>
      </c>
    </row>
    <row r="36" spans="1:13">
      <c r="A36" s="2619"/>
      <c r="B36" s="2661"/>
      <c r="C36" s="56" t="s">
        <v>265</v>
      </c>
      <c r="D36" s="242"/>
      <c r="E36" s="2623"/>
      <c r="F36" s="2627"/>
      <c r="G36" s="238"/>
      <c r="H36" s="238"/>
      <c r="I36" s="238"/>
      <c r="J36" s="2617"/>
      <c r="K36" s="2627"/>
      <c r="L36" s="2617"/>
    </row>
    <row r="37" spans="1:13">
      <c r="A37" s="2618">
        <v>15</v>
      </c>
      <c r="B37" s="2660" t="s">
        <v>266</v>
      </c>
      <c r="C37" s="53" t="s">
        <v>118</v>
      </c>
      <c r="D37" s="261" t="s">
        <v>68</v>
      </c>
      <c r="E37" s="2622">
        <v>885217</v>
      </c>
      <c r="F37" s="2626"/>
      <c r="G37" s="263"/>
      <c r="H37" s="2616">
        <v>500000</v>
      </c>
      <c r="I37" s="2616"/>
      <c r="J37" s="2616"/>
      <c r="K37" s="237"/>
      <c r="L37" s="2616">
        <f>L35-H37</f>
        <v>2732070</v>
      </c>
      <c r="M37" t="s">
        <v>294</v>
      </c>
    </row>
    <row r="38" spans="1:13">
      <c r="A38" s="2619"/>
      <c r="B38" s="2661"/>
      <c r="C38" s="56" t="s">
        <v>67</v>
      </c>
      <c r="D38" s="262"/>
      <c r="E38" s="2623"/>
      <c r="F38" s="2627"/>
      <c r="G38" s="264"/>
      <c r="H38" s="2617"/>
      <c r="I38" s="2617"/>
      <c r="J38" s="2617"/>
      <c r="K38" s="238"/>
      <c r="L38" s="2617"/>
      <c r="M38" t="s">
        <v>292</v>
      </c>
    </row>
    <row r="39" spans="1:13" ht="15.75">
      <c r="A39" s="2618">
        <v>16</v>
      </c>
      <c r="B39" s="2660" t="s">
        <v>267</v>
      </c>
      <c r="C39" s="34" t="s">
        <v>189</v>
      </c>
      <c r="D39" s="2603" t="s">
        <v>83</v>
      </c>
      <c r="E39" s="2622"/>
      <c r="F39" s="106"/>
      <c r="G39" s="106"/>
      <c r="H39" s="107"/>
      <c r="I39" s="106"/>
      <c r="J39" s="2616">
        <v>100000</v>
      </c>
      <c r="K39" s="106"/>
      <c r="L39" s="2616">
        <f>L37-J39</f>
        <v>2632070</v>
      </c>
    </row>
    <row r="40" spans="1:13" ht="15.75">
      <c r="A40" s="2619"/>
      <c r="B40" s="2661"/>
      <c r="C40" s="35" t="s">
        <v>107</v>
      </c>
      <c r="D40" s="2604"/>
      <c r="E40" s="2623"/>
      <c r="F40" s="106"/>
      <c r="G40" s="106"/>
      <c r="H40" s="107"/>
      <c r="I40" s="106"/>
      <c r="J40" s="2617"/>
      <c r="K40" s="106"/>
      <c r="L40" s="2617"/>
    </row>
    <row r="41" spans="1:13" ht="15.75">
      <c r="A41" s="2618">
        <v>17</v>
      </c>
      <c r="B41" s="2660" t="s">
        <v>268</v>
      </c>
      <c r="C41" s="53" t="s">
        <v>263</v>
      </c>
      <c r="D41" s="265" t="s">
        <v>252</v>
      </c>
      <c r="E41" s="2597" t="s">
        <v>137</v>
      </c>
      <c r="F41" s="237"/>
      <c r="G41" s="237"/>
      <c r="H41" s="237"/>
      <c r="I41" s="237"/>
      <c r="J41" s="2616">
        <v>50000</v>
      </c>
      <c r="K41" s="237"/>
      <c r="L41" s="2616">
        <f>L39-J41</f>
        <v>2582070</v>
      </c>
    </row>
    <row r="42" spans="1:13" ht="15.75">
      <c r="A42" s="2619"/>
      <c r="B42" s="2661"/>
      <c r="C42" s="56" t="s">
        <v>86</v>
      </c>
      <c r="D42" s="266" t="s">
        <v>59</v>
      </c>
      <c r="E42" s="2598"/>
      <c r="F42" s="238"/>
      <c r="G42" s="238"/>
      <c r="H42" s="238"/>
      <c r="I42" s="238"/>
      <c r="J42" s="2617"/>
      <c r="K42" s="238"/>
      <c r="L42" s="2617"/>
    </row>
    <row r="43" spans="1:13">
      <c r="A43" s="2618">
        <v>18</v>
      </c>
      <c r="B43" s="2660" t="s">
        <v>268</v>
      </c>
      <c r="C43" s="150" t="s">
        <v>160</v>
      </c>
      <c r="D43" s="267" t="s">
        <v>162</v>
      </c>
      <c r="E43" s="2622" t="s">
        <v>164</v>
      </c>
      <c r="F43" s="269"/>
      <c r="G43" s="269"/>
      <c r="H43" s="2654">
        <v>150000</v>
      </c>
      <c r="I43" s="2616"/>
      <c r="J43" s="2616"/>
      <c r="K43" s="106"/>
      <c r="L43" s="2616">
        <f>L41-H43</f>
        <v>2432070</v>
      </c>
      <c r="M43" t="s">
        <v>294</v>
      </c>
    </row>
    <row r="44" spans="1:13">
      <c r="A44" s="2619"/>
      <c r="B44" s="2661"/>
      <c r="C44" s="151" t="s">
        <v>161</v>
      </c>
      <c r="D44" s="268" t="s">
        <v>163</v>
      </c>
      <c r="E44" s="2623"/>
      <c r="F44" s="270"/>
      <c r="G44" s="270"/>
      <c r="H44" s="2655"/>
      <c r="I44" s="2617"/>
      <c r="J44" s="2617"/>
      <c r="K44" s="106"/>
      <c r="L44" s="2617"/>
      <c r="M44" t="s">
        <v>332</v>
      </c>
    </row>
    <row r="45" spans="1:13">
      <c r="A45" s="2618">
        <v>19</v>
      </c>
      <c r="B45" s="2660" t="s">
        <v>269</v>
      </c>
      <c r="C45" s="2618" t="s">
        <v>4</v>
      </c>
      <c r="D45" s="231"/>
      <c r="E45" s="2622"/>
      <c r="F45" s="2616">
        <v>5000000</v>
      </c>
      <c r="G45" s="237"/>
      <c r="H45" s="2616"/>
      <c r="I45" s="237"/>
      <c r="J45" s="2616"/>
      <c r="K45" s="2616"/>
      <c r="L45" s="2616">
        <f>L43+F45</f>
        <v>7432070</v>
      </c>
    </row>
    <row r="46" spans="1:13">
      <c r="A46" s="2619"/>
      <c r="B46" s="2661"/>
      <c r="C46" s="2619"/>
      <c r="D46" s="232"/>
      <c r="E46" s="2623"/>
      <c r="F46" s="2617"/>
      <c r="G46" s="238"/>
      <c r="H46" s="2617"/>
      <c r="I46" s="238"/>
      <c r="J46" s="2617"/>
      <c r="K46" s="2617"/>
      <c r="L46" s="2617"/>
    </row>
    <row r="47" spans="1:13">
      <c r="A47" s="2618">
        <v>20</v>
      </c>
      <c r="B47" s="2660" t="s">
        <v>269</v>
      </c>
      <c r="C47" s="53" t="s">
        <v>145</v>
      </c>
      <c r="D47" s="271" t="s">
        <v>131</v>
      </c>
      <c r="E47" s="2622" t="s">
        <v>143</v>
      </c>
      <c r="F47" s="2626"/>
      <c r="G47" s="2626"/>
      <c r="H47" s="2616">
        <v>150000</v>
      </c>
      <c r="I47" s="2626"/>
      <c r="J47" s="2616"/>
      <c r="K47" s="2616"/>
      <c r="L47" s="2616">
        <f>L45-H47</f>
        <v>7282070</v>
      </c>
      <c r="M47" t="s">
        <v>294</v>
      </c>
    </row>
    <row r="48" spans="1:13">
      <c r="A48" s="2619"/>
      <c r="B48" s="2661"/>
      <c r="C48" s="56" t="s">
        <v>146</v>
      </c>
      <c r="D48" s="272" t="s">
        <v>59</v>
      </c>
      <c r="E48" s="2623"/>
      <c r="F48" s="2627"/>
      <c r="G48" s="2627"/>
      <c r="H48" s="2617"/>
      <c r="I48" s="2627"/>
      <c r="J48" s="2617"/>
      <c r="K48" s="2617"/>
      <c r="L48" s="2617"/>
      <c r="M48" t="s">
        <v>292</v>
      </c>
    </row>
    <row r="49" spans="1:12">
      <c r="A49" s="2651" t="s">
        <v>238</v>
      </c>
      <c r="B49" s="2652"/>
      <c r="C49" s="2653"/>
      <c r="D49" s="230"/>
      <c r="E49" s="138"/>
      <c r="F49" s="66">
        <f t="shared" ref="F49:K49" si="0">SUM(F8:F48)</f>
        <v>10000000</v>
      </c>
      <c r="G49" s="66">
        <f t="shared" si="0"/>
        <v>0</v>
      </c>
      <c r="H49" s="66">
        <f>SUM(H8:H48)</f>
        <v>1558866</v>
      </c>
      <c r="I49" s="66">
        <f>SUM(I8:I48)</f>
        <v>0</v>
      </c>
      <c r="J49" s="66">
        <f>SUM(J8:J48)</f>
        <v>2167404</v>
      </c>
      <c r="K49" s="66">
        <f t="shared" si="0"/>
        <v>28050</v>
      </c>
      <c r="L49" s="66">
        <f>L47</f>
        <v>7282070</v>
      </c>
    </row>
    <row r="50" spans="1:12">
      <c r="A50" s="2643" t="s">
        <v>7</v>
      </c>
      <c r="B50" s="2644"/>
      <c r="C50" s="2645"/>
      <c r="D50" s="239"/>
      <c r="E50" s="139"/>
      <c r="F50" s="68">
        <f>'JAN''14'!F63</f>
        <v>22700000</v>
      </c>
      <c r="G50" s="68">
        <f>'JAN''14'!G63</f>
        <v>100000</v>
      </c>
      <c r="H50" s="68">
        <f>'JAN''14'!H63</f>
        <v>5840011</v>
      </c>
      <c r="I50" s="68">
        <f>'JAN''14'!I63</f>
        <v>300000</v>
      </c>
      <c r="J50" s="69">
        <f>'JAN''14'!J63</f>
        <v>15548239</v>
      </c>
      <c r="K50" s="69">
        <f>'JAN''14'!K63</f>
        <v>68540</v>
      </c>
      <c r="L50" s="69">
        <f>'JAN''14'!L63</f>
        <v>980290</v>
      </c>
    </row>
    <row r="51" spans="1:12">
      <c r="A51" s="2646" t="s">
        <v>12</v>
      </c>
      <c r="B51" s="2647"/>
      <c r="C51" s="2648"/>
      <c r="D51" s="240"/>
      <c r="E51" s="140"/>
      <c r="F51" s="71">
        <f t="shared" ref="F51:K51" si="1">F50+F49</f>
        <v>32700000</v>
      </c>
      <c r="G51" s="71">
        <f t="shared" si="1"/>
        <v>100000</v>
      </c>
      <c r="H51" s="71">
        <f t="shared" si="1"/>
        <v>7398877</v>
      </c>
      <c r="I51" s="71">
        <f t="shared" si="1"/>
        <v>300000</v>
      </c>
      <c r="J51" s="71">
        <f t="shared" si="1"/>
        <v>17715643</v>
      </c>
      <c r="K51" s="71">
        <f t="shared" si="1"/>
        <v>96590</v>
      </c>
      <c r="L51" s="71">
        <f>F51-G51-H51-I51-J51+K51</f>
        <v>7282070</v>
      </c>
    </row>
    <row r="54" spans="1:12">
      <c r="A54" s="254" t="s">
        <v>223</v>
      </c>
      <c r="B54"/>
      <c r="D54" s="225" t="s">
        <v>226</v>
      </c>
      <c r="F54" s="25"/>
      <c r="G54" s="48"/>
      <c r="H54" s="225" t="s">
        <v>229</v>
      </c>
    </row>
    <row r="55" spans="1:12">
      <c r="A55" s="220"/>
      <c r="B55"/>
      <c r="D55" s="224"/>
      <c r="F55" s="25"/>
      <c r="G55" s="48"/>
      <c r="H55" s="225"/>
    </row>
    <row r="56" spans="1:12">
      <c r="A56" s="220"/>
      <c r="B56"/>
      <c r="D56" s="224"/>
      <c r="F56" s="25"/>
      <c r="G56" s="48"/>
      <c r="H56" s="225"/>
    </row>
    <row r="57" spans="1:12">
      <c r="A57" s="220"/>
      <c r="B57"/>
      <c r="D57" s="224"/>
      <c r="F57" s="25"/>
      <c r="G57" s="48"/>
      <c r="H57" s="225"/>
    </row>
    <row r="58" spans="1:12">
      <c r="A58" s="255" t="s">
        <v>224</v>
      </c>
      <c r="B58"/>
      <c r="D58" s="226" t="s">
        <v>227</v>
      </c>
      <c r="F58" s="25"/>
      <c r="G58" s="48"/>
      <c r="H58" s="226" t="s">
        <v>230</v>
      </c>
    </row>
    <row r="59" spans="1:12">
      <c r="A59" s="256" t="s">
        <v>225</v>
      </c>
      <c r="B59"/>
      <c r="D59" s="227" t="s">
        <v>228</v>
      </c>
      <c r="F59" s="25"/>
      <c r="G59" s="48"/>
      <c r="H59" s="227" t="s">
        <v>231</v>
      </c>
    </row>
    <row r="60" spans="1:12">
      <c r="A60" s="25"/>
      <c r="B60" s="221"/>
      <c r="D60" s="226"/>
      <c r="H60" s="226"/>
    </row>
    <row r="61" spans="1:12">
      <c r="B61" s="223"/>
      <c r="D61" s="227"/>
      <c r="H61" s="227"/>
    </row>
    <row r="62" spans="1:12" ht="15.75">
      <c r="B62" s="222"/>
    </row>
    <row r="74" spans="1:1">
      <c r="A74" t="s">
        <v>369</v>
      </c>
    </row>
  </sheetData>
  <mergeCells count="160">
    <mergeCell ref="A50:C50"/>
    <mergeCell ref="A51:C51"/>
    <mergeCell ref="A7:C7"/>
    <mergeCell ref="A49:C49"/>
    <mergeCell ref="A47:A48"/>
    <mergeCell ref="B47:B48"/>
    <mergeCell ref="E47:E48"/>
    <mergeCell ref="F47:F48"/>
    <mergeCell ref="G47:G48"/>
    <mergeCell ref="A41:A42"/>
    <mergeCell ref="B41:B42"/>
    <mergeCell ref="E41:E42"/>
    <mergeCell ref="A39:A40"/>
    <mergeCell ref="B39:B40"/>
    <mergeCell ref="D39:D40"/>
    <mergeCell ref="E39:E40"/>
    <mergeCell ref="A29:A30"/>
    <mergeCell ref="B29:B30"/>
    <mergeCell ref="E29:E30"/>
    <mergeCell ref="A25:A26"/>
    <mergeCell ref="B25:B26"/>
    <mergeCell ref="D25:D26"/>
    <mergeCell ref="A10:A11"/>
    <mergeCell ref="B10:B11"/>
    <mergeCell ref="H47:H48"/>
    <mergeCell ref="A45:A46"/>
    <mergeCell ref="B45:B46"/>
    <mergeCell ref="E45:E46"/>
    <mergeCell ref="F45:F46"/>
    <mergeCell ref="H45:H46"/>
    <mergeCell ref="J45:J46"/>
    <mergeCell ref="K45:K46"/>
    <mergeCell ref="L45:L46"/>
    <mergeCell ref="I47:I48"/>
    <mergeCell ref="J47:J48"/>
    <mergeCell ref="K47:K48"/>
    <mergeCell ref="L47:L48"/>
    <mergeCell ref="C45:C46"/>
    <mergeCell ref="J41:J42"/>
    <mergeCell ref="L41:L42"/>
    <mergeCell ref="A43:A44"/>
    <mergeCell ref="B43:B44"/>
    <mergeCell ref="E43:E44"/>
    <mergeCell ref="I43:I44"/>
    <mergeCell ref="J43:J44"/>
    <mergeCell ref="L43:L44"/>
    <mergeCell ref="H43:H44"/>
    <mergeCell ref="J39:J40"/>
    <mergeCell ref="L39:L40"/>
    <mergeCell ref="L35:L36"/>
    <mergeCell ref="A37:A38"/>
    <mergeCell ref="B37:B38"/>
    <mergeCell ref="E37:E38"/>
    <mergeCell ref="H37:H38"/>
    <mergeCell ref="I37:I38"/>
    <mergeCell ref="J37:J38"/>
    <mergeCell ref="L37:L38"/>
    <mergeCell ref="A35:A36"/>
    <mergeCell ref="B35:B36"/>
    <mergeCell ref="E35:E36"/>
    <mergeCell ref="F35:F36"/>
    <mergeCell ref="J35:J36"/>
    <mergeCell ref="K35:K36"/>
    <mergeCell ref="F37:F38"/>
    <mergeCell ref="H29:H30"/>
    <mergeCell ref="L29:L30"/>
    <mergeCell ref="L31:L32"/>
    <mergeCell ref="A33:A34"/>
    <mergeCell ref="B33:B34"/>
    <mergeCell ref="E33:E34"/>
    <mergeCell ref="F33:F34"/>
    <mergeCell ref="H33:H34"/>
    <mergeCell ref="J33:J34"/>
    <mergeCell ref="K33:K34"/>
    <mergeCell ref="L33:L34"/>
    <mergeCell ref="A31:A32"/>
    <mergeCell ref="B31:B32"/>
    <mergeCell ref="E31:E32"/>
    <mergeCell ref="F31:F32"/>
    <mergeCell ref="J31:J32"/>
    <mergeCell ref="K31:K32"/>
    <mergeCell ref="J29:J30"/>
    <mergeCell ref="J25:J26"/>
    <mergeCell ref="K25:K26"/>
    <mergeCell ref="L25:L26"/>
    <mergeCell ref="A27:A28"/>
    <mergeCell ref="B27:B28"/>
    <mergeCell ref="E27:E28"/>
    <mergeCell ref="H27:H28"/>
    <mergeCell ref="L27:L28"/>
    <mergeCell ref="J27:J28"/>
    <mergeCell ref="I20:I21"/>
    <mergeCell ref="J20:J21"/>
    <mergeCell ref="K20:K21"/>
    <mergeCell ref="L20:L21"/>
    <mergeCell ref="A22:A23"/>
    <mergeCell ref="B22:B23"/>
    <mergeCell ref="E22:E23"/>
    <mergeCell ref="F22:F23"/>
    <mergeCell ref="H22:H23"/>
    <mergeCell ref="A20:A21"/>
    <mergeCell ref="B20:B21"/>
    <mergeCell ref="E20:E21"/>
    <mergeCell ref="F20:F21"/>
    <mergeCell ref="H20:H21"/>
    <mergeCell ref="I22:I23"/>
    <mergeCell ref="J22:J23"/>
    <mergeCell ref="K22:K23"/>
    <mergeCell ref="L22:L23"/>
    <mergeCell ref="L16:L17"/>
    <mergeCell ref="A18:A19"/>
    <mergeCell ref="B18:B19"/>
    <mergeCell ref="E18:E19"/>
    <mergeCell ref="F18:F19"/>
    <mergeCell ref="J18:J19"/>
    <mergeCell ref="K18:K19"/>
    <mergeCell ref="L18:L19"/>
    <mergeCell ref="A16:A17"/>
    <mergeCell ref="B16:B17"/>
    <mergeCell ref="E16:E17"/>
    <mergeCell ref="F16:F17"/>
    <mergeCell ref="J16:J17"/>
    <mergeCell ref="K16:K17"/>
    <mergeCell ref="D18:D19"/>
    <mergeCell ref="A1:L1"/>
    <mergeCell ref="A2:L2"/>
    <mergeCell ref="L12:L13"/>
    <mergeCell ref="A14:A15"/>
    <mergeCell ref="B14:B15"/>
    <mergeCell ref="E14:E15"/>
    <mergeCell ref="F14:F15"/>
    <mergeCell ref="J14:J15"/>
    <mergeCell ref="K14:K15"/>
    <mergeCell ref="L14:L15"/>
    <mergeCell ref="B12:B13"/>
    <mergeCell ref="E12:E13"/>
    <mergeCell ref="F12:F13"/>
    <mergeCell ref="J12:J13"/>
    <mergeCell ref="K12:K13"/>
    <mergeCell ref="D12:D13"/>
    <mergeCell ref="L5:L6"/>
    <mergeCell ref="A8:A9"/>
    <mergeCell ref="B8:B9"/>
    <mergeCell ref="E8:E9"/>
    <mergeCell ref="F8:F9"/>
    <mergeCell ref="J8:J9"/>
    <mergeCell ref="K8:K9"/>
    <mergeCell ref="A12:A13"/>
    <mergeCell ref="C10:C11"/>
    <mergeCell ref="F10:F11"/>
    <mergeCell ref="L10:L11"/>
    <mergeCell ref="L8:L9"/>
    <mergeCell ref="A5:A6"/>
    <mergeCell ref="B5:B6"/>
    <mergeCell ref="C5:C6"/>
    <mergeCell ref="D5:E5"/>
    <mergeCell ref="F5:F6"/>
    <mergeCell ref="G5:G6"/>
    <mergeCell ref="H5:J5"/>
    <mergeCell ref="K5:K6"/>
  </mergeCells>
  <pageMargins left="0.15" right="0.15" top="0.75" bottom="0.5" header="0.3" footer="0.05"/>
  <pageSetup scale="80" orientation="landscape" horizontalDpi="4294967293" verticalDpi="72" r:id="rId1"/>
  <colBreaks count="1" manualBreakCount="1">
    <brk id="12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M89"/>
  <sheetViews>
    <sheetView topLeftCell="A64" workbookViewId="0">
      <selection activeCell="K81" sqref="K81"/>
    </sheetView>
  </sheetViews>
  <sheetFormatPr defaultRowHeight="15"/>
  <cols>
    <col min="1" max="1" width="4" customWidth="1"/>
    <col min="2" max="2" width="10.28515625" style="428" customWidth="1"/>
    <col min="3" max="3" width="37.28515625" customWidth="1"/>
    <col min="4" max="4" width="14.140625" customWidth="1"/>
    <col min="6" max="6" width="15.42578125" customWidth="1"/>
    <col min="7" max="7" width="12.5703125" customWidth="1"/>
    <col min="8" max="8" width="15.140625" customWidth="1"/>
    <col min="9" max="9" width="12.85546875" customWidth="1"/>
    <col min="10" max="10" width="15.5703125" customWidth="1"/>
    <col min="11" max="11" width="13.140625" customWidth="1"/>
    <col min="12" max="12" width="15.28515625" customWidth="1"/>
  </cols>
  <sheetData>
    <row r="1" spans="1:13" ht="18.75">
      <c r="A1" s="2550" t="s">
        <v>14</v>
      </c>
      <c r="B1" s="2550"/>
      <c r="C1" s="2550"/>
      <c r="D1" s="2550"/>
      <c r="E1" s="2550"/>
      <c r="F1" s="2550"/>
      <c r="G1" s="2550"/>
      <c r="H1" s="2550"/>
      <c r="I1" s="2550"/>
      <c r="J1" s="2550"/>
      <c r="K1" s="2550"/>
      <c r="L1" s="2550"/>
      <c r="M1" s="257"/>
    </row>
    <row r="2" spans="1:13" ht="18.75">
      <c r="A2" s="2569" t="s">
        <v>270</v>
      </c>
      <c r="B2" s="2569"/>
      <c r="C2" s="2569"/>
      <c r="D2" s="2569"/>
      <c r="E2" s="2569"/>
      <c r="F2" s="2569"/>
      <c r="G2" s="2569"/>
      <c r="H2" s="2569"/>
      <c r="I2" s="2569"/>
      <c r="J2" s="2569"/>
      <c r="K2" s="2569"/>
      <c r="L2" s="2569"/>
      <c r="M2" s="258"/>
    </row>
    <row r="5" spans="1:13">
      <c r="A5" s="2632" t="s">
        <v>1</v>
      </c>
      <c r="B5" s="2664" t="s">
        <v>96</v>
      </c>
      <c r="C5" s="2632" t="s">
        <v>3</v>
      </c>
      <c r="D5" s="2636" t="s">
        <v>90</v>
      </c>
      <c r="E5" s="2637"/>
      <c r="F5" s="2630" t="s">
        <v>4</v>
      </c>
      <c r="G5" s="2630" t="s">
        <v>130</v>
      </c>
      <c r="H5" s="2638" t="s">
        <v>5</v>
      </c>
      <c r="I5" s="2639"/>
      <c r="J5" s="2640"/>
      <c r="K5" s="2630" t="s">
        <v>55</v>
      </c>
      <c r="L5" s="2630" t="s">
        <v>6</v>
      </c>
    </row>
    <row r="6" spans="1:13">
      <c r="A6" s="2633"/>
      <c r="B6" s="2665"/>
      <c r="C6" s="2633"/>
      <c r="D6" s="284" t="s">
        <v>54</v>
      </c>
      <c r="E6" s="288" t="s">
        <v>93</v>
      </c>
      <c r="F6" s="2631"/>
      <c r="G6" s="2631"/>
      <c r="H6" s="283" t="s">
        <v>94</v>
      </c>
      <c r="I6" s="283" t="s">
        <v>129</v>
      </c>
      <c r="J6" s="283" t="s">
        <v>60</v>
      </c>
      <c r="K6" s="2631"/>
      <c r="L6" s="2631"/>
    </row>
    <row r="7" spans="1:13">
      <c r="A7" s="2671" t="s">
        <v>7</v>
      </c>
      <c r="B7" s="2672"/>
      <c r="C7" s="2673"/>
      <c r="D7" s="289"/>
      <c r="E7" s="134"/>
      <c r="F7" s="49"/>
      <c r="G7" s="49"/>
      <c r="H7" s="49"/>
      <c r="I7" s="49"/>
      <c r="J7" s="49"/>
      <c r="K7" s="49"/>
      <c r="L7" s="52">
        <f>'FEB''14'!L49</f>
        <v>7282070</v>
      </c>
    </row>
    <row r="8" spans="1:13">
      <c r="A8" s="2618">
        <v>1</v>
      </c>
      <c r="B8" s="2660" t="s">
        <v>271</v>
      </c>
      <c r="C8" s="53" t="s">
        <v>167</v>
      </c>
      <c r="D8" s="279" t="s">
        <v>92</v>
      </c>
      <c r="E8" s="2622" t="s">
        <v>142</v>
      </c>
      <c r="F8" s="2626"/>
      <c r="G8" s="281"/>
      <c r="H8" s="281"/>
      <c r="I8" s="281"/>
      <c r="J8" s="2616">
        <v>102208</v>
      </c>
      <c r="K8" s="2616"/>
      <c r="L8" s="2616">
        <f>L7-J8</f>
        <v>7179862</v>
      </c>
    </row>
    <row r="9" spans="1:13">
      <c r="A9" s="2619"/>
      <c r="B9" s="2661"/>
      <c r="C9" s="56" t="s">
        <v>168</v>
      </c>
      <c r="D9" s="280" t="s">
        <v>59</v>
      </c>
      <c r="E9" s="2623"/>
      <c r="F9" s="2627"/>
      <c r="G9" s="282"/>
      <c r="H9" s="282"/>
      <c r="I9" s="282"/>
      <c r="J9" s="2617"/>
      <c r="K9" s="2617"/>
      <c r="L9" s="2617"/>
    </row>
    <row r="10" spans="1:13">
      <c r="A10" s="2618">
        <v>2</v>
      </c>
      <c r="B10" s="2660" t="s">
        <v>271</v>
      </c>
      <c r="C10" s="290" t="s">
        <v>272</v>
      </c>
      <c r="D10" s="2603" t="s">
        <v>83</v>
      </c>
      <c r="E10" s="2622"/>
      <c r="F10" s="2626"/>
      <c r="G10" s="281"/>
      <c r="H10" s="281"/>
      <c r="I10" s="281"/>
      <c r="J10" s="2616">
        <v>3563493</v>
      </c>
      <c r="K10" s="2616"/>
      <c r="L10" s="2616">
        <f>L8-J10</f>
        <v>3616369</v>
      </c>
    </row>
    <row r="11" spans="1:13">
      <c r="A11" s="2619"/>
      <c r="B11" s="2661"/>
      <c r="C11" s="291" t="s">
        <v>273</v>
      </c>
      <c r="D11" s="2604"/>
      <c r="E11" s="2623"/>
      <c r="F11" s="2627"/>
      <c r="G11" s="282"/>
      <c r="H11" s="282"/>
      <c r="I11" s="282"/>
      <c r="J11" s="2617"/>
      <c r="K11" s="2617"/>
      <c r="L11" s="2617"/>
    </row>
    <row r="12" spans="1:13">
      <c r="A12" s="2618">
        <v>3</v>
      </c>
      <c r="B12" s="2660" t="s">
        <v>274</v>
      </c>
      <c r="C12" s="292" t="s">
        <v>280</v>
      </c>
      <c r="D12" s="293" t="s">
        <v>276</v>
      </c>
      <c r="E12" s="2656" t="s">
        <v>277</v>
      </c>
      <c r="F12" s="2626"/>
      <c r="G12" s="281"/>
      <c r="H12" s="2616">
        <v>233453</v>
      </c>
      <c r="I12" s="281"/>
      <c r="J12" s="2616"/>
      <c r="K12" s="2626"/>
      <c r="L12" s="2616">
        <f>L10-H12</f>
        <v>3382916</v>
      </c>
      <c r="M12" t="s">
        <v>294</v>
      </c>
    </row>
    <row r="13" spans="1:13">
      <c r="A13" s="2619"/>
      <c r="B13" s="2661"/>
      <c r="C13" s="294" t="s">
        <v>279</v>
      </c>
      <c r="D13" s="295" t="s">
        <v>278</v>
      </c>
      <c r="E13" s="2657"/>
      <c r="F13" s="2627"/>
      <c r="G13" s="282"/>
      <c r="H13" s="2617"/>
      <c r="I13" s="282"/>
      <c r="J13" s="2617"/>
      <c r="K13" s="2627"/>
      <c r="L13" s="2617"/>
      <c r="M13" t="s">
        <v>301</v>
      </c>
    </row>
    <row r="14" spans="1:13">
      <c r="A14" s="2618">
        <v>4</v>
      </c>
      <c r="B14" s="2660" t="s">
        <v>274</v>
      </c>
      <c r="C14" s="61" t="s">
        <v>281</v>
      </c>
      <c r="D14" s="2618" t="s">
        <v>83</v>
      </c>
      <c r="E14" s="2622"/>
      <c r="F14" s="2626"/>
      <c r="G14" s="281"/>
      <c r="H14" s="281"/>
      <c r="I14" s="281"/>
      <c r="J14" s="2616">
        <v>886870</v>
      </c>
      <c r="K14" s="2616"/>
      <c r="L14" s="2616">
        <f>L12-J14</f>
        <v>2496046</v>
      </c>
    </row>
    <row r="15" spans="1:13">
      <c r="A15" s="2619"/>
      <c r="B15" s="2661"/>
      <c r="C15" s="62" t="s">
        <v>282</v>
      </c>
      <c r="D15" s="2619"/>
      <c r="E15" s="2623"/>
      <c r="F15" s="2627"/>
      <c r="G15" s="282"/>
      <c r="H15" s="282"/>
      <c r="I15" s="282"/>
      <c r="J15" s="2617"/>
      <c r="K15" s="2617"/>
      <c r="L15" s="2617"/>
    </row>
    <row r="16" spans="1:13">
      <c r="A16" s="2618">
        <v>5</v>
      </c>
      <c r="B16" s="2660" t="s">
        <v>274</v>
      </c>
      <c r="C16" s="290" t="s">
        <v>281</v>
      </c>
      <c r="D16" s="2603" t="s">
        <v>83</v>
      </c>
      <c r="E16" s="2622"/>
      <c r="F16" s="2616"/>
      <c r="G16" s="273"/>
      <c r="H16" s="2616"/>
      <c r="I16" s="2626"/>
      <c r="J16" s="2616">
        <v>120982</v>
      </c>
      <c r="K16" s="2616"/>
      <c r="L16" s="2616">
        <f>L14-J16</f>
        <v>2375064</v>
      </c>
    </row>
    <row r="17" spans="1:12">
      <c r="A17" s="2619"/>
      <c r="B17" s="2661"/>
      <c r="C17" s="291" t="s">
        <v>283</v>
      </c>
      <c r="D17" s="2604"/>
      <c r="E17" s="2623"/>
      <c r="F17" s="2617"/>
      <c r="G17" s="274"/>
      <c r="H17" s="2617"/>
      <c r="I17" s="2627"/>
      <c r="J17" s="2617"/>
      <c r="K17" s="2617"/>
      <c r="L17" s="2617"/>
    </row>
    <row r="18" spans="1:12">
      <c r="A18" s="2618">
        <v>6</v>
      </c>
      <c r="B18" s="2660" t="s">
        <v>274</v>
      </c>
      <c r="C18" s="290" t="s">
        <v>281</v>
      </c>
      <c r="D18" s="2603" t="s">
        <v>83</v>
      </c>
      <c r="E18" s="2597"/>
      <c r="F18" s="2616"/>
      <c r="G18" s="273"/>
      <c r="H18" s="2616"/>
      <c r="I18" s="2626"/>
      <c r="J18" s="2616">
        <v>594834</v>
      </c>
      <c r="K18" s="2616"/>
      <c r="L18" s="2616">
        <f>L16-J18</f>
        <v>1780230</v>
      </c>
    </row>
    <row r="19" spans="1:12">
      <c r="A19" s="2619"/>
      <c r="B19" s="2661"/>
      <c r="C19" s="291" t="s">
        <v>284</v>
      </c>
      <c r="D19" s="2604"/>
      <c r="E19" s="2598"/>
      <c r="F19" s="2617"/>
      <c r="G19" s="274"/>
      <c r="H19" s="2617"/>
      <c r="I19" s="2627"/>
      <c r="J19" s="2617"/>
      <c r="K19" s="2617"/>
      <c r="L19" s="2617"/>
    </row>
    <row r="20" spans="1:12">
      <c r="A20" s="2618">
        <v>7</v>
      </c>
      <c r="B20" s="2660" t="s">
        <v>274</v>
      </c>
      <c r="C20" s="53" t="s">
        <v>281</v>
      </c>
      <c r="D20" s="2618" t="s">
        <v>83</v>
      </c>
      <c r="E20" s="277"/>
      <c r="F20" s="281"/>
      <c r="G20" s="281"/>
      <c r="H20" s="281"/>
      <c r="I20" s="281"/>
      <c r="J20" s="2616">
        <v>396249</v>
      </c>
      <c r="K20" s="2616"/>
      <c r="L20" s="2616">
        <f>L18-J20</f>
        <v>1383981</v>
      </c>
    </row>
    <row r="21" spans="1:12">
      <c r="A21" s="2619"/>
      <c r="B21" s="2661"/>
      <c r="C21" s="56" t="s">
        <v>285</v>
      </c>
      <c r="D21" s="2619"/>
      <c r="E21" s="278"/>
      <c r="F21" s="282"/>
      <c r="G21" s="282"/>
      <c r="H21" s="282"/>
      <c r="I21" s="282"/>
      <c r="J21" s="2617"/>
      <c r="K21" s="2617"/>
      <c r="L21" s="2617"/>
    </row>
    <row r="22" spans="1:12">
      <c r="A22" s="2618">
        <v>8</v>
      </c>
      <c r="B22" s="2660" t="s">
        <v>274</v>
      </c>
      <c r="C22" s="290" t="s">
        <v>286</v>
      </c>
      <c r="D22" s="2603" t="s">
        <v>83</v>
      </c>
      <c r="E22" s="2622"/>
      <c r="F22" s="281"/>
      <c r="G22" s="281"/>
      <c r="H22" s="2616"/>
      <c r="I22" s="281"/>
      <c r="J22" s="2616">
        <v>186640</v>
      </c>
      <c r="K22" s="273"/>
      <c r="L22" s="2616">
        <f>L20-J22</f>
        <v>1197341</v>
      </c>
    </row>
    <row r="23" spans="1:12">
      <c r="A23" s="2619"/>
      <c r="B23" s="2661"/>
      <c r="C23" s="291" t="s">
        <v>287</v>
      </c>
      <c r="D23" s="2604"/>
      <c r="E23" s="2623"/>
      <c r="F23" s="282"/>
      <c r="G23" s="282"/>
      <c r="H23" s="2617"/>
      <c r="I23" s="282"/>
      <c r="J23" s="2617"/>
      <c r="K23" s="274"/>
      <c r="L23" s="2617"/>
    </row>
    <row r="24" spans="1:12">
      <c r="A24" s="2618">
        <v>9</v>
      </c>
      <c r="B24" s="2660" t="s">
        <v>274</v>
      </c>
      <c r="C24" s="61" t="s">
        <v>175</v>
      </c>
      <c r="D24" s="296" t="s">
        <v>91</v>
      </c>
      <c r="E24" s="2622" t="s">
        <v>141</v>
      </c>
      <c r="F24" s="106"/>
      <c r="G24" s="106"/>
      <c r="H24" s="2616"/>
      <c r="I24" s="106"/>
      <c r="J24" s="2616">
        <v>548362</v>
      </c>
      <c r="K24" s="107"/>
      <c r="L24" s="2616">
        <f>L22-J24</f>
        <v>648979</v>
      </c>
    </row>
    <row r="25" spans="1:12">
      <c r="A25" s="2619"/>
      <c r="B25" s="2661"/>
      <c r="C25" s="62" t="s">
        <v>89</v>
      </c>
      <c r="D25" s="297" t="s">
        <v>59</v>
      </c>
      <c r="E25" s="2623"/>
      <c r="F25" s="106"/>
      <c r="G25" s="106"/>
      <c r="H25" s="2617"/>
      <c r="I25" s="106"/>
      <c r="J25" s="2617"/>
      <c r="K25" s="107"/>
      <c r="L25" s="2617"/>
    </row>
    <row r="26" spans="1:12">
      <c r="A26" s="2618">
        <v>10</v>
      </c>
      <c r="B26" s="2660" t="s">
        <v>288</v>
      </c>
      <c r="C26" s="61" t="s">
        <v>177</v>
      </c>
      <c r="D26" s="296" t="s">
        <v>63</v>
      </c>
      <c r="E26" s="2622" t="s">
        <v>139</v>
      </c>
      <c r="F26" s="2626"/>
      <c r="G26" s="281"/>
      <c r="H26" s="281"/>
      <c r="I26" s="281"/>
      <c r="J26" s="2616">
        <v>319981</v>
      </c>
      <c r="K26" s="2616"/>
      <c r="L26" s="2616">
        <f>L24-J26</f>
        <v>328998</v>
      </c>
    </row>
    <row r="27" spans="1:12">
      <c r="A27" s="2619"/>
      <c r="B27" s="2661"/>
      <c r="C27" s="62" t="s">
        <v>65</v>
      </c>
      <c r="D27" s="297" t="s">
        <v>59</v>
      </c>
      <c r="E27" s="2623"/>
      <c r="F27" s="2627"/>
      <c r="G27" s="282"/>
      <c r="H27" s="282"/>
      <c r="I27" s="282"/>
      <c r="J27" s="2617"/>
      <c r="K27" s="2617"/>
      <c r="L27" s="2617"/>
    </row>
    <row r="28" spans="1:12">
      <c r="A28" s="2618">
        <v>11</v>
      </c>
      <c r="B28" s="2622" t="s">
        <v>288</v>
      </c>
      <c r="C28" s="61" t="s">
        <v>241</v>
      </c>
      <c r="D28" s="2618" t="s">
        <v>243</v>
      </c>
      <c r="E28" s="2597"/>
      <c r="F28" s="2626"/>
      <c r="G28" s="281"/>
      <c r="H28" s="2616"/>
      <c r="I28" s="281"/>
      <c r="J28" s="2616">
        <v>53461</v>
      </c>
      <c r="K28" s="2626"/>
      <c r="L28" s="2616">
        <f>L26-J28</f>
        <v>275537</v>
      </c>
    </row>
    <row r="29" spans="1:12">
      <c r="A29" s="2619"/>
      <c r="B29" s="2623"/>
      <c r="C29" s="62" t="s">
        <v>242</v>
      </c>
      <c r="D29" s="2619"/>
      <c r="E29" s="2598"/>
      <c r="F29" s="2627"/>
      <c r="G29" s="282"/>
      <c r="H29" s="2617"/>
      <c r="I29" s="282"/>
      <c r="J29" s="2617"/>
      <c r="K29" s="2627"/>
      <c r="L29" s="2617"/>
    </row>
    <row r="30" spans="1:12">
      <c r="A30" s="2618">
        <v>12</v>
      </c>
      <c r="B30" s="2660" t="s">
        <v>288</v>
      </c>
      <c r="C30" s="53" t="s">
        <v>255</v>
      </c>
      <c r="D30" s="279"/>
      <c r="E30" s="2622"/>
      <c r="F30" s="2626"/>
      <c r="G30" s="281"/>
      <c r="H30" s="281"/>
      <c r="I30" s="281"/>
      <c r="J30" s="2616">
        <v>30890</v>
      </c>
      <c r="K30" s="2626"/>
      <c r="L30" s="2616">
        <f>L28-J30</f>
        <v>244647</v>
      </c>
    </row>
    <row r="31" spans="1:12">
      <c r="A31" s="2619"/>
      <c r="B31" s="2661"/>
      <c r="C31" s="56" t="s">
        <v>254</v>
      </c>
      <c r="D31" s="280"/>
      <c r="E31" s="2623"/>
      <c r="F31" s="2627"/>
      <c r="G31" s="282"/>
      <c r="H31" s="282"/>
      <c r="I31" s="282"/>
      <c r="J31" s="2617"/>
      <c r="K31" s="2627"/>
      <c r="L31" s="2617"/>
    </row>
    <row r="32" spans="1:12" ht="15.75" customHeight="1">
      <c r="A32" s="2618">
        <v>14</v>
      </c>
      <c r="B32" s="2660" t="s">
        <v>288</v>
      </c>
      <c r="C32" s="2603" t="s">
        <v>4</v>
      </c>
      <c r="D32" s="275"/>
      <c r="E32" s="2622"/>
      <c r="F32" s="2616">
        <v>5000000</v>
      </c>
      <c r="G32" s="281"/>
      <c r="H32" s="2616"/>
      <c r="I32" s="2616"/>
      <c r="J32" s="2616"/>
      <c r="K32" s="281"/>
      <c r="L32" s="2616">
        <f>L30+F32</f>
        <v>5244647</v>
      </c>
    </row>
    <row r="33" spans="1:13" ht="15.75" customHeight="1">
      <c r="A33" s="2619"/>
      <c r="B33" s="2661"/>
      <c r="C33" s="2604"/>
      <c r="D33" s="276"/>
      <c r="E33" s="2623"/>
      <c r="F33" s="2617"/>
      <c r="G33" s="282"/>
      <c r="H33" s="2617"/>
      <c r="I33" s="2617"/>
      <c r="J33" s="2617"/>
      <c r="K33" s="282"/>
      <c r="L33" s="2617"/>
    </row>
    <row r="34" spans="1:13" ht="15" customHeight="1">
      <c r="A34" s="2618">
        <v>15</v>
      </c>
      <c r="B34" s="2660" t="s">
        <v>297</v>
      </c>
      <c r="C34" s="53" t="s">
        <v>308</v>
      </c>
      <c r="D34" s="327" t="s">
        <v>63</v>
      </c>
      <c r="E34" s="2622" t="s">
        <v>139</v>
      </c>
      <c r="F34" s="106"/>
      <c r="G34" s="106"/>
      <c r="H34" s="107"/>
      <c r="I34" s="106"/>
      <c r="J34" s="2616">
        <v>112794</v>
      </c>
      <c r="K34" s="106"/>
      <c r="L34" s="2616">
        <f>L32-J34</f>
        <v>5131853</v>
      </c>
    </row>
    <row r="35" spans="1:13" ht="15" customHeight="1">
      <c r="A35" s="2619"/>
      <c r="B35" s="2661"/>
      <c r="C35" s="56" t="s">
        <v>62</v>
      </c>
      <c r="D35" s="328" t="s">
        <v>59</v>
      </c>
      <c r="E35" s="2623"/>
      <c r="F35" s="106"/>
      <c r="G35" s="106"/>
      <c r="H35" s="107"/>
      <c r="I35" s="106"/>
      <c r="J35" s="2617"/>
      <c r="K35" s="106"/>
      <c r="L35" s="2617"/>
    </row>
    <row r="36" spans="1:13" ht="15.75">
      <c r="A36" s="2618">
        <v>16</v>
      </c>
      <c r="B36" s="2660" t="s">
        <v>297</v>
      </c>
      <c r="C36" s="150" t="s">
        <v>309</v>
      </c>
      <c r="D36" s="323" t="s">
        <v>107</v>
      </c>
      <c r="E36" s="2597"/>
      <c r="F36" s="281"/>
      <c r="G36" s="281"/>
      <c r="H36" s="281"/>
      <c r="I36" s="281"/>
      <c r="J36" s="2616">
        <v>100000</v>
      </c>
      <c r="K36" s="281"/>
      <c r="L36" s="2616">
        <f>L34-J36</f>
        <v>5031853</v>
      </c>
    </row>
    <row r="37" spans="1:13" ht="15.75">
      <c r="A37" s="2619"/>
      <c r="B37" s="2661"/>
      <c r="C37" s="151" t="s">
        <v>273</v>
      </c>
      <c r="D37" s="324" t="s">
        <v>59</v>
      </c>
      <c r="E37" s="2598"/>
      <c r="F37" s="282"/>
      <c r="G37" s="282"/>
      <c r="H37" s="282"/>
      <c r="I37" s="282"/>
      <c r="J37" s="2617"/>
      <c r="K37" s="282"/>
      <c r="L37" s="2617"/>
    </row>
    <row r="38" spans="1:13" ht="15.75">
      <c r="A38" s="301"/>
      <c r="B38" s="334" t="s">
        <v>313</v>
      </c>
      <c r="C38" s="146" t="s">
        <v>314</v>
      </c>
      <c r="D38" s="336"/>
      <c r="E38" s="337"/>
      <c r="F38" s="106"/>
      <c r="G38" s="106"/>
      <c r="H38" s="106"/>
      <c r="I38" s="106"/>
      <c r="J38" s="107"/>
      <c r="K38" s="338">
        <v>19050</v>
      </c>
      <c r="L38" s="107">
        <f>L36+K38</f>
        <v>5050903</v>
      </c>
    </row>
    <row r="39" spans="1:13" ht="15.75">
      <c r="A39" s="2618">
        <v>17</v>
      </c>
      <c r="B39" s="2660" t="s">
        <v>295</v>
      </c>
      <c r="C39" s="34" t="s">
        <v>104</v>
      </c>
      <c r="D39" s="323" t="s">
        <v>79</v>
      </c>
      <c r="E39" s="2622" t="s">
        <v>134</v>
      </c>
      <c r="F39" s="281"/>
      <c r="G39" s="281"/>
      <c r="H39" s="2616"/>
      <c r="I39" s="2616"/>
      <c r="J39" s="2616">
        <v>724500</v>
      </c>
      <c r="K39" s="106"/>
      <c r="L39" s="2616">
        <f>L38-J39</f>
        <v>4326403</v>
      </c>
    </row>
    <row r="40" spans="1:13" ht="15.75">
      <c r="A40" s="2619"/>
      <c r="B40" s="2661"/>
      <c r="C40" s="35" t="s">
        <v>80</v>
      </c>
      <c r="D40" s="324" t="s">
        <v>59</v>
      </c>
      <c r="E40" s="2623"/>
      <c r="F40" s="282"/>
      <c r="G40" s="282"/>
      <c r="H40" s="2617"/>
      <c r="I40" s="2617"/>
      <c r="J40" s="2617"/>
      <c r="K40" s="299"/>
      <c r="L40" s="2617"/>
    </row>
    <row r="41" spans="1:13" ht="15.75">
      <c r="A41" s="2618">
        <v>18</v>
      </c>
      <c r="B41" s="2660" t="s">
        <v>295</v>
      </c>
      <c r="C41" s="104" t="s">
        <v>195</v>
      </c>
      <c r="D41" s="323" t="s">
        <v>79</v>
      </c>
      <c r="E41" s="2622" t="s">
        <v>134</v>
      </c>
      <c r="F41" s="106"/>
      <c r="G41" s="106"/>
      <c r="H41" s="107"/>
      <c r="I41" s="107"/>
      <c r="J41" s="2616">
        <v>204668</v>
      </c>
      <c r="K41" s="106"/>
      <c r="L41" s="107">
        <f>L39-J41</f>
        <v>4121735</v>
      </c>
    </row>
    <row r="42" spans="1:13" ht="15.75">
      <c r="A42" s="2619"/>
      <c r="B42" s="2661"/>
      <c r="C42" s="104" t="s">
        <v>78</v>
      </c>
      <c r="D42" s="324" t="s">
        <v>59</v>
      </c>
      <c r="E42" s="2623"/>
      <c r="F42" s="299"/>
      <c r="G42" s="299"/>
      <c r="H42" s="298"/>
      <c r="I42" s="298"/>
      <c r="J42" s="2617"/>
      <c r="K42" s="299"/>
      <c r="L42" s="298"/>
    </row>
    <row r="43" spans="1:13" ht="15.75">
      <c r="A43" s="2618">
        <v>19</v>
      </c>
      <c r="B43" s="2660" t="s">
        <v>295</v>
      </c>
      <c r="C43" s="53" t="s">
        <v>196</v>
      </c>
      <c r="D43" s="323" t="s">
        <v>79</v>
      </c>
      <c r="E43" s="2622" t="s">
        <v>134</v>
      </c>
      <c r="F43" s="106"/>
      <c r="G43" s="106"/>
      <c r="H43" s="107"/>
      <c r="I43" s="107"/>
      <c r="J43" s="2616">
        <v>47402</v>
      </c>
      <c r="K43" s="106"/>
      <c r="L43" s="107">
        <f>L41-J43</f>
        <v>4074333</v>
      </c>
    </row>
    <row r="44" spans="1:13" ht="15.75">
      <c r="A44" s="2619"/>
      <c r="B44" s="2661"/>
      <c r="C44" s="56" t="s">
        <v>197</v>
      </c>
      <c r="D44" s="324" t="s">
        <v>59</v>
      </c>
      <c r="E44" s="2623"/>
      <c r="F44" s="106"/>
      <c r="G44" s="106"/>
      <c r="H44" s="107"/>
      <c r="I44" s="107"/>
      <c r="J44" s="2617"/>
      <c r="K44" s="106"/>
      <c r="L44" s="107"/>
    </row>
    <row r="45" spans="1:13">
      <c r="A45" s="2674">
        <v>20</v>
      </c>
      <c r="B45" s="2622" t="s">
        <v>295</v>
      </c>
      <c r="C45" s="53" t="s">
        <v>310</v>
      </c>
      <c r="D45" s="327" t="s">
        <v>312</v>
      </c>
      <c r="E45" s="2622" t="s">
        <v>136</v>
      </c>
      <c r="F45" s="2616"/>
      <c r="G45" s="281"/>
      <c r="H45" s="2616"/>
      <c r="I45" s="2616">
        <v>50000</v>
      </c>
      <c r="J45" s="2616"/>
      <c r="K45" s="2616"/>
      <c r="L45" s="2616">
        <f>L43-I45</f>
        <v>4024333</v>
      </c>
    </row>
    <row r="46" spans="1:13">
      <c r="A46" s="2675"/>
      <c r="B46" s="2623"/>
      <c r="C46" s="56" t="s">
        <v>311</v>
      </c>
      <c r="D46" s="328" t="s">
        <v>59</v>
      </c>
      <c r="E46" s="2623"/>
      <c r="F46" s="2617"/>
      <c r="G46" s="282"/>
      <c r="H46" s="2617"/>
      <c r="I46" s="2617"/>
      <c r="J46" s="2617"/>
      <c r="K46" s="2617"/>
      <c r="L46" s="2617"/>
    </row>
    <row r="47" spans="1:13">
      <c r="A47" s="2674">
        <v>21</v>
      </c>
      <c r="B47" s="2622" t="s">
        <v>298</v>
      </c>
      <c r="C47" s="104" t="s">
        <v>315</v>
      </c>
      <c r="D47" s="330" t="s">
        <v>247</v>
      </c>
      <c r="E47" s="2622" t="s">
        <v>317</v>
      </c>
      <c r="F47" s="2626"/>
      <c r="G47" s="2626"/>
      <c r="H47" s="2616">
        <v>538385</v>
      </c>
      <c r="I47" s="2626"/>
      <c r="J47" s="2616"/>
      <c r="K47" s="2616"/>
      <c r="L47" s="2616">
        <f>L45-H47</f>
        <v>3485948</v>
      </c>
      <c r="M47" t="s">
        <v>294</v>
      </c>
    </row>
    <row r="48" spans="1:13">
      <c r="A48" s="2675"/>
      <c r="B48" s="2623"/>
      <c r="C48" s="56" t="s">
        <v>316</v>
      </c>
      <c r="D48" s="331" t="s">
        <v>248</v>
      </c>
      <c r="E48" s="2623"/>
      <c r="F48" s="2627"/>
      <c r="G48" s="2627"/>
      <c r="H48" s="2617"/>
      <c r="I48" s="2627"/>
      <c r="J48" s="2617"/>
      <c r="K48" s="2617"/>
      <c r="L48" s="2617"/>
      <c r="M48" t="s">
        <v>301</v>
      </c>
    </row>
    <row r="49" spans="1:13">
      <c r="A49" s="2674">
        <v>22</v>
      </c>
      <c r="B49" s="2622" t="s">
        <v>296</v>
      </c>
      <c r="C49" s="150" t="s">
        <v>318</v>
      </c>
      <c r="D49" s="306" t="s">
        <v>87</v>
      </c>
      <c r="E49" s="2622" t="s">
        <v>137</v>
      </c>
      <c r="F49" s="213"/>
      <c r="G49" s="213"/>
      <c r="H49" s="2616">
        <v>50000</v>
      </c>
      <c r="I49" s="213"/>
      <c r="J49" s="214"/>
      <c r="K49" s="214"/>
      <c r="L49" s="2616">
        <f>L47-H49</f>
        <v>3435948</v>
      </c>
      <c r="M49" t="s">
        <v>294</v>
      </c>
    </row>
    <row r="50" spans="1:13">
      <c r="A50" s="2675"/>
      <c r="B50" s="2623"/>
      <c r="C50" s="151" t="s">
        <v>86</v>
      </c>
      <c r="D50" s="308" t="s">
        <v>59</v>
      </c>
      <c r="E50" s="2623"/>
      <c r="F50" s="209"/>
      <c r="G50" s="209"/>
      <c r="H50" s="2617"/>
      <c r="I50" s="209"/>
      <c r="J50" s="210"/>
      <c r="K50" s="210"/>
      <c r="L50" s="2617"/>
      <c r="M50" t="s">
        <v>301</v>
      </c>
    </row>
    <row r="51" spans="1:13">
      <c r="A51" s="2674">
        <v>23</v>
      </c>
      <c r="B51" s="2622" t="s">
        <v>299</v>
      </c>
      <c r="C51" s="150" t="s">
        <v>319</v>
      </c>
      <c r="D51" s="306" t="s">
        <v>320</v>
      </c>
      <c r="E51" s="2622" t="s">
        <v>220</v>
      </c>
      <c r="F51" s="213"/>
      <c r="G51" s="213"/>
      <c r="H51" s="2616">
        <v>1000000</v>
      </c>
      <c r="I51" s="213"/>
      <c r="J51" s="214"/>
      <c r="K51" s="214"/>
      <c r="L51" s="2616">
        <f>L49-H51</f>
        <v>2435948</v>
      </c>
      <c r="M51" t="s">
        <v>294</v>
      </c>
    </row>
    <row r="52" spans="1:13">
      <c r="A52" s="2675"/>
      <c r="B52" s="2623"/>
      <c r="C52" s="151" t="s">
        <v>234</v>
      </c>
      <c r="D52" s="308" t="s">
        <v>221</v>
      </c>
      <c r="E52" s="2623"/>
      <c r="F52" s="209"/>
      <c r="G52" s="209"/>
      <c r="H52" s="2617"/>
      <c r="I52" s="209"/>
      <c r="J52" s="210"/>
      <c r="K52" s="210"/>
      <c r="L52" s="2617"/>
      <c r="M52" t="s">
        <v>301</v>
      </c>
    </row>
    <row r="53" spans="1:13">
      <c r="A53" s="2674">
        <v>24</v>
      </c>
      <c r="B53" s="2622" t="s">
        <v>300</v>
      </c>
      <c r="C53" s="150" t="s">
        <v>321</v>
      </c>
      <c r="D53" s="306" t="s">
        <v>323</v>
      </c>
      <c r="E53" s="2622" t="s">
        <v>325</v>
      </c>
      <c r="F53" s="213"/>
      <c r="G53" s="213"/>
      <c r="H53" s="2616">
        <v>67640</v>
      </c>
      <c r="I53" s="213"/>
      <c r="J53" s="2616"/>
      <c r="K53" s="214"/>
      <c r="L53" s="2616">
        <f>L51-H53</f>
        <v>2368308</v>
      </c>
      <c r="M53" t="s">
        <v>294</v>
      </c>
    </row>
    <row r="54" spans="1:13">
      <c r="A54" s="2675"/>
      <c r="B54" s="2623"/>
      <c r="C54" s="151" t="s">
        <v>322</v>
      </c>
      <c r="D54" s="308" t="s">
        <v>324</v>
      </c>
      <c r="E54" s="2623"/>
      <c r="F54" s="209"/>
      <c r="G54" s="209"/>
      <c r="H54" s="2617"/>
      <c r="I54" s="209"/>
      <c r="J54" s="2617"/>
      <c r="K54" s="210"/>
      <c r="L54" s="2617"/>
      <c r="M54" t="s">
        <v>301</v>
      </c>
    </row>
    <row r="55" spans="1:13">
      <c r="A55" s="2674">
        <v>25</v>
      </c>
      <c r="B55" s="2622" t="s">
        <v>300</v>
      </c>
      <c r="C55" s="150" t="s">
        <v>326</v>
      </c>
      <c r="D55" s="306" t="s">
        <v>323</v>
      </c>
      <c r="E55" s="2622" t="s">
        <v>325</v>
      </c>
      <c r="F55" s="213"/>
      <c r="G55" s="213"/>
      <c r="H55" s="2616">
        <v>232140</v>
      </c>
      <c r="I55" s="213"/>
      <c r="J55" s="2616"/>
      <c r="K55" s="214"/>
      <c r="L55" s="2616">
        <f>L53-H55</f>
        <v>2136168</v>
      </c>
      <c r="M55" t="s">
        <v>294</v>
      </c>
    </row>
    <row r="56" spans="1:13">
      <c r="A56" s="2675"/>
      <c r="B56" s="2623"/>
      <c r="C56" s="151" t="s">
        <v>327</v>
      </c>
      <c r="D56" s="308" t="s">
        <v>324</v>
      </c>
      <c r="E56" s="2623"/>
      <c r="F56" s="209"/>
      <c r="G56" s="209"/>
      <c r="H56" s="2617"/>
      <c r="I56" s="209"/>
      <c r="J56" s="2617"/>
      <c r="K56" s="210"/>
      <c r="L56" s="2617"/>
      <c r="M56" t="s">
        <v>301</v>
      </c>
    </row>
    <row r="57" spans="1:13">
      <c r="A57" s="2674">
        <v>26</v>
      </c>
      <c r="B57" s="2622" t="s">
        <v>300</v>
      </c>
      <c r="C57" s="150" t="s">
        <v>328</v>
      </c>
      <c r="D57" s="306" t="s">
        <v>330</v>
      </c>
      <c r="E57" s="2622" t="s">
        <v>331</v>
      </c>
      <c r="F57" s="213"/>
      <c r="G57" s="213"/>
      <c r="H57" s="214"/>
      <c r="I57" s="213"/>
      <c r="J57" s="2616">
        <v>380887</v>
      </c>
      <c r="K57" s="214"/>
      <c r="L57" s="2616">
        <f>L55-J57</f>
        <v>1755281</v>
      </c>
    </row>
    <row r="58" spans="1:13">
      <c r="A58" s="2675"/>
      <c r="B58" s="2623"/>
      <c r="C58" s="151" t="s">
        <v>329</v>
      </c>
      <c r="D58" s="308" t="s">
        <v>248</v>
      </c>
      <c r="E58" s="2623"/>
      <c r="F58" s="209"/>
      <c r="G58" s="209"/>
      <c r="H58" s="210"/>
      <c r="I58" s="209"/>
      <c r="J58" s="2617"/>
      <c r="K58" s="210"/>
      <c r="L58" s="2617"/>
    </row>
    <row r="59" spans="1:13">
      <c r="A59" s="2674">
        <v>27</v>
      </c>
      <c r="B59" s="2622" t="s">
        <v>300</v>
      </c>
      <c r="C59" s="150" t="s">
        <v>333</v>
      </c>
      <c r="D59" s="306" t="s">
        <v>330</v>
      </c>
      <c r="E59" s="2622" t="s">
        <v>331</v>
      </c>
      <c r="F59" s="213"/>
      <c r="G59" s="213"/>
      <c r="H59" s="214"/>
      <c r="I59" s="213"/>
      <c r="J59" s="2616">
        <v>70890</v>
      </c>
      <c r="K59" s="214"/>
      <c r="L59" s="2616">
        <f>L57-J59</f>
        <v>1684391</v>
      </c>
    </row>
    <row r="60" spans="1:13">
      <c r="A60" s="2675"/>
      <c r="B60" s="2623"/>
      <c r="C60" s="151" t="s">
        <v>329</v>
      </c>
      <c r="D60" s="308" t="s">
        <v>248</v>
      </c>
      <c r="E60" s="2623"/>
      <c r="F60" s="209"/>
      <c r="G60" s="209"/>
      <c r="H60" s="210"/>
      <c r="I60" s="209"/>
      <c r="J60" s="2617"/>
      <c r="K60" s="210"/>
      <c r="L60" s="2617"/>
    </row>
    <row r="61" spans="1:13">
      <c r="A61" s="2674">
        <v>28</v>
      </c>
      <c r="B61" s="2622" t="s">
        <v>300</v>
      </c>
      <c r="C61" s="150" t="s">
        <v>334</v>
      </c>
      <c r="D61" s="306" t="s">
        <v>330</v>
      </c>
      <c r="E61" s="2622" t="s">
        <v>331</v>
      </c>
      <c r="F61" s="207"/>
      <c r="G61" s="207"/>
      <c r="H61" s="208"/>
      <c r="I61" s="207"/>
      <c r="J61" s="2616">
        <v>120140</v>
      </c>
      <c r="K61" s="208"/>
      <c r="L61" s="2616">
        <f>L59-J61</f>
        <v>1564251</v>
      </c>
    </row>
    <row r="62" spans="1:13">
      <c r="A62" s="2675"/>
      <c r="B62" s="2623"/>
      <c r="C62" s="151" t="s">
        <v>335</v>
      </c>
      <c r="D62" s="308" t="s">
        <v>248</v>
      </c>
      <c r="E62" s="2623"/>
      <c r="F62" s="209"/>
      <c r="G62" s="209"/>
      <c r="H62" s="210"/>
      <c r="I62" s="209"/>
      <c r="J62" s="2617"/>
      <c r="K62" s="210"/>
      <c r="L62" s="2617"/>
    </row>
    <row r="63" spans="1:13">
      <c r="A63" s="2674">
        <v>29</v>
      </c>
      <c r="B63" s="2622" t="s">
        <v>300</v>
      </c>
      <c r="C63" s="150" t="s">
        <v>336</v>
      </c>
      <c r="D63" s="306" t="s">
        <v>330</v>
      </c>
      <c r="E63" s="2622" t="s">
        <v>331</v>
      </c>
      <c r="F63" s="213"/>
      <c r="G63" s="213"/>
      <c r="H63" s="214"/>
      <c r="I63" s="213"/>
      <c r="J63" s="2616">
        <v>163000</v>
      </c>
      <c r="K63" s="214"/>
      <c r="L63" s="2616">
        <f>L61-J63</f>
        <v>1401251</v>
      </c>
    </row>
    <row r="64" spans="1:13">
      <c r="A64" s="2675"/>
      <c r="B64" s="2623"/>
      <c r="C64" s="151" t="s">
        <v>337</v>
      </c>
      <c r="D64" s="308" t="s">
        <v>248</v>
      </c>
      <c r="E64" s="2623"/>
      <c r="F64" s="209"/>
      <c r="G64" s="209"/>
      <c r="H64" s="210"/>
      <c r="I64" s="209"/>
      <c r="J64" s="2617"/>
      <c r="K64" s="210"/>
      <c r="L64" s="2617"/>
    </row>
    <row r="65" spans="1:13">
      <c r="A65" s="2674">
        <v>30</v>
      </c>
      <c r="B65" s="2622" t="s">
        <v>300</v>
      </c>
      <c r="C65" s="146" t="s">
        <v>341</v>
      </c>
      <c r="D65" s="304" t="s">
        <v>338</v>
      </c>
      <c r="E65" s="2622" t="s">
        <v>340</v>
      </c>
      <c r="F65" s="207"/>
      <c r="G65" s="207"/>
      <c r="H65" s="208">
        <v>403510</v>
      </c>
      <c r="I65" s="207"/>
      <c r="J65" s="208"/>
      <c r="K65" s="208"/>
      <c r="L65" s="2616">
        <f>L63-H65</f>
        <v>997741</v>
      </c>
      <c r="M65" t="s">
        <v>294</v>
      </c>
    </row>
    <row r="66" spans="1:13">
      <c r="A66" s="2675"/>
      <c r="B66" s="2623"/>
      <c r="C66" s="151" t="s">
        <v>342</v>
      </c>
      <c r="D66" s="308" t="s">
        <v>339</v>
      </c>
      <c r="E66" s="2623"/>
      <c r="F66" s="209"/>
      <c r="G66" s="209"/>
      <c r="H66" s="210"/>
      <c r="I66" s="209"/>
      <c r="J66" s="210"/>
      <c r="K66" s="210"/>
      <c r="L66" s="2617"/>
      <c r="M66" t="s">
        <v>301</v>
      </c>
    </row>
    <row r="67" spans="1:13">
      <c r="A67" s="2674">
        <v>31</v>
      </c>
      <c r="B67" s="2622" t="s">
        <v>300</v>
      </c>
      <c r="C67" s="53" t="s">
        <v>343</v>
      </c>
      <c r="D67" s="304" t="s">
        <v>338</v>
      </c>
      <c r="E67" s="2622" t="s">
        <v>340</v>
      </c>
      <c r="F67" s="207"/>
      <c r="G67" s="207"/>
      <c r="H67" s="208">
        <v>53221</v>
      </c>
      <c r="I67" s="207"/>
      <c r="J67" s="208"/>
      <c r="K67" s="208"/>
      <c r="L67" s="2616">
        <f>L65-H67</f>
        <v>944520</v>
      </c>
      <c r="M67" t="s">
        <v>294</v>
      </c>
    </row>
    <row r="68" spans="1:13">
      <c r="A68" s="2675"/>
      <c r="B68" s="2623"/>
      <c r="C68" s="151" t="s">
        <v>342</v>
      </c>
      <c r="D68" s="308" t="s">
        <v>339</v>
      </c>
      <c r="E68" s="2623"/>
      <c r="F68" s="209"/>
      <c r="G68" s="209"/>
      <c r="H68" s="210"/>
      <c r="I68" s="209"/>
      <c r="J68" s="210"/>
      <c r="K68" s="210"/>
      <c r="L68" s="2617"/>
      <c r="M68" t="s">
        <v>301</v>
      </c>
    </row>
    <row r="69" spans="1:13">
      <c r="A69" s="2674">
        <v>32</v>
      </c>
      <c r="B69" s="2622" t="s">
        <v>394</v>
      </c>
      <c r="C69" s="2618" t="s">
        <v>4</v>
      </c>
      <c r="D69" s="306"/>
      <c r="E69" s="307"/>
      <c r="F69" s="2616">
        <v>2000000</v>
      </c>
      <c r="G69" s="213"/>
      <c r="H69" s="214"/>
      <c r="I69" s="213"/>
      <c r="J69" s="214"/>
      <c r="K69" s="214"/>
      <c r="L69" s="2616">
        <f>L67+F69</f>
        <v>2944520</v>
      </c>
    </row>
    <row r="70" spans="1:13">
      <c r="A70" s="2675"/>
      <c r="B70" s="2623"/>
      <c r="C70" s="2619"/>
      <c r="D70" s="308"/>
      <c r="E70" s="309"/>
      <c r="F70" s="2617"/>
      <c r="G70" s="209"/>
      <c r="H70" s="210"/>
      <c r="I70" s="209"/>
      <c r="J70" s="210"/>
      <c r="K70" s="210"/>
      <c r="L70" s="2617"/>
    </row>
    <row r="71" spans="1:13">
      <c r="A71" s="302" t="s">
        <v>101</v>
      </c>
      <c r="B71" s="418" t="s">
        <v>394</v>
      </c>
      <c r="C71" s="150" t="s">
        <v>403</v>
      </c>
      <c r="D71" s="306"/>
      <c r="E71" s="307"/>
      <c r="F71" s="213">
        <v>1000000</v>
      </c>
      <c r="G71" s="213"/>
      <c r="H71" s="214"/>
      <c r="I71" s="213"/>
      <c r="J71" s="214"/>
      <c r="K71" s="214"/>
      <c r="L71" s="214">
        <f>L69+F71</f>
        <v>3944520</v>
      </c>
    </row>
    <row r="72" spans="1:13">
      <c r="A72" s="303"/>
      <c r="B72" s="419"/>
      <c r="C72" s="151"/>
      <c r="D72" s="308"/>
      <c r="E72" s="309"/>
      <c r="F72" s="209"/>
      <c r="G72" s="209"/>
      <c r="H72" s="210"/>
      <c r="I72" s="209"/>
      <c r="J72" s="210"/>
      <c r="K72" s="210"/>
      <c r="L72" s="210"/>
    </row>
    <row r="73" spans="1:13">
      <c r="A73" s="302"/>
      <c r="B73" s="418"/>
      <c r="C73" s="150"/>
      <c r="D73" s="306"/>
      <c r="E73" s="307"/>
      <c r="F73" s="213"/>
      <c r="G73" s="213"/>
      <c r="H73" s="214"/>
      <c r="I73" s="213"/>
      <c r="J73" s="214"/>
      <c r="K73" s="214"/>
      <c r="L73" s="214"/>
    </row>
    <row r="74" spans="1:13">
      <c r="A74" s="303"/>
      <c r="B74" s="419"/>
      <c r="C74" s="151"/>
      <c r="D74" s="308"/>
      <c r="E74" s="309"/>
      <c r="F74" s="209"/>
      <c r="G74" s="209"/>
      <c r="H74" s="210"/>
      <c r="I74" s="209"/>
      <c r="J74" s="210"/>
      <c r="K74" s="210"/>
      <c r="L74" s="210"/>
    </row>
    <row r="75" spans="1:13">
      <c r="A75" s="310"/>
      <c r="B75" s="422"/>
      <c r="C75" s="146"/>
      <c r="D75" s="304"/>
      <c r="E75" s="305"/>
      <c r="F75" s="207"/>
      <c r="G75" s="207"/>
      <c r="H75" s="208"/>
      <c r="I75" s="207"/>
      <c r="J75" s="208"/>
      <c r="K75" s="208"/>
      <c r="L75" s="208"/>
    </row>
    <row r="76" spans="1:13">
      <c r="A76" s="303"/>
      <c r="B76" s="419"/>
      <c r="C76" s="146"/>
      <c r="D76" s="304"/>
      <c r="E76" s="305"/>
      <c r="F76" s="207"/>
      <c r="G76" s="207"/>
      <c r="H76" s="208"/>
      <c r="I76" s="207"/>
      <c r="J76" s="208"/>
      <c r="K76" s="208"/>
      <c r="L76" s="208"/>
    </row>
    <row r="77" spans="1:13">
      <c r="A77" s="311" t="s">
        <v>361</v>
      </c>
      <c r="B77" s="312"/>
      <c r="C77" s="313"/>
      <c r="D77" s="287"/>
      <c r="E77" s="138"/>
      <c r="F77" s="66">
        <f t="shared" ref="F77:K77" si="0">SUM(F8:F76)</f>
        <v>8000000</v>
      </c>
      <c r="G77" s="66">
        <f t="shared" si="0"/>
        <v>0</v>
      </c>
      <c r="H77" s="66">
        <f t="shared" si="0"/>
        <v>2578349</v>
      </c>
      <c r="I77" s="66">
        <f t="shared" si="0"/>
        <v>50000</v>
      </c>
      <c r="J77" s="66">
        <f t="shared" si="0"/>
        <v>8728251</v>
      </c>
      <c r="K77" s="66">
        <f t="shared" si="0"/>
        <v>19050</v>
      </c>
      <c r="L77" s="66">
        <f>L7+F77-G77-H77-I77-J77+K77</f>
        <v>3944520</v>
      </c>
    </row>
    <row r="78" spans="1:13">
      <c r="A78" s="314" t="s">
        <v>7</v>
      </c>
      <c r="B78" s="315"/>
      <c r="C78" s="316"/>
      <c r="D78" s="285"/>
      <c r="E78" s="139"/>
      <c r="F78" s="68">
        <f>'FEB''14'!F51</f>
        <v>32700000</v>
      </c>
      <c r="G78" s="68">
        <f>'JAN''14'!G63</f>
        <v>100000</v>
      </c>
      <c r="H78" s="68">
        <f>'FEB''14'!H51</f>
        <v>7398877</v>
      </c>
      <c r="I78" s="68">
        <f>'FEB''14'!I51</f>
        <v>300000</v>
      </c>
      <c r="J78" s="69">
        <f>'FEB''14'!J51</f>
        <v>17715643</v>
      </c>
      <c r="K78" s="69">
        <f>'FEB''14'!K51</f>
        <v>96590</v>
      </c>
      <c r="L78" s="69">
        <f>'JAN''14'!L63</f>
        <v>980290</v>
      </c>
    </row>
    <row r="79" spans="1:13">
      <c r="A79" s="317" t="s">
        <v>12</v>
      </c>
      <c r="B79" s="318"/>
      <c r="C79" s="319"/>
      <c r="D79" s="286"/>
      <c r="E79" s="140"/>
      <c r="F79" s="71">
        <f t="shared" ref="F79:K79" si="1">F78+F77</f>
        <v>40700000</v>
      </c>
      <c r="G79" s="71">
        <f t="shared" si="1"/>
        <v>100000</v>
      </c>
      <c r="H79" s="71">
        <f t="shared" si="1"/>
        <v>9977226</v>
      </c>
      <c r="I79" s="71">
        <f t="shared" si="1"/>
        <v>350000</v>
      </c>
      <c r="J79" s="71">
        <f t="shared" si="1"/>
        <v>26443894</v>
      </c>
      <c r="K79" s="71">
        <f t="shared" si="1"/>
        <v>115640</v>
      </c>
      <c r="L79" s="71">
        <f>F79-G79-H79-I79-J79+K79</f>
        <v>3944520</v>
      </c>
    </row>
    <row r="81" spans="1:11">
      <c r="K81">
        <v>11356600</v>
      </c>
    </row>
    <row r="82" spans="1:11">
      <c r="A82" s="254" t="s">
        <v>223</v>
      </c>
      <c r="B82" s="425"/>
      <c r="D82" s="225" t="s">
        <v>226</v>
      </c>
      <c r="F82" s="25"/>
      <c r="G82" s="48"/>
      <c r="H82" s="225" t="s">
        <v>229</v>
      </c>
    </row>
    <row r="83" spans="1:11">
      <c r="A83" s="220"/>
      <c r="B83" s="425"/>
      <c r="D83" s="224"/>
      <c r="F83" s="25"/>
      <c r="G83" s="48"/>
      <c r="H83" s="225"/>
    </row>
    <row r="84" spans="1:11">
      <c r="A84" s="220"/>
      <c r="B84" s="425"/>
      <c r="D84" s="224"/>
      <c r="F84" s="25"/>
      <c r="G84" s="48"/>
      <c r="H84" s="225"/>
    </row>
    <row r="85" spans="1:11">
      <c r="A85" s="220"/>
      <c r="B85" s="425"/>
      <c r="D85" s="224"/>
      <c r="F85" s="25"/>
      <c r="G85" s="48"/>
      <c r="H85" s="225"/>
    </row>
    <row r="86" spans="1:11">
      <c r="A86" s="255" t="s">
        <v>224</v>
      </c>
      <c r="B86" s="425"/>
      <c r="D86" s="226" t="s">
        <v>227</v>
      </c>
      <c r="F86" s="25"/>
      <c r="G86" s="48"/>
      <c r="H86" s="226" t="s">
        <v>230</v>
      </c>
    </row>
    <row r="87" spans="1:11">
      <c r="A87" s="256" t="s">
        <v>225</v>
      </c>
      <c r="B87" s="425"/>
      <c r="D87" s="227" t="s">
        <v>228</v>
      </c>
      <c r="F87" s="25"/>
      <c r="G87" s="48"/>
      <c r="H87" s="227" t="s">
        <v>231</v>
      </c>
    </row>
    <row r="88" spans="1:11">
      <c r="A88" s="25"/>
      <c r="B88" s="426"/>
      <c r="D88" s="226"/>
      <c r="H88" s="226"/>
    </row>
    <row r="89" spans="1:11">
      <c r="B89" s="427"/>
      <c r="D89" s="227"/>
      <c r="H89" s="227"/>
    </row>
  </sheetData>
  <mergeCells count="213">
    <mergeCell ref="F69:F70"/>
    <mergeCell ref="L69:L70"/>
    <mergeCell ref="L67:L68"/>
    <mergeCell ref="L49:L50"/>
    <mergeCell ref="L51:L52"/>
    <mergeCell ref="L53:L54"/>
    <mergeCell ref="L55:L56"/>
    <mergeCell ref="L57:L58"/>
    <mergeCell ref="L59:L60"/>
    <mergeCell ref="L61:L62"/>
    <mergeCell ref="L63:L64"/>
    <mergeCell ref="L65:L66"/>
    <mergeCell ref="J57:J58"/>
    <mergeCell ref="J59:J60"/>
    <mergeCell ref="J61:J62"/>
    <mergeCell ref="J63:J64"/>
    <mergeCell ref="B45:B46"/>
    <mergeCell ref="B47:B48"/>
    <mergeCell ref="B49:B50"/>
    <mergeCell ref="B51:B52"/>
    <mergeCell ref="B53:B54"/>
    <mergeCell ref="B55:B56"/>
    <mergeCell ref="B57:B58"/>
    <mergeCell ref="B59:B60"/>
    <mergeCell ref="B61:B62"/>
    <mergeCell ref="A45:A46"/>
    <mergeCell ref="A47:A48"/>
    <mergeCell ref="A7:C7"/>
    <mergeCell ref="A8:A9"/>
    <mergeCell ref="B8:B9"/>
    <mergeCell ref="E8:E9"/>
    <mergeCell ref="F8:F9"/>
    <mergeCell ref="J8:J9"/>
    <mergeCell ref="K8:K9"/>
    <mergeCell ref="D16:D17"/>
    <mergeCell ref="D18:D19"/>
    <mergeCell ref="D22:D23"/>
    <mergeCell ref="A14:A15"/>
    <mergeCell ref="B14:B15"/>
    <mergeCell ref="D14:D15"/>
    <mergeCell ref="E14:E15"/>
    <mergeCell ref="F14:F15"/>
    <mergeCell ref="J14:J15"/>
    <mergeCell ref="K14:K15"/>
    <mergeCell ref="A20:A21"/>
    <mergeCell ref="B20:B21"/>
    <mergeCell ref="D20:D21"/>
    <mergeCell ref="J20:J21"/>
    <mergeCell ref="K20:K21"/>
    <mergeCell ref="L8:L9"/>
    <mergeCell ref="K10:K11"/>
    <mergeCell ref="L10:L11"/>
    <mergeCell ref="A10:A11"/>
    <mergeCell ref="B10:B11"/>
    <mergeCell ref="D10:D11"/>
    <mergeCell ref="E10:E11"/>
    <mergeCell ref="F10:F11"/>
    <mergeCell ref="J10:J11"/>
    <mergeCell ref="A1:L1"/>
    <mergeCell ref="A2:L2"/>
    <mergeCell ref="A5:A6"/>
    <mergeCell ref="B5:B6"/>
    <mergeCell ref="C5:C6"/>
    <mergeCell ref="D5:E5"/>
    <mergeCell ref="F5:F6"/>
    <mergeCell ref="G5:G6"/>
    <mergeCell ref="H5:J5"/>
    <mergeCell ref="K5:K6"/>
    <mergeCell ref="L5:L6"/>
    <mergeCell ref="L14:L15"/>
    <mergeCell ref="A12:A13"/>
    <mergeCell ref="B12:B13"/>
    <mergeCell ref="E12:E13"/>
    <mergeCell ref="F12:F13"/>
    <mergeCell ref="J12:J13"/>
    <mergeCell ref="K12:K13"/>
    <mergeCell ref="L12:L13"/>
    <mergeCell ref="K18:K19"/>
    <mergeCell ref="L18:L19"/>
    <mergeCell ref="L20:L21"/>
    <mergeCell ref="J16:J17"/>
    <mergeCell ref="K16:K17"/>
    <mergeCell ref="L16:L17"/>
    <mergeCell ref="A18:A19"/>
    <mergeCell ref="B18:B19"/>
    <mergeCell ref="E18:E19"/>
    <mergeCell ref="F18:F19"/>
    <mergeCell ref="H18:H19"/>
    <mergeCell ref="I18:I19"/>
    <mergeCell ref="J18:J19"/>
    <mergeCell ref="A16:A17"/>
    <mergeCell ref="B16:B17"/>
    <mergeCell ref="E16:E17"/>
    <mergeCell ref="F16:F17"/>
    <mergeCell ref="H16:H17"/>
    <mergeCell ref="I16:I17"/>
    <mergeCell ref="A24:A25"/>
    <mergeCell ref="B24:B25"/>
    <mergeCell ref="E24:E25"/>
    <mergeCell ref="H24:H25"/>
    <mergeCell ref="J24:J25"/>
    <mergeCell ref="L24:L25"/>
    <mergeCell ref="A22:A23"/>
    <mergeCell ref="B22:B23"/>
    <mergeCell ref="E22:E23"/>
    <mergeCell ref="H22:H23"/>
    <mergeCell ref="J22:J23"/>
    <mergeCell ref="L22:L23"/>
    <mergeCell ref="L26:L27"/>
    <mergeCell ref="A28:A29"/>
    <mergeCell ref="B28:B29"/>
    <mergeCell ref="E28:E29"/>
    <mergeCell ref="F28:F29"/>
    <mergeCell ref="H28:H29"/>
    <mergeCell ref="J28:J29"/>
    <mergeCell ref="K28:K29"/>
    <mergeCell ref="L28:L29"/>
    <mergeCell ref="A26:A27"/>
    <mergeCell ref="B26:B27"/>
    <mergeCell ref="E26:E27"/>
    <mergeCell ref="F26:F27"/>
    <mergeCell ref="J26:J27"/>
    <mergeCell ref="K26:K27"/>
    <mergeCell ref="D28:D29"/>
    <mergeCell ref="L30:L31"/>
    <mergeCell ref="A32:A33"/>
    <mergeCell ref="B32:B33"/>
    <mergeCell ref="E32:E33"/>
    <mergeCell ref="F32:F33"/>
    <mergeCell ref="H32:H33"/>
    <mergeCell ref="I32:I33"/>
    <mergeCell ref="J32:J33"/>
    <mergeCell ref="L32:L33"/>
    <mergeCell ref="A30:A31"/>
    <mergeCell ref="B30:B31"/>
    <mergeCell ref="E30:E31"/>
    <mergeCell ref="F30:F31"/>
    <mergeCell ref="J30:J31"/>
    <mergeCell ref="K30:K31"/>
    <mergeCell ref="C32:C33"/>
    <mergeCell ref="J36:J37"/>
    <mergeCell ref="L36:L37"/>
    <mergeCell ref="A39:A40"/>
    <mergeCell ref="B39:B40"/>
    <mergeCell ref="E39:E40"/>
    <mergeCell ref="H39:H40"/>
    <mergeCell ref="I39:I40"/>
    <mergeCell ref="A34:A35"/>
    <mergeCell ref="B34:B35"/>
    <mergeCell ref="E34:E35"/>
    <mergeCell ref="J34:J35"/>
    <mergeCell ref="L34:L35"/>
    <mergeCell ref="L47:L48"/>
    <mergeCell ref="H12:H13"/>
    <mergeCell ref="L45:L46"/>
    <mergeCell ref="A43:A44"/>
    <mergeCell ref="B43:B44"/>
    <mergeCell ref="E47:E48"/>
    <mergeCell ref="F47:F48"/>
    <mergeCell ref="G47:G48"/>
    <mergeCell ref="H47:H48"/>
    <mergeCell ref="I47:I48"/>
    <mergeCell ref="J47:J48"/>
    <mergeCell ref="K47:K48"/>
    <mergeCell ref="J39:J40"/>
    <mergeCell ref="L39:L40"/>
    <mergeCell ref="A41:A42"/>
    <mergeCell ref="B41:B42"/>
    <mergeCell ref="E45:E46"/>
    <mergeCell ref="F45:F46"/>
    <mergeCell ref="H45:H46"/>
    <mergeCell ref="J45:J46"/>
    <mergeCell ref="K45:K46"/>
    <mergeCell ref="A36:A37"/>
    <mergeCell ref="B36:B37"/>
    <mergeCell ref="E36:E37"/>
    <mergeCell ref="J41:J42"/>
    <mergeCell ref="J43:J44"/>
    <mergeCell ref="E41:E42"/>
    <mergeCell ref="E43:E44"/>
    <mergeCell ref="I45:I46"/>
    <mergeCell ref="H49:H50"/>
    <mergeCell ref="H51:H52"/>
    <mergeCell ref="J53:J54"/>
    <mergeCell ref="J55:J56"/>
    <mergeCell ref="H55:H56"/>
    <mergeCell ref="H53:H54"/>
    <mergeCell ref="E49:E50"/>
    <mergeCell ref="E51:E52"/>
    <mergeCell ref="E53:E54"/>
    <mergeCell ref="E55:E56"/>
    <mergeCell ref="A49:A50"/>
    <mergeCell ref="A51:A52"/>
    <mergeCell ref="A53:A54"/>
    <mergeCell ref="A55:A56"/>
    <mergeCell ref="A57:A58"/>
    <mergeCell ref="B63:B64"/>
    <mergeCell ref="C69:C70"/>
    <mergeCell ref="A59:A60"/>
    <mergeCell ref="A61:A62"/>
    <mergeCell ref="A63:A64"/>
    <mergeCell ref="A65:A66"/>
    <mergeCell ref="A67:A68"/>
    <mergeCell ref="A69:A70"/>
    <mergeCell ref="E57:E58"/>
    <mergeCell ref="E59:E60"/>
    <mergeCell ref="E61:E62"/>
    <mergeCell ref="E63:E64"/>
    <mergeCell ref="B65:B66"/>
    <mergeCell ref="B67:B68"/>
    <mergeCell ref="B69:B70"/>
    <mergeCell ref="E65:E66"/>
    <mergeCell ref="E67:E68"/>
  </mergeCells>
  <pageMargins left="0.7" right="0.7" top="0.75" bottom="0.75" header="0.3" footer="0.3"/>
  <pageSetup orientation="portrait" horizontalDpi="120" verticalDpi="72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M37"/>
  <sheetViews>
    <sheetView topLeftCell="A10" workbookViewId="0">
      <selection activeCell="J23" sqref="J23"/>
    </sheetView>
  </sheetViews>
  <sheetFormatPr defaultRowHeight="15"/>
  <cols>
    <col min="1" max="1" width="3.7109375" customWidth="1"/>
    <col min="2" max="2" width="10.28515625" customWidth="1"/>
    <col min="3" max="3" width="36" customWidth="1"/>
    <col min="4" max="4" width="12.5703125" customWidth="1"/>
    <col min="6" max="6" width="15.28515625" customWidth="1"/>
    <col min="7" max="7" width="13.85546875" customWidth="1"/>
    <col min="8" max="8" width="16.7109375" customWidth="1"/>
    <col min="9" max="9" width="13.7109375" customWidth="1"/>
    <col min="10" max="10" width="15.85546875" customWidth="1"/>
    <col min="11" max="11" width="12.42578125" customWidth="1"/>
    <col min="12" max="12" width="14.5703125" customWidth="1"/>
  </cols>
  <sheetData>
    <row r="1" spans="1:13" ht="18.75">
      <c r="A1" s="2550" t="s">
        <v>14</v>
      </c>
      <c r="B1" s="2550"/>
      <c r="C1" s="2550"/>
      <c r="D1" s="2550"/>
      <c r="E1" s="2550"/>
      <c r="F1" s="2550"/>
      <c r="G1" s="2550"/>
      <c r="H1" s="2550"/>
      <c r="I1" s="2550"/>
      <c r="J1" s="2550"/>
      <c r="K1" s="2550"/>
      <c r="L1" s="2550"/>
    </row>
    <row r="2" spans="1:13" ht="18.75">
      <c r="A2" s="2569" t="s">
        <v>344</v>
      </c>
      <c r="B2" s="2569"/>
      <c r="C2" s="2569"/>
      <c r="D2" s="2569"/>
      <c r="E2" s="2569"/>
      <c r="F2" s="2569"/>
      <c r="G2" s="2569"/>
      <c r="H2" s="2569"/>
      <c r="I2" s="2569"/>
      <c r="J2" s="2569"/>
      <c r="K2" s="2569"/>
      <c r="L2" s="2569"/>
    </row>
    <row r="3" spans="1:13">
      <c r="B3" s="188"/>
    </row>
    <row r="4" spans="1:13">
      <c r="B4" s="188"/>
    </row>
    <row r="5" spans="1:13">
      <c r="A5" s="2632" t="s">
        <v>1</v>
      </c>
      <c r="B5" s="2664" t="s">
        <v>96</v>
      </c>
      <c r="C5" s="2632" t="s">
        <v>3</v>
      </c>
      <c r="D5" s="2636" t="s">
        <v>90</v>
      </c>
      <c r="E5" s="2637"/>
      <c r="F5" s="2630" t="s">
        <v>4</v>
      </c>
      <c r="G5" s="2630" t="s">
        <v>130</v>
      </c>
      <c r="H5" s="2638" t="s">
        <v>5</v>
      </c>
      <c r="I5" s="2639"/>
      <c r="J5" s="2640"/>
      <c r="K5" s="2630" t="s">
        <v>55</v>
      </c>
      <c r="L5" s="2630" t="s">
        <v>6</v>
      </c>
    </row>
    <row r="6" spans="1:13">
      <c r="A6" s="2633"/>
      <c r="B6" s="2665"/>
      <c r="C6" s="2633"/>
      <c r="D6" s="344" t="s">
        <v>54</v>
      </c>
      <c r="E6" s="348" t="s">
        <v>93</v>
      </c>
      <c r="F6" s="2631"/>
      <c r="G6" s="2631"/>
      <c r="H6" s="343" t="s">
        <v>94</v>
      </c>
      <c r="I6" s="343" t="s">
        <v>129</v>
      </c>
      <c r="J6" s="343" t="s">
        <v>60</v>
      </c>
      <c r="K6" s="2631"/>
      <c r="L6" s="2631"/>
    </row>
    <row r="7" spans="1:13">
      <c r="A7" s="2671" t="s">
        <v>7</v>
      </c>
      <c r="B7" s="2672"/>
      <c r="C7" s="2673"/>
      <c r="D7" s="349"/>
      <c r="E7" s="134"/>
      <c r="F7" s="49"/>
      <c r="G7" s="49"/>
      <c r="H7" s="49"/>
      <c r="I7" s="49"/>
      <c r="J7" s="49"/>
      <c r="K7" s="49"/>
      <c r="L7" s="52">
        <f>'MAR''14'!L77</f>
        <v>3944520</v>
      </c>
    </row>
    <row r="8" spans="1:13">
      <c r="A8" s="2618">
        <v>1</v>
      </c>
      <c r="B8" s="2660" t="s">
        <v>345</v>
      </c>
      <c r="C8" s="53" t="s">
        <v>346</v>
      </c>
      <c r="D8" s="2618" t="s">
        <v>83</v>
      </c>
      <c r="E8" s="2622"/>
      <c r="F8" s="2616">
        <v>3000000</v>
      </c>
      <c r="G8" s="341"/>
      <c r="H8" s="341"/>
      <c r="I8" s="341"/>
      <c r="J8" s="2616"/>
      <c r="K8" s="2616"/>
      <c r="L8" s="2616">
        <f>L7+F8</f>
        <v>6944520</v>
      </c>
    </row>
    <row r="9" spans="1:13">
      <c r="A9" s="2619"/>
      <c r="B9" s="2661"/>
      <c r="C9" s="56" t="s">
        <v>347</v>
      </c>
      <c r="D9" s="2619"/>
      <c r="E9" s="2623"/>
      <c r="F9" s="2617"/>
      <c r="G9" s="342"/>
      <c r="H9" s="342"/>
      <c r="I9" s="342"/>
      <c r="J9" s="2617"/>
      <c r="K9" s="2617"/>
      <c r="L9" s="2617"/>
    </row>
    <row r="10" spans="1:13" ht="15" customHeight="1">
      <c r="A10" s="2618">
        <v>2</v>
      </c>
      <c r="B10" s="2660" t="s">
        <v>345</v>
      </c>
      <c r="C10" s="53" t="s">
        <v>346</v>
      </c>
      <c r="D10" s="2618" t="s">
        <v>83</v>
      </c>
      <c r="E10" s="2622"/>
      <c r="F10" s="2616"/>
      <c r="G10" s="341"/>
      <c r="H10" s="341"/>
      <c r="I10" s="341"/>
      <c r="J10" s="2616">
        <v>3434269</v>
      </c>
      <c r="K10" s="2616"/>
      <c r="L10" s="2616">
        <f>L8-J10</f>
        <v>3510251</v>
      </c>
    </row>
    <row r="11" spans="1:13" ht="15" customHeight="1">
      <c r="A11" s="2619"/>
      <c r="B11" s="2661"/>
      <c r="C11" s="56" t="s">
        <v>347</v>
      </c>
      <c r="D11" s="2619"/>
      <c r="E11" s="2623"/>
      <c r="F11" s="2617"/>
      <c r="G11" s="342"/>
      <c r="H11" s="342"/>
      <c r="I11" s="342"/>
      <c r="J11" s="2617"/>
      <c r="K11" s="2617"/>
      <c r="L11" s="2617"/>
    </row>
    <row r="12" spans="1:13" ht="15.75">
      <c r="A12" s="2618">
        <v>3</v>
      </c>
      <c r="B12" s="2660" t="s">
        <v>348</v>
      </c>
      <c r="C12" s="34" t="s">
        <v>104</v>
      </c>
      <c r="D12" s="350" t="s">
        <v>230</v>
      </c>
      <c r="E12" s="2622" t="s">
        <v>134</v>
      </c>
      <c r="F12" s="2626"/>
      <c r="G12" s="341"/>
      <c r="H12" s="2616"/>
      <c r="I12" s="341"/>
      <c r="J12" s="2616">
        <v>729300</v>
      </c>
      <c r="K12" s="2626"/>
      <c r="L12" s="2616">
        <f>L10-J12</f>
        <v>2780951</v>
      </c>
    </row>
    <row r="13" spans="1:13" ht="15.75">
      <c r="A13" s="2619"/>
      <c r="B13" s="2661"/>
      <c r="C13" s="35" t="s">
        <v>80</v>
      </c>
      <c r="D13" s="351" t="s">
        <v>59</v>
      </c>
      <c r="E13" s="2623"/>
      <c r="F13" s="2627"/>
      <c r="G13" s="342"/>
      <c r="H13" s="2617"/>
      <c r="I13" s="342"/>
      <c r="J13" s="2617"/>
      <c r="K13" s="2627"/>
      <c r="L13" s="2617"/>
    </row>
    <row r="14" spans="1:13">
      <c r="A14" s="2618">
        <v>4</v>
      </c>
      <c r="B14" s="2660" t="s">
        <v>349</v>
      </c>
      <c r="C14" s="2674" t="s">
        <v>351</v>
      </c>
      <c r="D14" s="2618"/>
      <c r="E14" s="2622"/>
      <c r="F14" s="2626"/>
      <c r="G14" s="341"/>
      <c r="H14" s="341"/>
      <c r="I14" s="341"/>
      <c r="J14" s="2616"/>
      <c r="K14" s="2616">
        <v>30200</v>
      </c>
      <c r="L14" s="2616">
        <f>L12+K14</f>
        <v>2811151</v>
      </c>
    </row>
    <row r="15" spans="1:13">
      <c r="A15" s="2619"/>
      <c r="B15" s="2661"/>
      <c r="C15" s="2675"/>
      <c r="D15" s="2619"/>
      <c r="E15" s="2623"/>
      <c r="F15" s="2627"/>
      <c r="G15" s="342"/>
      <c r="H15" s="342"/>
      <c r="I15" s="342"/>
      <c r="J15" s="2617"/>
      <c r="K15" s="2617"/>
      <c r="L15" s="2617"/>
    </row>
    <row r="16" spans="1:13" ht="15" customHeight="1">
      <c r="A16" s="2618">
        <v>5</v>
      </c>
      <c r="B16" s="2660" t="s">
        <v>350</v>
      </c>
      <c r="C16" s="290" t="s">
        <v>352</v>
      </c>
      <c r="D16" s="352" t="s">
        <v>353</v>
      </c>
      <c r="E16" s="2622" t="s">
        <v>354</v>
      </c>
      <c r="F16" s="2616"/>
      <c r="G16" s="339"/>
      <c r="H16" s="2616">
        <v>450000</v>
      </c>
      <c r="I16" s="2626"/>
      <c r="J16" s="2616"/>
      <c r="K16" s="2616"/>
      <c r="L16" s="2616">
        <f>L14-H16</f>
        <v>2361151</v>
      </c>
      <c r="M16" t="s">
        <v>405</v>
      </c>
    </row>
    <row r="17" spans="1:13" ht="15" customHeight="1">
      <c r="A17" s="2619"/>
      <c r="B17" s="2661"/>
      <c r="C17" s="291" t="s">
        <v>355</v>
      </c>
      <c r="D17" s="353" t="s">
        <v>248</v>
      </c>
      <c r="E17" s="2623"/>
      <c r="F17" s="2617"/>
      <c r="G17" s="340"/>
      <c r="H17" s="2617"/>
      <c r="I17" s="2627"/>
      <c r="J17" s="2617"/>
      <c r="K17" s="2617"/>
      <c r="L17" s="2617"/>
    </row>
    <row r="18" spans="1:13" ht="15" customHeight="1">
      <c r="A18" s="2618">
        <v>6</v>
      </c>
      <c r="B18" s="2660" t="s">
        <v>350</v>
      </c>
      <c r="C18" s="53" t="s">
        <v>310</v>
      </c>
      <c r="D18" s="354" t="s">
        <v>312</v>
      </c>
      <c r="E18" s="2622" t="s">
        <v>136</v>
      </c>
      <c r="F18" s="2616"/>
      <c r="G18" s="339"/>
      <c r="H18" s="356"/>
      <c r="I18" s="2626"/>
      <c r="J18" s="2616">
        <v>20000</v>
      </c>
      <c r="K18" s="2616"/>
      <c r="L18" s="2616">
        <f>L16-J18</f>
        <v>2341151</v>
      </c>
    </row>
    <row r="19" spans="1:13" ht="15" customHeight="1">
      <c r="A19" s="2619"/>
      <c r="B19" s="2661"/>
      <c r="C19" s="56" t="s">
        <v>311</v>
      </c>
      <c r="D19" s="355" t="s">
        <v>59</v>
      </c>
      <c r="E19" s="2623"/>
      <c r="F19" s="2617"/>
      <c r="G19" s="340"/>
      <c r="H19" s="357"/>
      <c r="I19" s="2627"/>
      <c r="J19" s="2617"/>
      <c r="K19" s="2617"/>
      <c r="L19" s="2617"/>
    </row>
    <row r="20" spans="1:13">
      <c r="A20" s="2618">
        <v>7</v>
      </c>
      <c r="B20" s="2660" t="s">
        <v>350</v>
      </c>
      <c r="C20" s="53" t="s">
        <v>356</v>
      </c>
      <c r="D20" s="354" t="s">
        <v>358</v>
      </c>
      <c r="E20" s="2622" t="s">
        <v>359</v>
      </c>
      <c r="F20" s="341"/>
      <c r="G20" s="341"/>
      <c r="H20" s="2616">
        <v>50000</v>
      </c>
      <c r="I20" s="341"/>
      <c r="J20" s="2616"/>
      <c r="K20" s="2616"/>
      <c r="L20" s="2616">
        <f>L18-H20</f>
        <v>2291151</v>
      </c>
      <c r="M20" t="s">
        <v>405</v>
      </c>
    </row>
    <row r="21" spans="1:13">
      <c r="A21" s="2619"/>
      <c r="B21" s="2661"/>
      <c r="C21" s="56" t="s">
        <v>357</v>
      </c>
      <c r="D21" s="355" t="s">
        <v>324</v>
      </c>
      <c r="E21" s="2623"/>
      <c r="F21" s="342"/>
      <c r="G21" s="342"/>
      <c r="H21" s="2617"/>
      <c r="I21" s="342"/>
      <c r="J21" s="2617"/>
      <c r="K21" s="2617"/>
      <c r="L21" s="2617"/>
    </row>
    <row r="22" spans="1:13">
      <c r="A22" s="311" t="s">
        <v>397</v>
      </c>
      <c r="B22" s="312"/>
      <c r="C22" s="313"/>
      <c r="D22" s="347"/>
      <c r="E22" s="138"/>
      <c r="F22" s="66">
        <f t="shared" ref="F22:K22" si="0">SUM(F8:F21)</f>
        <v>3000000</v>
      </c>
      <c r="G22" s="66">
        <f t="shared" si="0"/>
        <v>0</v>
      </c>
      <c r="H22" s="66">
        <f>SUM(H8:H21)</f>
        <v>500000</v>
      </c>
      <c r="I22" s="66">
        <f t="shared" si="0"/>
        <v>0</v>
      </c>
      <c r="J22" s="66">
        <f>SUM(J8:J21)</f>
        <v>4183569</v>
      </c>
      <c r="K22" s="66">
        <f t="shared" si="0"/>
        <v>30200</v>
      </c>
      <c r="L22" s="66">
        <f>L7+F22-G22-H22-I22-J22+K22</f>
        <v>2291151</v>
      </c>
    </row>
    <row r="23" spans="1:13">
      <c r="A23" s="314" t="s">
        <v>7</v>
      </c>
      <c r="B23" s="315"/>
      <c r="C23" s="316"/>
      <c r="D23" s="345"/>
      <c r="E23" s="139"/>
      <c r="F23" s="68">
        <f>'MAR''14'!F79</f>
        <v>40700000</v>
      </c>
      <c r="G23" s="68">
        <f>'MAR''14'!G79</f>
        <v>100000</v>
      </c>
      <c r="H23" s="68">
        <f>'MAR''14'!H79</f>
        <v>9977226</v>
      </c>
      <c r="I23" s="68">
        <f>'MAR''14'!I79</f>
        <v>350000</v>
      </c>
      <c r="J23" s="69">
        <f>'MAR''14'!J79</f>
        <v>26443894</v>
      </c>
      <c r="K23" s="69">
        <f>'MAR''14'!K79</f>
        <v>115640</v>
      </c>
      <c r="L23" s="69">
        <f>'MAR''14'!L79</f>
        <v>3944520</v>
      </c>
    </row>
    <row r="24" spans="1:13">
      <c r="A24" s="317" t="s">
        <v>12</v>
      </c>
      <c r="B24" s="318"/>
      <c r="C24" s="319"/>
      <c r="D24" s="346"/>
      <c r="E24" s="140"/>
      <c r="F24" s="71">
        <f t="shared" ref="F24:K24" si="1">F23+F22</f>
        <v>43700000</v>
      </c>
      <c r="G24" s="71">
        <f t="shared" si="1"/>
        <v>100000</v>
      </c>
      <c r="H24" s="71">
        <f t="shared" si="1"/>
        <v>10477226</v>
      </c>
      <c r="I24" s="71">
        <f t="shared" si="1"/>
        <v>350000</v>
      </c>
      <c r="J24" s="71">
        <f t="shared" si="1"/>
        <v>30627463</v>
      </c>
      <c r="K24" s="71">
        <f t="shared" si="1"/>
        <v>145840</v>
      </c>
      <c r="L24" s="71">
        <f>F24-G24-H24-I24-J24+K24</f>
        <v>2291151</v>
      </c>
    </row>
    <row r="25" spans="1:13">
      <c r="B25" s="188"/>
    </row>
    <row r="26" spans="1:13">
      <c r="B26" s="188"/>
    </row>
    <row r="27" spans="1:13">
      <c r="A27" s="224" t="s">
        <v>360</v>
      </c>
      <c r="B27" s="188"/>
    </row>
    <row r="28" spans="1:13">
      <c r="A28" s="254" t="s">
        <v>223</v>
      </c>
      <c r="D28" s="225" t="s">
        <v>226</v>
      </c>
      <c r="F28" s="25"/>
      <c r="G28" s="48"/>
      <c r="H28" s="225" t="s">
        <v>229</v>
      </c>
    </row>
    <row r="29" spans="1:13">
      <c r="A29" s="220"/>
      <c r="D29" s="224"/>
      <c r="F29" s="25"/>
      <c r="G29" s="48"/>
      <c r="H29" s="225"/>
    </row>
    <row r="30" spans="1:13">
      <c r="A30" s="220"/>
      <c r="D30" s="224"/>
      <c r="F30" s="25"/>
      <c r="G30" s="48"/>
      <c r="H30" s="225"/>
    </row>
    <row r="31" spans="1:13">
      <c r="A31" s="220"/>
      <c r="D31" s="224"/>
      <c r="F31" s="25"/>
      <c r="G31" s="48"/>
      <c r="H31" s="225"/>
    </row>
    <row r="32" spans="1:13">
      <c r="A32" s="255" t="s">
        <v>224</v>
      </c>
      <c r="D32" s="226" t="s">
        <v>227</v>
      </c>
      <c r="F32" s="25"/>
      <c r="G32" s="48"/>
      <c r="H32" s="226" t="s">
        <v>230</v>
      </c>
    </row>
    <row r="33" spans="1:8">
      <c r="A33" s="256" t="s">
        <v>225</v>
      </c>
      <c r="D33" s="227" t="s">
        <v>228</v>
      </c>
      <c r="F33" s="25"/>
      <c r="G33" s="48"/>
      <c r="H33" s="227" t="s">
        <v>231</v>
      </c>
    </row>
    <row r="37" spans="1:8">
      <c r="A37" t="s">
        <v>406</v>
      </c>
    </row>
  </sheetData>
  <mergeCells count="69">
    <mergeCell ref="A1:L1"/>
    <mergeCell ref="A2:L2"/>
    <mergeCell ref="A5:A6"/>
    <mergeCell ref="B5:B6"/>
    <mergeCell ref="C5:C6"/>
    <mergeCell ref="D5:E5"/>
    <mergeCell ref="F5:F6"/>
    <mergeCell ref="G5:G6"/>
    <mergeCell ref="H5:J5"/>
    <mergeCell ref="K5:K6"/>
    <mergeCell ref="L5:L6"/>
    <mergeCell ref="A7:C7"/>
    <mergeCell ref="A8:A9"/>
    <mergeCell ref="B8:B9"/>
    <mergeCell ref="E8:E9"/>
    <mergeCell ref="F8:F9"/>
    <mergeCell ref="D8:D9"/>
    <mergeCell ref="J8:J9"/>
    <mergeCell ref="K8:K9"/>
    <mergeCell ref="L8:L9"/>
    <mergeCell ref="K10:K11"/>
    <mergeCell ref="L10:L11"/>
    <mergeCell ref="L12:L13"/>
    <mergeCell ref="A10:A11"/>
    <mergeCell ref="B10:B11"/>
    <mergeCell ref="D10:D11"/>
    <mergeCell ref="E10:E11"/>
    <mergeCell ref="F10:F11"/>
    <mergeCell ref="J10:J11"/>
    <mergeCell ref="A12:A13"/>
    <mergeCell ref="B12:B13"/>
    <mergeCell ref="E12:E13"/>
    <mergeCell ref="F12:F13"/>
    <mergeCell ref="H12:H13"/>
    <mergeCell ref="J12:J13"/>
    <mergeCell ref="K12:K13"/>
    <mergeCell ref="K14:K15"/>
    <mergeCell ref="L14:L15"/>
    <mergeCell ref="A16:A17"/>
    <mergeCell ref="B16:B17"/>
    <mergeCell ref="E16:E17"/>
    <mergeCell ref="F16:F17"/>
    <mergeCell ref="H16:H17"/>
    <mergeCell ref="I16:I17"/>
    <mergeCell ref="J16:J17"/>
    <mergeCell ref="A14:A15"/>
    <mergeCell ref="B14:B15"/>
    <mergeCell ref="D14:D15"/>
    <mergeCell ref="E14:E15"/>
    <mergeCell ref="F14:F15"/>
    <mergeCell ref="J14:J15"/>
    <mergeCell ref="C14:C15"/>
    <mergeCell ref="A20:A21"/>
    <mergeCell ref="B20:B21"/>
    <mergeCell ref="J20:J21"/>
    <mergeCell ref="K20:K21"/>
    <mergeCell ref="L20:L21"/>
    <mergeCell ref="H20:H21"/>
    <mergeCell ref="E20:E21"/>
    <mergeCell ref="K16:K17"/>
    <mergeCell ref="L16:L17"/>
    <mergeCell ref="A18:A19"/>
    <mergeCell ref="B18:B19"/>
    <mergeCell ref="E18:E19"/>
    <mergeCell ref="F18:F19"/>
    <mergeCell ref="I18:I19"/>
    <mergeCell ref="J18:J19"/>
    <mergeCell ref="K18:K19"/>
    <mergeCell ref="L18:L19"/>
  </mergeCells>
  <pageMargins left="0.7" right="0.7" top="0.75" bottom="0.75" header="0.3" footer="0.3"/>
  <pageSetup paperSize="9" scale="75" orientation="landscape" horizontalDpi="4294967293" verticalDpi="7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58</vt:i4>
      </vt:variant>
      <vt:variant>
        <vt:lpstr>Named Ranges</vt:lpstr>
      </vt:variant>
      <vt:variant>
        <vt:i4>3</vt:i4>
      </vt:variant>
    </vt:vector>
  </HeadingPairs>
  <TitlesOfParts>
    <vt:vector size="61" baseType="lpstr">
      <vt:lpstr>AGUSTUS'13</vt:lpstr>
      <vt:lpstr>SEPTEMBER'13</vt:lpstr>
      <vt:lpstr>OKTOBER'13</vt:lpstr>
      <vt:lpstr>NOVEMBER'13</vt:lpstr>
      <vt:lpstr>DESEMBER'13</vt:lpstr>
      <vt:lpstr>JAN'14</vt:lpstr>
      <vt:lpstr>FEB'14</vt:lpstr>
      <vt:lpstr>MAR'14</vt:lpstr>
      <vt:lpstr>APRL'14</vt:lpstr>
      <vt:lpstr>mei'14</vt:lpstr>
      <vt:lpstr>JUNI'14</vt:lpstr>
      <vt:lpstr>JULI'14</vt:lpstr>
      <vt:lpstr>AGUSTUS'14</vt:lpstr>
      <vt:lpstr>SEP'14</vt:lpstr>
      <vt:lpstr>Okt'14</vt:lpstr>
      <vt:lpstr>Nov'14</vt:lpstr>
      <vt:lpstr>Des'14</vt:lpstr>
      <vt:lpstr>Jan'15</vt:lpstr>
      <vt:lpstr>Feb'15</vt:lpstr>
      <vt:lpstr>Mar'15</vt:lpstr>
      <vt:lpstr>Apr'15</vt:lpstr>
      <vt:lpstr>Mei'15</vt:lpstr>
      <vt:lpstr>Jun'15</vt:lpstr>
      <vt:lpstr>Jul'15</vt:lpstr>
      <vt:lpstr>Ags'15</vt:lpstr>
      <vt:lpstr>Sep'15</vt:lpstr>
      <vt:lpstr>okt'15</vt:lpstr>
      <vt:lpstr>nov'15</vt:lpstr>
      <vt:lpstr>des'15</vt:lpstr>
      <vt:lpstr>Jan'16</vt:lpstr>
      <vt:lpstr>Feb '16</vt:lpstr>
      <vt:lpstr>Mar'16</vt:lpstr>
      <vt:lpstr>Apr'16</vt:lpstr>
      <vt:lpstr>Mei'16</vt:lpstr>
      <vt:lpstr>Jun'16</vt:lpstr>
      <vt:lpstr>Juli'16</vt:lpstr>
      <vt:lpstr>Ags'16</vt:lpstr>
      <vt:lpstr>Sep'16</vt:lpstr>
      <vt:lpstr>Okt'16</vt:lpstr>
      <vt:lpstr>Nov'16</vt:lpstr>
      <vt:lpstr>Des'16</vt:lpstr>
      <vt:lpstr>Jan'17</vt:lpstr>
      <vt:lpstr>Feb'17</vt:lpstr>
      <vt:lpstr>Mar'17</vt:lpstr>
      <vt:lpstr>Apr'17</vt:lpstr>
      <vt:lpstr>Mei'17</vt:lpstr>
      <vt:lpstr>Juni'17</vt:lpstr>
      <vt:lpstr>Juli'17</vt:lpstr>
      <vt:lpstr>Agus'17</vt:lpstr>
      <vt:lpstr>Sep'17</vt:lpstr>
      <vt:lpstr>OKt'17</vt:lpstr>
      <vt:lpstr>Nov'17</vt:lpstr>
      <vt:lpstr>Des'17</vt:lpstr>
      <vt:lpstr>Jan'18</vt:lpstr>
      <vt:lpstr>Feb'18</vt:lpstr>
      <vt:lpstr>Mar'18</vt:lpstr>
      <vt:lpstr>Apr'18</vt:lpstr>
      <vt:lpstr>Mei'18</vt:lpstr>
      <vt:lpstr>'Des''17'!Print_Area</vt:lpstr>
      <vt:lpstr>'JUNI''14'!Print_Area</vt:lpstr>
      <vt:lpstr>'mei''14'!Print_Area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wulan</dc:creator>
  <cp:lastModifiedBy>w7</cp:lastModifiedBy>
  <cp:lastPrinted>2018-02-19T02:52:58Z</cp:lastPrinted>
  <dcterms:created xsi:type="dcterms:W3CDTF">2013-11-04T00:49:42Z</dcterms:created>
  <dcterms:modified xsi:type="dcterms:W3CDTF">2018-06-04T10:16:24Z</dcterms:modified>
</cp:coreProperties>
</file>