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8" i="1" l="1"/>
  <c r="J18" i="1"/>
  <c r="I18" i="1"/>
  <c r="L16" i="1"/>
  <c r="M16" i="1" s="1"/>
  <c r="F16" i="1"/>
  <c r="N16" i="1" s="1"/>
  <c r="H15" i="1"/>
  <c r="L15" i="1" s="1"/>
  <c r="F15" i="1"/>
  <c r="N15" i="1" s="1"/>
  <c r="L14" i="1"/>
  <c r="M14" i="1" s="1"/>
  <c r="F14" i="1"/>
  <c r="N14" i="1" s="1"/>
  <c r="F13" i="1"/>
  <c r="H13" i="1" s="1"/>
  <c r="F12" i="1"/>
  <c r="H12" i="1" s="1"/>
  <c r="F11" i="1"/>
  <c r="H11" i="1" s="1"/>
  <c r="F10" i="1"/>
  <c r="H10" i="1" s="1"/>
  <c r="F9" i="1"/>
  <c r="H9" i="1" s="1"/>
  <c r="M8" i="1"/>
  <c r="L8" i="1"/>
  <c r="G8" i="1"/>
  <c r="F8" i="1"/>
  <c r="N8" i="1" s="1"/>
  <c r="H7" i="1"/>
  <c r="L7" i="1" s="1"/>
  <c r="F7" i="1"/>
  <c r="F6" i="1"/>
  <c r="H6" i="1" s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F18" i="1" l="1"/>
  <c r="N7" i="1"/>
  <c r="G16" i="1"/>
  <c r="N9" i="1"/>
  <c r="L9" i="1"/>
  <c r="N11" i="1"/>
  <c r="L11" i="1"/>
  <c r="N13" i="1"/>
  <c r="L13" i="1"/>
  <c r="M15" i="1"/>
  <c r="G15" i="1"/>
  <c r="N6" i="1"/>
  <c r="L6" i="1"/>
  <c r="M7" i="1"/>
  <c r="G7" i="1"/>
  <c r="N10" i="1"/>
  <c r="L10" i="1"/>
  <c r="N12" i="1"/>
  <c r="L12" i="1"/>
  <c r="G14" i="1"/>
  <c r="H5" i="1"/>
  <c r="M12" i="1" l="1"/>
  <c r="G12" i="1"/>
  <c r="G13" i="1"/>
  <c r="M13" i="1"/>
  <c r="G11" i="1"/>
  <c r="M11" i="1"/>
  <c r="G9" i="1"/>
  <c r="M9" i="1"/>
  <c r="H18" i="1"/>
  <c r="N5" i="1"/>
  <c r="N18" i="1" s="1"/>
  <c r="L5" i="1"/>
  <c r="M10" i="1"/>
  <c r="G10" i="1"/>
  <c r="G6" i="1"/>
  <c r="M6" i="1"/>
  <c r="L18" i="1" l="1"/>
  <c r="M5" i="1"/>
  <c r="M18" i="1" s="1"/>
  <c r="G5" i="1"/>
  <c r="G18" i="1" s="1"/>
</calcChain>
</file>

<file path=xl/sharedStrings.xml><?xml version="1.0" encoding="utf-8"?>
<sst xmlns="http://schemas.openxmlformats.org/spreadsheetml/2006/main" count="79" uniqueCount="65">
  <si>
    <t>KOPERASI KARYAWAN BCA " MITRA SEJAHTERA " SURABAYA</t>
  </si>
  <si>
    <t>DAFTAR PINJAMAN ASURANSI MOTOR NORMATIF  TGL 01-24 SEPTEMBER 2018 (UPLOAD)</t>
  </si>
  <si>
    <t>NO.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</si>
  <si>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</si>
  <si>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</si>
  <si>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</si>
  <si>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</si>
  <si>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</si>
  <si>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</si>
  <si>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</si>
  <si>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</si>
  <si>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</si>
  <si>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</si>
  <si>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</si>
  <si>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</si>
  <si>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</si>
  <si>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</si>
  <si>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</si>
  <si>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</si>
  <si>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</si>
  <si>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DINDA AYU PRANITA</t>
  </si>
  <si>
    <t>063483</t>
  </si>
  <si>
    <t>001617</t>
  </si>
  <si>
    <t>SOY KW3 DARMO</t>
  </si>
  <si>
    <t>PREMI ASS RELIANCE MOTOR</t>
  </si>
  <si>
    <t>BAMBANG KURNIAWAN</t>
  </si>
  <si>
    <t>898803</t>
  </si>
  <si>
    <t>001619</t>
  </si>
  <si>
    <t>KEPALA BCA NGORO MJK</t>
  </si>
  <si>
    <t>ENDARTO</t>
  </si>
  <si>
    <t>896621</t>
  </si>
  <si>
    <t>001681</t>
  </si>
  <si>
    <t>PIKW KW3 DARMO</t>
  </si>
  <si>
    <t>SOLIKHATI</t>
  </si>
  <si>
    <t>971238</t>
  </si>
  <si>
    <t>001861</t>
  </si>
  <si>
    <t>SOY KW 3 BCA DARMO</t>
  </si>
  <si>
    <t>ASS MOTOR RELIANCE</t>
  </si>
  <si>
    <t>JUNITA REBIKA</t>
  </si>
  <si>
    <t>970654</t>
  </si>
  <si>
    <t>STAF CSO BCA DARMO</t>
  </si>
  <si>
    <t>WINARTI</t>
  </si>
  <si>
    <t>903998</t>
  </si>
  <si>
    <t>001879</t>
  </si>
  <si>
    <t>STAF BCA JOMBANG</t>
  </si>
  <si>
    <t>WASIS WAHYUDI</t>
  </si>
  <si>
    <t>920216</t>
  </si>
  <si>
    <t>PRAMUKARYA BCA GALX</t>
  </si>
  <si>
    <t>KEN FITRI NILUH</t>
  </si>
  <si>
    <t>913364</t>
  </si>
  <si>
    <t>CSO KK BCA MER</t>
  </si>
  <si>
    <t>RINASARI NOVIANA</t>
  </si>
  <si>
    <t>973710</t>
  </si>
  <si>
    <t>TELLER BCA JOMBANG</t>
  </si>
  <si>
    <t>HAMZAH FANSURI</t>
  </si>
  <si>
    <t>974430</t>
  </si>
  <si>
    <t>002705</t>
  </si>
  <si>
    <t>STAF BCA NGAGEL JAYA</t>
  </si>
  <si>
    <t>ASURANSI MOTOR RELIANCE</t>
  </si>
  <si>
    <t>TJATUR IDA HARIYATI</t>
  </si>
  <si>
    <t>903213</t>
  </si>
  <si>
    <t>010793</t>
  </si>
  <si>
    <t>BCA GALAXY</t>
  </si>
  <si>
    <t>010639</t>
  </si>
  <si>
    <t>PIMP BCA NGORO MJK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</si>
</sst>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7" xfId="0" quotePrefix="1" applyFont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165" fontId="5" fillId="0" borderId="7" xfId="2" applyNumberFormat="1" applyFont="1" applyBorder="1"/>
    <xf numFmtId="165" fontId="6" fillId="0" borderId="7" xfId="2" applyNumberFormat="1" applyFont="1" applyFill="1" applyBorder="1" applyAlignment="1">
      <alignment horizontal="center"/>
    </xf>
    <xf numFmtId="0" fontId="7" fillId="0" borderId="7" xfId="0" applyFont="1" applyBorder="1"/>
    <xf numFmtId="41" fontId="5" fillId="0" borderId="7" xfId="2" applyFont="1" applyBorder="1"/>
    <xf numFmtId="0" fontId="8" fillId="0" borderId="7" xfId="0" applyFont="1" applyBorder="1"/>
    <xf numFmtId="0" fontId="8" fillId="0" borderId="7" xfId="0" quotePrefix="1" applyFont="1" applyBorder="1" applyAlignment="1">
      <alignment horizontal="center"/>
    </xf>
    <xf numFmtId="165" fontId="5" fillId="2" borderId="7" xfId="2" applyNumberFormat="1" applyFont="1" applyFill="1" applyBorder="1"/>
    <xf numFmtId="165" fontId="5" fillId="3" borderId="7" xfId="2" applyNumberFormat="1" applyFont="1" applyFill="1" applyBorder="1"/>
    <xf numFmtId="0" fontId="5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7" xfId="0" quotePrefix="1" applyFont="1" applyFill="1" applyBorder="1" applyAlignment="1">
      <alignment horizontal="center"/>
    </xf>
    <xf numFmtId="165" fontId="5" fillId="0" borderId="7" xfId="2" applyNumberFormat="1" applyFont="1" applyFill="1" applyBorder="1"/>
    <xf numFmtId="0" fontId="5" fillId="0" borderId="7" xfId="0" quotePrefix="1" applyFont="1" applyBorder="1"/>
    <xf numFmtId="43" fontId="5" fillId="0" borderId="7" xfId="2" applyNumberFormat="1" applyFont="1" applyBorder="1"/>
    <xf numFmtId="0" fontId="3" fillId="0" borderId="7" xfId="0" applyFont="1" applyFill="1" applyBorder="1" applyAlignment="1">
      <alignment horizontal="center"/>
    </xf>
    <xf numFmtId="43" fontId="3" fillId="0" borderId="7" xfId="1" applyFont="1" applyFill="1" applyBorder="1"/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7" xfId="0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43" fontId="3" fillId="0" borderId="7" xfId="1" applyFont="1" applyFill="1" applyBorder="1" applyAlignment="1">
      <alignment horizontal="right"/>
    </xf>
    <xf numFmtId="39" fontId="3" fillId="0" borderId="7" xfId="1" applyNumberFormat="1" applyFont="1" applyFill="1" applyBorder="1"/>
    <xf numFmtId="0" fontId="3" fillId="0" borderId="8" xfId="0" applyFont="1" applyFill="1" applyBorder="1"/>
    <xf numFmtId="0" fontId="3" fillId="0" borderId="7" xfId="0" applyFont="1" applyFill="1" applyBorder="1"/>
    <xf numFmtId="0" fontId="3" fillId="0" borderId="7" xfId="0" applyNumberFormat="1" applyFont="1" applyFill="1" applyBorder="1"/>
    <xf numFmtId="39" fontId="3" fillId="0" borderId="7" xfId="0" applyNumberFormat="1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1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C15" sqref="C15"/>
    </sheetView>
  </sheetViews>
  <sheetFormatPr defaultRowHeight="15.75" x14ac:dyDescent="0.25"/>
  <cols>
    <col min="1" max="1" width="10.28515625" style="8" bestFit="1" customWidth="1"/>
    <col min="2" max="2" width="33.5703125" style="9" bestFit="1" customWidth="1"/>
    <col min="3" max="3" width="10.5703125" style="8" bestFit="1" customWidth="1"/>
    <col min="4" max="4" width="10.5703125" style="8" customWidth="1"/>
    <col min="5" max="5" width="14.28515625" style="64" bestFit="1" customWidth="1"/>
    <col min="6" max="7" width="17.42578125" style="65" bestFit="1" customWidth="1"/>
    <col min="8" max="8" width="14.85546875" style="66" bestFit="1" customWidth="1"/>
    <col min="9" max="9" width="13.7109375" style="67" bestFit="1" customWidth="1"/>
    <col min="10" max="10" width="9.28515625" style="8" bestFit="1" customWidth="1"/>
    <col min="11" max="11" width="8.85546875" style="9" bestFit="1" customWidth="1"/>
    <col min="12" max="12" width="15.28515625" style="68" bestFit="1" customWidth="1"/>
    <col min="13" max="13" width="17.28515625" style="68" bestFit="1" customWidth="1"/>
    <col min="14" max="14" width="18.5703125" style="68" bestFit="1" customWidth="1"/>
    <col min="15" max="15" width="27.140625" style="69" customWidth="1"/>
    <col min="16" max="16" width="40.28515625" style="70" bestFit="1" customWidth="1"/>
    <col min="17" max="25" width="9.140625" style="2"/>
    <col min="26" max="16384" width="9.140625" style="9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5" ht="20.25" x14ac:dyDescent="0.3">
      <c r="A2" s="13" t="s">
        <v>1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5" s="8" customFormat="1" x14ac:dyDescent="0.25">
      <c r="A3" s="14" t="s">
        <v>2</v>
      </c>
      <c r="B3" s="14" t="s">
        <v>3</v>
      </c>
      <c r="C3" s="14" t="s">
        <v>4</v>
      </c>
      <c r="D3" s="14"/>
      <c r="E3" s="15" t="s">
        <v>5</v>
      </c>
      <c r="F3" s="16" t="s">
        <v>6</v>
      </c>
      <c r="G3" s="16" t="s">
        <v>7</v>
      </c>
      <c r="H3" s="14" t="s">
        <v>8</v>
      </c>
      <c r="I3" s="17" t="s">
        <v>9</v>
      </c>
      <c r="J3" s="18" t="s">
        <v>10</v>
      </c>
      <c r="K3" s="14" t="s">
        <v>11</v>
      </c>
      <c r="L3" s="19" t="s">
        <v>12</v>
      </c>
      <c r="M3" s="20" t="s">
        <v>13</v>
      </c>
      <c r="N3" s="20" t="s">
        <v>14</v>
      </c>
      <c r="O3" s="21" t="s">
        <v>15</v>
      </c>
      <c r="P3" s="14" t="s">
        <v>16</v>
      </c>
      <c r="Q3" s="3"/>
      <c r="R3" s="3"/>
      <c r="S3" s="3"/>
      <c r="T3" s="3"/>
      <c r="U3" s="3"/>
      <c r="V3" s="3"/>
      <c r="W3" s="3"/>
      <c r="X3" s="3"/>
      <c r="Y3" s="3"/>
    </row>
    <row r="4" spans="1:25" s="8" customFormat="1" x14ac:dyDescent="0.25">
      <c r="A4" s="22"/>
      <c r="B4" s="22"/>
      <c r="C4" s="22"/>
      <c r="D4" s="22"/>
      <c r="E4" s="23" t="s">
        <v>17</v>
      </c>
      <c r="F4" s="24"/>
      <c r="G4" s="25" t="s">
        <v>6</v>
      </c>
      <c r="H4" s="22"/>
      <c r="I4" s="26"/>
      <c r="J4" s="27"/>
      <c r="K4" s="22" t="s">
        <v>18</v>
      </c>
      <c r="L4" s="28" t="s">
        <v>19</v>
      </c>
      <c r="M4" s="29" t="s">
        <v>9</v>
      </c>
      <c r="N4" s="29"/>
      <c r="O4" s="30"/>
      <c r="P4" s="31"/>
      <c r="Q4" s="3"/>
      <c r="R4" s="3"/>
      <c r="S4" s="3"/>
      <c r="T4" s="3"/>
      <c r="U4" s="3"/>
      <c r="V4" s="3"/>
      <c r="W4" s="3"/>
      <c r="X4" s="3"/>
      <c r="Y4" s="3"/>
    </row>
    <row r="5" spans="1:25" customFormat="1" x14ac:dyDescent="0.25">
      <c r="A5" s="32">
        <f>+A4+1</f>
        <v>1</v>
      </c>
      <c r="B5" s="33" t="s">
        <v>20</v>
      </c>
      <c r="C5" s="34" t="s">
        <v>21</v>
      </c>
      <c r="D5" s="34" t="s">
        <v>22</v>
      </c>
      <c r="E5" s="35">
        <v>43014</v>
      </c>
      <c r="F5" s="36">
        <f>365700</f>
        <v>365700</v>
      </c>
      <c r="G5" s="36">
        <f t="shared" ref="G5:G16" si="0">+J5*L5</f>
        <v>365700</v>
      </c>
      <c r="H5" s="36">
        <f t="shared" ref="H5:H6" si="1">+F5/J5</f>
        <v>30475</v>
      </c>
      <c r="I5" s="36"/>
      <c r="J5" s="32">
        <v>12</v>
      </c>
      <c r="K5" s="32">
        <v>1</v>
      </c>
      <c r="L5" s="37">
        <f t="shared" ref="L5:L15" si="2">+H5+I5</f>
        <v>30475</v>
      </c>
      <c r="M5" s="36">
        <f t="shared" ref="M5:M16" si="3">+K5*L5</f>
        <v>30475</v>
      </c>
      <c r="N5" s="36">
        <f>+H5*K5</f>
        <v>30475</v>
      </c>
      <c r="O5" s="38" t="s">
        <v>23</v>
      </c>
      <c r="P5" s="38" t="s">
        <v>24</v>
      </c>
    </row>
    <row r="6" spans="1:25" customFormat="1" x14ac:dyDescent="0.25">
      <c r="A6" s="32">
        <f>+A5+1</f>
        <v>2</v>
      </c>
      <c r="B6" s="33" t="s">
        <v>25</v>
      </c>
      <c r="C6" s="34" t="s">
        <v>26</v>
      </c>
      <c r="D6" s="34" t="s">
        <v>27</v>
      </c>
      <c r="E6" s="35">
        <v>43028</v>
      </c>
      <c r="F6" s="36">
        <f>357900</f>
        <v>357900</v>
      </c>
      <c r="G6" s="36">
        <f t="shared" si="0"/>
        <v>357900</v>
      </c>
      <c r="H6" s="36">
        <f t="shared" si="1"/>
        <v>29825</v>
      </c>
      <c r="I6" s="39">
        <v>0</v>
      </c>
      <c r="J6" s="32">
        <v>12</v>
      </c>
      <c r="K6" s="32">
        <v>1</v>
      </c>
      <c r="L6" s="37">
        <f t="shared" si="2"/>
        <v>29825</v>
      </c>
      <c r="M6" s="36">
        <f t="shared" si="3"/>
        <v>29825</v>
      </c>
      <c r="N6" s="36">
        <f>+H6*K6</f>
        <v>29825</v>
      </c>
      <c r="O6" s="38" t="s">
        <v>28</v>
      </c>
      <c r="P6" s="38" t="s">
        <v>24</v>
      </c>
    </row>
    <row r="7" spans="1:25" customFormat="1" x14ac:dyDescent="0.25">
      <c r="A7" s="32">
        <f t="shared" ref="A7:A11" si="4">+A6+1</f>
        <v>3</v>
      </c>
      <c r="B7" s="40" t="s">
        <v>29</v>
      </c>
      <c r="C7" s="41" t="s">
        <v>30</v>
      </c>
      <c r="D7" s="41" t="s">
        <v>31</v>
      </c>
      <c r="E7" s="35">
        <v>43028</v>
      </c>
      <c r="F7" s="36">
        <f>356300</f>
        <v>356300</v>
      </c>
      <c r="G7" s="36">
        <f t="shared" si="0"/>
        <v>356400</v>
      </c>
      <c r="H7" s="36">
        <f>29700</f>
        <v>29700</v>
      </c>
      <c r="I7" s="39">
        <v>0</v>
      </c>
      <c r="J7" s="32">
        <v>12</v>
      </c>
      <c r="K7" s="32">
        <v>1</v>
      </c>
      <c r="L7" s="37">
        <f t="shared" si="2"/>
        <v>29700</v>
      </c>
      <c r="M7" s="36">
        <f t="shared" si="3"/>
        <v>29700</v>
      </c>
      <c r="N7" s="42">
        <f>F7-(H7*11)</f>
        <v>29600</v>
      </c>
      <c r="O7" s="38" t="s">
        <v>32</v>
      </c>
      <c r="P7" s="38" t="s">
        <v>24</v>
      </c>
    </row>
    <row r="8" spans="1:25" x14ac:dyDescent="0.25">
      <c r="A8" s="32">
        <f t="shared" si="4"/>
        <v>4</v>
      </c>
      <c r="B8" s="33" t="s">
        <v>33</v>
      </c>
      <c r="C8" s="34" t="s">
        <v>34</v>
      </c>
      <c r="D8" s="34" t="s">
        <v>35</v>
      </c>
      <c r="E8" s="35">
        <v>43090</v>
      </c>
      <c r="F8" s="36">
        <f>469000</f>
        <v>469000</v>
      </c>
      <c r="G8" s="36">
        <f t="shared" si="0"/>
        <v>469008</v>
      </c>
      <c r="H8" s="36">
        <v>39084</v>
      </c>
      <c r="I8" s="36">
        <v>0</v>
      </c>
      <c r="J8" s="32">
        <v>12</v>
      </c>
      <c r="K8" s="32">
        <v>4</v>
      </c>
      <c r="L8" s="37">
        <f t="shared" si="2"/>
        <v>39084</v>
      </c>
      <c r="M8" s="36">
        <f t="shared" si="3"/>
        <v>156336</v>
      </c>
      <c r="N8" s="43">
        <f>F8-(H8*8)</f>
        <v>156328</v>
      </c>
      <c r="O8" s="38" t="s">
        <v>36</v>
      </c>
      <c r="P8" s="38" t="s">
        <v>37</v>
      </c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44">
        <f t="shared" si="4"/>
        <v>5</v>
      </c>
      <c r="B9" s="45" t="s">
        <v>38</v>
      </c>
      <c r="C9" s="46" t="s">
        <v>39</v>
      </c>
      <c r="D9" s="46"/>
      <c r="E9" s="35">
        <v>43091</v>
      </c>
      <c r="F9" s="36">
        <f>401100</f>
        <v>401100</v>
      </c>
      <c r="G9" s="36">
        <f t="shared" si="0"/>
        <v>401100</v>
      </c>
      <c r="H9" s="36">
        <f>+F9/J9</f>
        <v>33425</v>
      </c>
      <c r="I9" s="36">
        <v>0</v>
      </c>
      <c r="J9" s="32">
        <v>12</v>
      </c>
      <c r="K9" s="32">
        <v>4</v>
      </c>
      <c r="L9" s="37">
        <f t="shared" si="2"/>
        <v>33425</v>
      </c>
      <c r="M9" s="36">
        <f t="shared" si="3"/>
        <v>133700</v>
      </c>
      <c r="N9" s="47">
        <f>+H9*K9</f>
        <v>133700</v>
      </c>
      <c r="O9" s="38" t="s">
        <v>40</v>
      </c>
      <c r="P9" s="38" t="s">
        <v>37</v>
      </c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44">
        <f t="shared" si="4"/>
        <v>6</v>
      </c>
      <c r="B10" s="33" t="s">
        <v>41</v>
      </c>
      <c r="C10" s="34" t="s">
        <v>42</v>
      </c>
      <c r="D10" s="34" t="s">
        <v>43</v>
      </c>
      <c r="E10" s="35">
        <v>43103</v>
      </c>
      <c r="F10" s="36">
        <f>469000</f>
        <v>469000</v>
      </c>
      <c r="G10" s="36">
        <f t="shared" si="0"/>
        <v>525280</v>
      </c>
      <c r="H10" s="36">
        <f>+F10/J10</f>
        <v>46900</v>
      </c>
      <c r="I10" s="36">
        <v>5628</v>
      </c>
      <c r="J10" s="32">
        <v>10</v>
      </c>
      <c r="K10" s="32">
        <v>2</v>
      </c>
      <c r="L10" s="37">
        <f t="shared" si="2"/>
        <v>52528</v>
      </c>
      <c r="M10" s="36">
        <f t="shared" si="3"/>
        <v>105056</v>
      </c>
      <c r="N10" s="47">
        <f>+H10*K10</f>
        <v>93800</v>
      </c>
      <c r="O10" s="38" t="s">
        <v>44</v>
      </c>
      <c r="P10" s="38" t="s">
        <v>37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44">
        <f t="shared" si="4"/>
        <v>7</v>
      </c>
      <c r="B11" s="33" t="s">
        <v>45</v>
      </c>
      <c r="C11" s="34" t="s">
        <v>46</v>
      </c>
      <c r="D11" s="34"/>
      <c r="E11" s="35">
        <v>43178</v>
      </c>
      <c r="F11" s="36">
        <f>359500</f>
        <v>359500</v>
      </c>
      <c r="G11" s="36">
        <f t="shared" si="0"/>
        <v>402640</v>
      </c>
      <c r="H11" s="36">
        <f>+F11/J11</f>
        <v>35950</v>
      </c>
      <c r="I11" s="36">
        <v>4314</v>
      </c>
      <c r="J11" s="32">
        <v>10</v>
      </c>
      <c r="K11" s="32">
        <v>4</v>
      </c>
      <c r="L11" s="37">
        <f t="shared" si="2"/>
        <v>40264</v>
      </c>
      <c r="M11" s="36">
        <f t="shared" si="3"/>
        <v>161056</v>
      </c>
      <c r="N11" s="47">
        <f>+H11*K11</f>
        <v>143800</v>
      </c>
      <c r="O11" s="38" t="s">
        <v>47</v>
      </c>
      <c r="P11" s="38" t="s">
        <v>24</v>
      </c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44">
        <f>+A11+1</f>
        <v>8</v>
      </c>
      <c r="B12" s="45" t="s">
        <v>48</v>
      </c>
      <c r="C12" s="46" t="s">
        <v>49</v>
      </c>
      <c r="D12" s="46"/>
      <c r="E12" s="35">
        <v>43178</v>
      </c>
      <c r="F12" s="47">
        <f>631000</f>
        <v>631000</v>
      </c>
      <c r="G12" s="47">
        <f t="shared" si="0"/>
        <v>706720</v>
      </c>
      <c r="H12" s="47">
        <f>+F12/J12</f>
        <v>63100</v>
      </c>
      <c r="I12" s="47">
        <v>7572</v>
      </c>
      <c r="J12" s="44">
        <v>10</v>
      </c>
      <c r="K12" s="32">
        <v>4</v>
      </c>
      <c r="L12" s="37">
        <f t="shared" si="2"/>
        <v>70672</v>
      </c>
      <c r="M12" s="36">
        <f t="shared" si="3"/>
        <v>282688</v>
      </c>
      <c r="N12" s="47">
        <f>+H12*K12</f>
        <v>252400</v>
      </c>
      <c r="O12" s="38" t="s">
        <v>50</v>
      </c>
      <c r="P12" s="38" t="s">
        <v>24</v>
      </c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32">
        <f>+A12+1</f>
        <v>9</v>
      </c>
      <c r="B13" s="33" t="s">
        <v>51</v>
      </c>
      <c r="C13" s="34" t="s">
        <v>52</v>
      </c>
      <c r="D13" s="48"/>
      <c r="E13" s="35">
        <v>43178</v>
      </c>
      <c r="F13" s="36">
        <f>494000</f>
        <v>494000</v>
      </c>
      <c r="G13" s="36">
        <f t="shared" si="0"/>
        <v>553280</v>
      </c>
      <c r="H13" s="36">
        <f>+F13/J13</f>
        <v>49400</v>
      </c>
      <c r="I13" s="36">
        <v>5928</v>
      </c>
      <c r="J13" s="32">
        <v>10</v>
      </c>
      <c r="K13" s="32">
        <v>4</v>
      </c>
      <c r="L13" s="37">
        <f t="shared" si="2"/>
        <v>55328</v>
      </c>
      <c r="M13" s="36">
        <f t="shared" si="3"/>
        <v>221312</v>
      </c>
      <c r="N13" s="47">
        <f>+H13*K13</f>
        <v>197600</v>
      </c>
      <c r="O13" s="38" t="s">
        <v>53</v>
      </c>
      <c r="P13" s="38" t="s">
        <v>24</v>
      </c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32">
        <f>+A13+1</f>
        <v>10</v>
      </c>
      <c r="B14" s="33" t="s">
        <v>54</v>
      </c>
      <c r="C14" s="34" t="s">
        <v>55</v>
      </c>
      <c r="D14" s="34" t="s">
        <v>56</v>
      </c>
      <c r="E14" s="35">
        <v>43280</v>
      </c>
      <c r="F14" s="36">
        <f>687350</f>
        <v>687350</v>
      </c>
      <c r="G14" s="36">
        <f t="shared" si="0"/>
        <v>770000</v>
      </c>
      <c r="H14" s="36">
        <v>68752</v>
      </c>
      <c r="I14" s="36">
        <v>8248</v>
      </c>
      <c r="J14" s="32">
        <v>10</v>
      </c>
      <c r="K14" s="32">
        <v>8</v>
      </c>
      <c r="L14" s="37">
        <f t="shared" si="2"/>
        <v>77000</v>
      </c>
      <c r="M14" s="36">
        <f t="shared" si="3"/>
        <v>616000</v>
      </c>
      <c r="N14" s="42">
        <f>F14-(H14*2)</f>
        <v>549846</v>
      </c>
      <c r="O14" s="38" t="s">
        <v>57</v>
      </c>
      <c r="P14" s="38" t="s">
        <v>58</v>
      </c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44">
        <f>+A14+1</f>
        <v>11</v>
      </c>
      <c r="B15" s="45" t="s">
        <v>59</v>
      </c>
      <c r="C15" s="46" t="s">
        <v>60</v>
      </c>
      <c r="D15" s="46" t="s">
        <v>61</v>
      </c>
      <c r="E15" s="35">
        <v>43280</v>
      </c>
      <c r="F15" s="36">
        <f>699250</f>
        <v>699250</v>
      </c>
      <c r="G15" s="36">
        <f t="shared" si="0"/>
        <v>800400</v>
      </c>
      <c r="H15" s="36">
        <f>66700-I15</f>
        <v>58309</v>
      </c>
      <c r="I15" s="36">
        <v>8391</v>
      </c>
      <c r="J15" s="32">
        <v>12</v>
      </c>
      <c r="K15" s="32">
        <v>10</v>
      </c>
      <c r="L15" s="37">
        <f t="shared" si="2"/>
        <v>66700</v>
      </c>
      <c r="M15" s="36">
        <f t="shared" si="3"/>
        <v>667000</v>
      </c>
      <c r="N15" s="42">
        <f>F15-(H15*2)</f>
        <v>582632</v>
      </c>
      <c r="O15" s="38" t="s">
        <v>62</v>
      </c>
      <c r="P15" s="38" t="s">
        <v>58</v>
      </c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44">
        <f>+A15+1</f>
        <v>12</v>
      </c>
      <c r="B16" s="33" t="s">
        <v>25</v>
      </c>
      <c r="C16" s="34" t="s">
        <v>26</v>
      </c>
      <c r="D16" s="34" t="s">
        <v>63</v>
      </c>
      <c r="E16" s="35">
        <v>43325</v>
      </c>
      <c r="F16" s="36">
        <f>865675</f>
        <v>865675</v>
      </c>
      <c r="G16" s="36">
        <f t="shared" si="0"/>
        <v>970000</v>
      </c>
      <c r="H16" s="36">
        <v>86612</v>
      </c>
      <c r="I16" s="49">
        <v>10388</v>
      </c>
      <c r="J16" s="32">
        <v>10</v>
      </c>
      <c r="K16" s="32">
        <v>9</v>
      </c>
      <c r="L16" s="37">
        <f>+H16+I16</f>
        <v>97000</v>
      </c>
      <c r="M16" s="36">
        <f t="shared" si="3"/>
        <v>873000</v>
      </c>
      <c r="N16" s="42">
        <f>F16-(H16*1)</f>
        <v>779063</v>
      </c>
      <c r="O16" s="38" t="s">
        <v>64</v>
      </c>
      <c r="P16" s="38" t="s">
        <v>24</v>
      </c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50"/>
      <c r="B17" s="51"/>
      <c r="C17" s="52"/>
      <c r="D17" s="52"/>
      <c r="E17" s="53"/>
      <c r="F17" s="54"/>
      <c r="G17" s="55"/>
      <c r="H17" s="51"/>
      <c r="I17" s="56"/>
      <c r="J17" s="50"/>
      <c r="K17" s="50"/>
      <c r="L17" s="51"/>
      <c r="M17" s="51"/>
      <c r="N17" s="57"/>
      <c r="O17" s="58"/>
      <c r="P17" s="5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50"/>
      <c r="B18" s="60" t="s">
        <v>7</v>
      </c>
      <c r="C18" s="50"/>
      <c r="D18" s="50"/>
      <c r="E18" s="53"/>
      <c r="F18" s="61">
        <f>SUM(F5:F17)</f>
        <v>6155775</v>
      </c>
      <c r="G18" s="61">
        <f t="shared" ref="G18:N18" si="5">SUM(G5:G17)</f>
        <v>6678428</v>
      </c>
      <c r="H18" s="61">
        <f t="shared" si="5"/>
        <v>571532</v>
      </c>
      <c r="I18" s="61">
        <f t="shared" si="5"/>
        <v>50469</v>
      </c>
      <c r="J18" s="61">
        <f t="shared" si="5"/>
        <v>132</v>
      </c>
      <c r="K18" s="61">
        <f t="shared" si="5"/>
        <v>52</v>
      </c>
      <c r="L18" s="61">
        <f t="shared" si="5"/>
        <v>622001</v>
      </c>
      <c r="M18" s="61">
        <f t="shared" si="5"/>
        <v>3306148</v>
      </c>
      <c r="N18" s="61">
        <f t="shared" si="5"/>
        <v>2979069</v>
      </c>
      <c r="O18" s="62"/>
      <c r="P18" s="63"/>
      <c r="Q18" s="9"/>
      <c r="R18" s="9"/>
      <c r="S18" s="9"/>
      <c r="T18" s="9"/>
      <c r="U18" s="9"/>
      <c r="V18" s="9"/>
      <c r="W18" s="9"/>
      <c r="X18" s="9"/>
      <c r="Y18" s="9"/>
    </row>
    <row r="23" spans="1:25" x14ac:dyDescent="0.25">
      <c r="A23" s="9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9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9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x14ac:dyDescent="0.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x14ac:dyDescent="0.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x14ac:dyDescent="0.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x14ac:dyDescent="0.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x14ac:dyDescent="0.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x14ac:dyDescent="0.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x14ac:dyDescent="0.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x14ac:dyDescent="0.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x14ac:dyDescent="0.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x14ac:dyDescent="0.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x14ac:dyDescent="0.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x14ac:dyDescent="0.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x14ac:dyDescent="0.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x14ac:dyDescent="0.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x14ac:dyDescent="0.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x14ac:dyDescent="0.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x14ac:dyDescent="0.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x14ac:dyDescent="0.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x14ac:dyDescent="0.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x14ac:dyDescent="0.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x14ac:dyDescent="0.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x14ac:dyDescent="0.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x14ac:dyDescent="0.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x14ac:dyDescent="0.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x14ac:dyDescent="0.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x14ac:dyDescent="0.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x14ac:dyDescent="0.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x14ac:dyDescent="0.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x14ac:dyDescent="0.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x14ac:dyDescent="0.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x14ac:dyDescent="0.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x14ac:dyDescent="0.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x14ac:dyDescent="0.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x14ac:dyDescent="0.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x14ac:dyDescent="0.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x14ac:dyDescent="0.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x14ac:dyDescent="0.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x14ac:dyDescent="0.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x14ac:dyDescent="0.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x14ac:dyDescent="0.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x14ac:dyDescent="0.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x14ac:dyDescent="0.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x14ac:dyDescent="0.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x14ac:dyDescent="0.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x14ac:dyDescent="0.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x14ac:dyDescent="0.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x14ac:dyDescent="0.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x14ac:dyDescent="0.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x14ac:dyDescent="0.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x14ac:dyDescent="0.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x14ac:dyDescent="0.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x14ac:dyDescent="0.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x14ac:dyDescent="0.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x14ac:dyDescent="0.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x14ac:dyDescent="0.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x14ac:dyDescent="0.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x14ac:dyDescent="0.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x14ac:dyDescent="0.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x14ac:dyDescent="0.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x14ac:dyDescent="0.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x14ac:dyDescent="0.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x14ac:dyDescent="0.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x14ac:dyDescent="0.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x14ac:dyDescent="0.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x14ac:dyDescent="0.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x14ac:dyDescent="0.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x14ac:dyDescent="0.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x14ac:dyDescent="0.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x14ac:dyDescent="0.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x14ac:dyDescent="0.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x14ac:dyDescent="0.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x14ac:dyDescent="0.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x14ac:dyDescent="0.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x14ac:dyDescent="0.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x14ac:dyDescent="0.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x14ac:dyDescent="0.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x14ac:dyDescent="0.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x14ac:dyDescent="0.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x14ac:dyDescent="0.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x14ac:dyDescent="0.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x14ac:dyDescent="0.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x14ac:dyDescent="0.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x14ac:dyDescent="0.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x14ac:dyDescent="0.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x14ac:dyDescent="0.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x14ac:dyDescent="0.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x14ac:dyDescent="0.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x14ac:dyDescent="0.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x14ac:dyDescent="0.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x14ac:dyDescent="0.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x14ac:dyDescent="0.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x14ac:dyDescent="0.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x14ac:dyDescent="0.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x14ac:dyDescent="0.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x14ac:dyDescent="0.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x14ac:dyDescent="0.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x14ac:dyDescent="0.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x14ac:dyDescent="0.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x14ac:dyDescent="0.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x14ac:dyDescent="0.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x14ac:dyDescent="0.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x14ac:dyDescent="0.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x14ac:dyDescent="0.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x14ac:dyDescent="0.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x14ac:dyDescent="0.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x14ac:dyDescent="0.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x14ac:dyDescent="0.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x14ac:dyDescent="0.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x14ac:dyDescent="0.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x14ac:dyDescent="0.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x14ac:dyDescent="0.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x14ac:dyDescent="0.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x14ac:dyDescent="0.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x14ac:dyDescent="0.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x14ac:dyDescent="0.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x14ac:dyDescent="0.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x14ac:dyDescent="0.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x14ac:dyDescent="0.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x14ac:dyDescent="0.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x14ac:dyDescent="0.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x14ac:dyDescent="0.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x14ac:dyDescent="0.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x14ac:dyDescent="0.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x14ac:dyDescent="0.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x14ac:dyDescent="0.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x14ac:dyDescent="0.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x14ac:dyDescent="0.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x14ac:dyDescent="0.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x14ac:dyDescent="0.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x14ac:dyDescent="0.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x14ac:dyDescent="0.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x14ac:dyDescent="0.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x14ac:dyDescent="0.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x14ac:dyDescent="0.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x14ac:dyDescent="0.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x14ac:dyDescent="0.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x14ac:dyDescent="0.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x14ac:dyDescent="0.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x14ac:dyDescent="0.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x14ac:dyDescent="0.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x14ac:dyDescent="0.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x14ac:dyDescent="0.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x14ac:dyDescent="0.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x14ac:dyDescent="0.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x14ac:dyDescent="0.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x14ac:dyDescent="0.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x14ac:dyDescent="0.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x14ac:dyDescent="0.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x14ac:dyDescent="0.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x14ac:dyDescent="0.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x14ac:dyDescent="0.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x14ac:dyDescent="0.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x14ac:dyDescent="0.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x14ac:dyDescent="0.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x14ac:dyDescent="0.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x14ac:dyDescent="0.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x14ac:dyDescent="0.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x14ac:dyDescent="0.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x14ac:dyDescent="0.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x14ac:dyDescent="0.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x14ac:dyDescent="0.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x14ac:dyDescent="0.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x14ac:dyDescent="0.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x14ac:dyDescent="0.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x14ac:dyDescent="0.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x14ac:dyDescent="0.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x14ac:dyDescent="0.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x14ac:dyDescent="0.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x14ac:dyDescent="0.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x14ac:dyDescent="0.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x14ac:dyDescent="0.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x14ac:dyDescent="0.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x14ac:dyDescent="0.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x14ac:dyDescent="0.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x14ac:dyDescent="0.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x14ac:dyDescent="0.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x14ac:dyDescent="0.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x14ac:dyDescent="0.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x14ac:dyDescent="0.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x14ac:dyDescent="0.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x14ac:dyDescent="0.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x14ac:dyDescent="0.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x14ac:dyDescent="0.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x14ac:dyDescent="0.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x14ac:dyDescent="0.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x14ac:dyDescent="0.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x14ac:dyDescent="0.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x14ac:dyDescent="0.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x14ac:dyDescent="0.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x14ac:dyDescent="0.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x14ac:dyDescent="0.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x14ac:dyDescent="0.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x14ac:dyDescent="0.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x14ac:dyDescent="0.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x14ac:dyDescent="0.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x14ac:dyDescent="0.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x14ac:dyDescent="0.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x14ac:dyDescent="0.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x14ac:dyDescent="0.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x14ac:dyDescent="0.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x14ac:dyDescent="0.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x14ac:dyDescent="0.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x14ac:dyDescent="0.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x14ac:dyDescent="0.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x14ac:dyDescent="0.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x14ac:dyDescent="0.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x14ac:dyDescent="0.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x14ac:dyDescent="0.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x14ac:dyDescent="0.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x14ac:dyDescent="0.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x14ac:dyDescent="0.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x14ac:dyDescent="0.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x14ac:dyDescent="0.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x14ac:dyDescent="0.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x14ac:dyDescent="0.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x14ac:dyDescent="0.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x14ac:dyDescent="0.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x14ac:dyDescent="0.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x14ac:dyDescent="0.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x14ac:dyDescent="0.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x14ac:dyDescent="0.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x14ac:dyDescent="0.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x14ac:dyDescent="0.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x14ac:dyDescent="0.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x14ac:dyDescent="0.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x14ac:dyDescent="0.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x14ac:dyDescent="0.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x14ac:dyDescent="0.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x14ac:dyDescent="0.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x14ac:dyDescent="0.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x14ac:dyDescent="0.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x14ac:dyDescent="0.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x14ac:dyDescent="0.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x14ac:dyDescent="0.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x14ac:dyDescent="0.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x14ac:dyDescent="0.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x14ac:dyDescent="0.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x14ac:dyDescent="0.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x14ac:dyDescent="0.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x14ac:dyDescent="0.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x14ac:dyDescent="0.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x14ac:dyDescent="0.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x14ac:dyDescent="0.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x14ac:dyDescent="0.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x14ac:dyDescent="0.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x14ac:dyDescent="0.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x14ac:dyDescent="0.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x14ac:dyDescent="0.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x14ac:dyDescent="0.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x14ac:dyDescent="0.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x14ac:dyDescent="0.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x14ac:dyDescent="0.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x14ac:dyDescent="0.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x14ac:dyDescent="0.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x14ac:dyDescent="0.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x14ac:dyDescent="0.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x14ac:dyDescent="0.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x14ac:dyDescent="0.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x14ac:dyDescent="0.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x14ac:dyDescent="0.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x14ac:dyDescent="0.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x14ac:dyDescent="0.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x14ac:dyDescent="0.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x14ac:dyDescent="0.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x14ac:dyDescent="0.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x14ac:dyDescent="0.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x14ac:dyDescent="0.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x14ac:dyDescent="0.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x14ac:dyDescent="0.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x14ac:dyDescent="0.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x14ac:dyDescent="0.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x14ac:dyDescent="0.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x14ac:dyDescent="0.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x14ac:dyDescent="0.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x14ac:dyDescent="0.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x14ac:dyDescent="0.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x14ac:dyDescent="0.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x14ac:dyDescent="0.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x14ac:dyDescent="0.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x14ac:dyDescent="0.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x14ac:dyDescent="0.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x14ac:dyDescent="0.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x14ac:dyDescent="0.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x14ac:dyDescent="0.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x14ac:dyDescent="0.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x14ac:dyDescent="0.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x14ac:dyDescent="0.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x14ac:dyDescent="0.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x14ac:dyDescent="0.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x14ac:dyDescent="0.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x14ac:dyDescent="0.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x14ac:dyDescent="0.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x14ac:dyDescent="0.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x14ac:dyDescent="0.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x14ac:dyDescent="0.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x14ac:dyDescent="0.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x14ac:dyDescent="0.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x14ac:dyDescent="0.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x14ac:dyDescent="0.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x14ac:dyDescent="0.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x14ac:dyDescent="0.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x14ac:dyDescent="0.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x14ac:dyDescent="0.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x14ac:dyDescent="0.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x14ac:dyDescent="0.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x14ac:dyDescent="0.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x14ac:dyDescent="0.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x14ac:dyDescent="0.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x14ac:dyDescent="0.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x14ac:dyDescent="0.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x14ac:dyDescent="0.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x14ac:dyDescent="0.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x14ac:dyDescent="0.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x14ac:dyDescent="0.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x14ac:dyDescent="0.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x14ac:dyDescent="0.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x14ac:dyDescent="0.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x14ac:dyDescent="0.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x14ac:dyDescent="0.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x14ac:dyDescent="0.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x14ac:dyDescent="0.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x14ac:dyDescent="0.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x14ac:dyDescent="0.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x14ac:dyDescent="0.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x14ac:dyDescent="0.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x14ac:dyDescent="0.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x14ac:dyDescent="0.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x14ac:dyDescent="0.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x14ac:dyDescent="0.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x14ac:dyDescent="0.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x14ac:dyDescent="0.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x14ac:dyDescent="0.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x14ac:dyDescent="0.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x14ac:dyDescent="0.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x14ac:dyDescent="0.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x14ac:dyDescent="0.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x14ac:dyDescent="0.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x14ac:dyDescent="0.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x14ac:dyDescent="0.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x14ac:dyDescent="0.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x14ac:dyDescent="0.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x14ac:dyDescent="0.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x14ac:dyDescent="0.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x14ac:dyDescent="0.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x14ac:dyDescent="0.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x14ac:dyDescent="0.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x14ac:dyDescent="0.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x14ac:dyDescent="0.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x14ac:dyDescent="0.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x14ac:dyDescent="0.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x14ac:dyDescent="0.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x14ac:dyDescent="0.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x14ac:dyDescent="0.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x14ac:dyDescent="0.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x14ac:dyDescent="0.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x14ac:dyDescent="0.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x14ac:dyDescent="0.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x14ac:dyDescent="0.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x14ac:dyDescent="0.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x14ac:dyDescent="0.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x14ac:dyDescent="0.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x14ac:dyDescent="0.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x14ac:dyDescent="0.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x14ac:dyDescent="0.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x14ac:dyDescent="0.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x14ac:dyDescent="0.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x14ac:dyDescent="0.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x14ac:dyDescent="0.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x14ac:dyDescent="0.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x14ac:dyDescent="0.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x14ac:dyDescent="0.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x14ac:dyDescent="0.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x14ac:dyDescent="0.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x14ac:dyDescent="0.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x14ac:dyDescent="0.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x14ac:dyDescent="0.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x14ac:dyDescent="0.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x14ac:dyDescent="0.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x14ac:dyDescent="0.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x14ac:dyDescent="0.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x14ac:dyDescent="0.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x14ac:dyDescent="0.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x14ac:dyDescent="0.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x14ac:dyDescent="0.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x14ac:dyDescent="0.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x14ac:dyDescent="0.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x14ac:dyDescent="0.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x14ac:dyDescent="0.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x14ac:dyDescent="0.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x14ac:dyDescent="0.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x14ac:dyDescent="0.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x14ac:dyDescent="0.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x14ac:dyDescent="0.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x14ac:dyDescent="0.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x14ac:dyDescent="0.25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x14ac:dyDescent="0.25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x14ac:dyDescent="0.25">
      <c r="A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x14ac:dyDescent="0.25">
      <c r="A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x14ac:dyDescent="0.25">
      <c r="A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6" spans="1:25" x14ac:dyDescent="0.25">
      <c r="A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x14ac:dyDescent="0.25">
      <c r="A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x14ac:dyDescent="0.25">
      <c r="A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x14ac:dyDescent="0.25">
      <c r="A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x14ac:dyDescent="0.25">
      <c r="A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x14ac:dyDescent="0.25">
      <c r="A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2018-09-25T02:07:11Z</dcterms:created>
  <dcterms:modified xsi:type="dcterms:W3CDTF">2018-09-25T02:07:52Z</dcterms:modified>
</cp:coreProperties>
</file>