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055" windowHeight="71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22" i="1" l="1"/>
  <c r="X8" i="1"/>
  <c r="X10" i="1"/>
  <c r="W22" i="1"/>
  <c r="V22" i="1"/>
  <c r="U22" i="1"/>
  <c r="T22" i="1"/>
  <c r="N22" i="1"/>
  <c r="M22" i="1"/>
  <c r="L22" i="1"/>
  <c r="K22" i="1"/>
  <c r="AC13" i="1"/>
  <c r="S13" i="1"/>
  <c r="M13" i="1"/>
  <c r="X13" i="1" s="1"/>
  <c r="A13" i="1"/>
  <c r="A14" i="1"/>
  <c r="X22" i="1" l="1"/>
  <c r="V13" i="1"/>
  <c r="AC20" i="1"/>
  <c r="S20" i="1"/>
  <c r="K20" i="1"/>
  <c r="M20" i="1" s="1"/>
  <c r="S19" i="1"/>
  <c r="S18" i="1"/>
  <c r="S17" i="1"/>
  <c r="S16" i="1"/>
  <c r="S15" i="1"/>
  <c r="S14" i="1"/>
  <c r="S12" i="1"/>
  <c r="S11" i="1"/>
  <c r="S10" i="1"/>
  <c r="S9" i="1"/>
  <c r="S8" i="1"/>
  <c r="S7" i="1"/>
  <c r="A27" i="1"/>
  <c r="A28" i="1" s="1"/>
  <c r="AA22" i="1"/>
  <c r="Q22" i="1"/>
  <c r="P22" i="1"/>
  <c r="AC19" i="1"/>
  <c r="M19" i="1"/>
  <c r="V19" i="1" s="1"/>
  <c r="K19" i="1"/>
  <c r="AC18" i="1"/>
  <c r="M18" i="1"/>
  <c r="X18" i="1" s="1"/>
  <c r="AC17" i="1"/>
  <c r="AB22" i="1"/>
  <c r="M17" i="1"/>
  <c r="V17" i="1" s="1"/>
  <c r="AC16" i="1"/>
  <c r="M16" i="1"/>
  <c r="V16" i="1" s="1"/>
  <c r="AC15" i="1"/>
  <c r="K15" i="1"/>
  <c r="AC14" i="1"/>
  <c r="R22" i="1"/>
  <c r="K14" i="1"/>
  <c r="M14" i="1" s="1"/>
  <c r="AC12" i="1"/>
  <c r="M12" i="1"/>
  <c r="X12" i="1" s="1"/>
  <c r="AC11" i="1"/>
  <c r="K11" i="1"/>
  <c r="M11" i="1" s="1"/>
  <c r="V11" i="1" s="1"/>
  <c r="AC10" i="1"/>
  <c r="K10" i="1"/>
  <c r="M10" i="1" s="1"/>
  <c r="AC9" i="1"/>
  <c r="K9" i="1"/>
  <c r="M9" i="1" s="1"/>
  <c r="M8" i="1"/>
  <c r="M7" i="1"/>
  <c r="V7" i="1" s="1"/>
  <c r="S6" i="1"/>
  <c r="M6" i="1"/>
  <c r="V6" i="1" s="1"/>
  <c r="K6" i="1"/>
  <c r="A7" i="1"/>
  <c r="A8" i="1" s="1"/>
  <c r="A9" i="1" s="1"/>
  <c r="A10" i="1" s="1"/>
  <c r="A11" i="1" s="1"/>
  <c r="A12" i="1" s="1"/>
  <c r="S22" i="1" l="1"/>
  <c r="W13" i="1"/>
  <c r="L13" i="1"/>
  <c r="V20" i="1"/>
  <c r="L20" i="1" s="1"/>
  <c r="X20" i="1"/>
  <c r="V12" i="1"/>
  <c r="W12" i="1" s="1"/>
  <c r="W20" i="1"/>
  <c r="O24" i="1"/>
  <c r="A15" i="1"/>
  <c r="A16" i="1" s="1"/>
  <c r="A17" i="1" s="1"/>
  <c r="A18" i="1" s="1"/>
  <c r="A19" i="1" s="1"/>
  <c r="A20" i="1" s="1"/>
  <c r="AC22" i="1"/>
  <c r="V8" i="1"/>
  <c r="W8" i="1" s="1"/>
  <c r="M15" i="1"/>
  <c r="V15" i="1" s="1"/>
  <c r="L15" i="1" s="1"/>
  <c r="V18" i="1"/>
  <c r="X9" i="1"/>
  <c r="V9" i="1"/>
  <c r="W11" i="1"/>
  <c r="L11" i="1"/>
  <c r="V14" i="1"/>
  <c r="X14" i="1"/>
  <c r="W7" i="1"/>
  <c r="L7" i="1"/>
  <c r="L16" i="1"/>
  <c r="W16" i="1"/>
  <c r="W6" i="1"/>
  <c r="L6" i="1"/>
  <c r="L17" i="1"/>
  <c r="W17" i="1"/>
  <c r="W19" i="1"/>
  <c r="L19" i="1"/>
  <c r="X6" i="1"/>
  <c r="X16" i="1"/>
  <c r="X17" i="1"/>
  <c r="X7" i="1"/>
  <c r="X19" i="1"/>
  <c r="V10" i="1"/>
  <c r="X11" i="1"/>
  <c r="L12" i="1" l="1"/>
  <c r="X15" i="1"/>
  <c r="L8" i="1"/>
  <c r="W15" i="1"/>
  <c r="W18" i="1"/>
  <c r="L18" i="1"/>
  <c r="W10" i="1"/>
  <c r="L10" i="1"/>
  <c r="W14" i="1"/>
  <c r="L14" i="1"/>
  <c r="W9" i="1"/>
  <c r="L9" i="1"/>
</calcChain>
</file>

<file path=xl/sharedStrings.xml><?xml version="1.0" encoding="utf-8"?>
<sst xmlns="http://schemas.openxmlformats.org/spreadsheetml/2006/main" count="140" uniqueCount="117">
  <si>
    <t>KOPERASI KARYAWAN BCA " MITRA SEJAHTERA " SURABAYA</t>
  </si>
  <si>
    <t>NO</t>
  </si>
  <si>
    <t>NAMA</t>
  </si>
  <si>
    <t>NIP</t>
  </si>
  <si>
    <t>NO FORM</t>
  </si>
  <si>
    <t>TGL</t>
  </si>
  <si>
    <t>TMPT</t>
  </si>
  <si>
    <t>PINJAMAN</t>
  </si>
  <si>
    <t>TOTAL</t>
  </si>
  <si>
    <t>POKOK</t>
  </si>
  <si>
    <t>BUNGA</t>
  </si>
  <si>
    <t>SALDO</t>
  </si>
  <si>
    <t>LUNAS</t>
  </si>
  <si>
    <t>RETUR</t>
  </si>
  <si>
    <t>PELUNASAN</t>
  </si>
  <si>
    <t>ANGS</t>
  </si>
  <si>
    <t>SISA</t>
  </si>
  <si>
    <t>CICILAN</t>
  </si>
  <si>
    <t>PINJAMAN +</t>
  </si>
  <si>
    <t>SISA PINJAMAN</t>
  </si>
  <si>
    <t>CABANG</t>
  </si>
  <si>
    <t>KET</t>
  </si>
  <si>
    <t>PROVISI + ADM</t>
  </si>
  <si>
    <t>PINJAM</t>
  </si>
  <si>
    <t>UPLOUD</t>
  </si>
  <si>
    <t>LAHIR</t>
  </si>
  <si>
    <t>AWAL</t>
  </si>
  <si>
    <t>KELUAR</t>
  </si>
  <si>
    <t>AKHIR</t>
  </si>
  <si>
    <t>CICIL</t>
  </si>
  <si>
    <t>PER BULAN</t>
  </si>
  <si>
    <t>UANG</t>
  </si>
  <si>
    <t>BUNGA PIJ KHS</t>
  </si>
  <si>
    <t>HERMIATI</t>
  </si>
  <si>
    <t>902860</t>
  </si>
  <si>
    <t>SEKRETARIAT KW3 DRM</t>
  </si>
  <si>
    <t>PIJ KHUSUS/DEBET TGL 28 MARET 2013</t>
  </si>
  <si>
    <t>PHAN NGIT HO</t>
  </si>
  <si>
    <t>973922</t>
  </si>
  <si>
    <t>009376</t>
  </si>
  <si>
    <t>BCA DARMO</t>
  </si>
  <si>
    <t>PIJ KHS LUNAS 3 BULAN JTH TEMPO 17-7-2017 DIPERPANJANG</t>
  </si>
  <si>
    <t>MARIA CARLA WIJAYA</t>
  </si>
  <si>
    <t>963678</t>
  </si>
  <si>
    <t>010207</t>
  </si>
  <si>
    <t>BCA GALAXY</t>
  </si>
  <si>
    <t>PIJ KHS LUNAS 21 BULAN KEDEPAN</t>
  </si>
  <si>
    <t>AGUSTINA SUSANTI</t>
  </si>
  <si>
    <t>976579</t>
  </si>
  <si>
    <t>002255</t>
  </si>
  <si>
    <t>EX. KARY BCA</t>
  </si>
  <si>
    <t>PIJ KHS LUNAS DARI DANA PESANGON BCA</t>
  </si>
  <si>
    <t>EKO BUDIONO</t>
  </si>
  <si>
    <t>903074</t>
  </si>
  <si>
    <t>002704</t>
  </si>
  <si>
    <t>KKKS SURABAYA</t>
  </si>
  <si>
    <t>PIJ KHS LUNAS TGL 25 APRIL 2019</t>
  </si>
  <si>
    <t>SETIA PUDIANI</t>
  </si>
  <si>
    <t>898039</t>
  </si>
  <si>
    <t>002549</t>
  </si>
  <si>
    <t>SLK KW3 BCA DARMO</t>
  </si>
  <si>
    <t>PIJ KHS 10 BULAN LUNAS PEB 2019 TGL AWAL</t>
  </si>
  <si>
    <t>KEN FITRI N</t>
  </si>
  <si>
    <t>913364</t>
  </si>
  <si>
    <t>001887</t>
  </si>
  <si>
    <t>KK MER SBY</t>
  </si>
  <si>
    <t>PIJ KHS POT BNS APRL 2019</t>
  </si>
  <si>
    <t>NUR LAILA D.A</t>
  </si>
  <si>
    <t>090512</t>
  </si>
  <si>
    <t>011316</t>
  </si>
  <si>
    <t>KARY KOPERASI</t>
  </si>
  <si>
    <t>PIJ KHS</t>
  </si>
  <si>
    <t>WINA SARASWATI</t>
  </si>
  <si>
    <t>962160</t>
  </si>
  <si>
    <t>010796</t>
  </si>
  <si>
    <t>BCA TUNJUNGAN</t>
  </si>
  <si>
    <t>NORM</t>
  </si>
  <si>
    <t>BAMBANG TRIONO</t>
  </si>
  <si>
    <t>913713</t>
  </si>
  <si>
    <t>011317</t>
  </si>
  <si>
    <t>PENSIUNAN KARY BCA</t>
  </si>
  <si>
    <t>RESCEDULE KHUSUS</t>
  </si>
  <si>
    <t>MARIA DEWI ANDAYANI</t>
  </si>
  <si>
    <t>913368</t>
  </si>
  <si>
    <t>009158</t>
  </si>
  <si>
    <t>SLA KW 3 DARMO</t>
  </si>
  <si>
    <t>PINJAMAN KHUSUS 3 BLN</t>
  </si>
  <si>
    <t>JENNY JULIATI</t>
  </si>
  <si>
    <t>962827</t>
  </si>
  <si>
    <t>002661</t>
  </si>
  <si>
    <t>STAF ITC MEGA GROSIR</t>
  </si>
  <si>
    <t>PINJAMAN KHS POT TAT, APRL, THR</t>
  </si>
  <si>
    <t>DJOHAN FIRMAN</t>
  </si>
  <si>
    <t>976468</t>
  </si>
  <si>
    <t>010651</t>
  </si>
  <si>
    <t>BCA LAMONGAN</t>
  </si>
  <si>
    <t>POT BNS APRIL 2019</t>
  </si>
  <si>
    <t>POT APRIL</t>
  </si>
  <si>
    <t>THR</t>
  </si>
  <si>
    <t>POT THR</t>
  </si>
  <si>
    <t>POT TAT</t>
  </si>
  <si>
    <t>2019-95.000.000</t>
  </si>
  <si>
    <t>2019-380.000.000</t>
  </si>
  <si>
    <t>2019-25.000.000</t>
  </si>
  <si>
    <t>2019-10.000.000</t>
  </si>
  <si>
    <t>2018-10.000.000</t>
  </si>
  <si>
    <t>PINJAMAN KHUSUS ANGGOTA BULAN JULI 2018 (UPLOUD)</t>
  </si>
  <si>
    <t>MOCH ARIEF KAPRAWI</t>
  </si>
  <si>
    <t>901149</t>
  </si>
  <si>
    <t>010642</t>
  </si>
  <si>
    <t>SLA KW 3 BCA DARMO</t>
  </si>
  <si>
    <t>PINJAMAN KHS 2 BULAN</t>
  </si>
  <si>
    <t>AHMAD RIFAI</t>
  </si>
  <si>
    <t>961581</t>
  </si>
  <si>
    <t>008763</t>
  </si>
  <si>
    <t>EKSPDS BCA INDRAPURA</t>
  </si>
  <si>
    <t>PIJ KHS 2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</si>
</sst>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/>
  </cellStyleXfs>
  <cellXfs count="75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right"/>
    </xf>
    <xf numFmtId="39" fontId="2" fillId="0" borderId="0" xfId="0" applyNumberFormat="1" applyFont="1" applyFill="1" applyBorder="1" applyAlignment="1"/>
    <xf numFmtId="39" fontId="2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39" fontId="2" fillId="0" borderId="0" xfId="0" applyNumberFormat="1" applyFont="1" applyFill="1" applyBorder="1" applyAlignment="1">
      <alignment horizontal="left"/>
    </xf>
    <xf numFmtId="43" fontId="2" fillId="0" borderId="0" xfId="1" applyFont="1" applyFill="1" applyBorder="1" applyAlignment="1">
      <alignment horizontal="left"/>
    </xf>
    <xf numFmtId="0" fontId="2" fillId="0" borderId="0" xfId="0" applyFont="1" applyFill="1"/>
    <xf numFmtId="0" fontId="3" fillId="0" borderId="0" xfId="0" applyFont="1" applyFill="1" applyBorder="1"/>
    <xf numFmtId="164" fontId="2" fillId="0" borderId="0" xfId="0" applyNumberFormat="1" applyFont="1" applyFill="1"/>
    <xf numFmtId="39" fontId="2" fillId="0" borderId="0" xfId="0" applyNumberFormat="1" applyFont="1" applyFill="1" applyAlignment="1">
      <alignment horizontal="right"/>
    </xf>
    <xf numFmtId="39" fontId="2" fillId="0" borderId="0" xfId="0" applyNumberFormat="1" applyFont="1" applyFill="1" applyAlignment="1"/>
    <xf numFmtId="39" fontId="2" fillId="0" borderId="0" xfId="0" applyNumberFormat="1" applyFont="1" applyFill="1"/>
    <xf numFmtId="39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43" fontId="2" fillId="0" borderId="0" xfId="1" applyFont="1" applyFill="1" applyAlignment="1">
      <alignment horizontal="left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39" fontId="4" fillId="0" borderId="1" xfId="0" applyNumberFormat="1" applyFont="1" applyFill="1" applyBorder="1" applyAlignment="1">
      <alignment horizontal="center"/>
    </xf>
    <xf numFmtId="39" fontId="4" fillId="0" borderId="1" xfId="2" applyNumberFormat="1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0" xfId="0" applyFont="1" applyFill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39" fontId="4" fillId="0" borderId="2" xfId="0" quotePrefix="1" applyNumberFormat="1" applyFont="1" applyFill="1" applyBorder="1" applyAlignment="1">
      <alignment horizontal="center"/>
    </xf>
    <xf numFmtId="39" fontId="4" fillId="0" borderId="2" xfId="2" applyNumberFormat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43" fontId="4" fillId="0" borderId="3" xfId="1" applyFont="1" applyFill="1" applyBorder="1" applyAlignment="1">
      <alignment horizontal="left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0" fontId="2" fillId="0" borderId="4" xfId="0" quotePrefix="1" applyFont="1" applyFill="1" applyBorder="1" applyAlignment="1">
      <alignment horizontal="center"/>
    </xf>
    <xf numFmtId="164" fontId="2" fillId="0" borderId="4" xfId="0" applyNumberFormat="1" applyFont="1" applyFill="1" applyBorder="1"/>
    <xf numFmtId="164" fontId="2" fillId="0" borderId="4" xfId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right"/>
    </xf>
    <xf numFmtId="39" fontId="2" fillId="0" borderId="4" xfId="0" quotePrefix="1" applyNumberFormat="1" applyFont="1" applyFill="1" applyBorder="1" applyAlignment="1">
      <alignment horizontal="right"/>
    </xf>
    <xf numFmtId="43" fontId="2" fillId="0" borderId="4" xfId="1" applyFont="1" applyFill="1" applyBorder="1" applyAlignment="1">
      <alignment horizontal="right"/>
    </xf>
    <xf numFmtId="43" fontId="2" fillId="0" borderId="4" xfId="0" applyNumberFormat="1" applyFont="1" applyFill="1" applyBorder="1" applyAlignment="1">
      <alignment horizontal="right"/>
    </xf>
    <xf numFmtId="0" fontId="2" fillId="0" borderId="4" xfId="0" applyNumberFormat="1" applyFont="1" applyFill="1" applyBorder="1" applyAlignment="1">
      <alignment horizontal="center"/>
    </xf>
    <xf numFmtId="39" fontId="5" fillId="0" borderId="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43" fontId="2" fillId="0" borderId="4" xfId="1" applyFont="1" applyFill="1" applyBorder="1" applyAlignment="1">
      <alignment horizontal="left"/>
    </xf>
    <xf numFmtId="43" fontId="2" fillId="0" borderId="4" xfId="1" applyFont="1" applyFill="1" applyBorder="1"/>
    <xf numFmtId="0" fontId="2" fillId="2" borderId="4" xfId="0" applyFont="1" applyFill="1" applyBorder="1"/>
    <xf numFmtId="43" fontId="2" fillId="0" borderId="4" xfId="0" applyNumberFormat="1" applyFont="1" applyFill="1" applyBorder="1"/>
    <xf numFmtId="0" fontId="2" fillId="0" borderId="4" xfId="3" applyFont="1" applyFill="1" applyBorder="1" applyAlignment="1">
      <alignment horizontal="left"/>
    </xf>
    <xf numFmtId="49" fontId="2" fillId="0" borderId="4" xfId="3" applyNumberFormat="1" applyFont="1" applyFill="1" applyBorder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0" fontId="5" fillId="0" borderId="4" xfId="0" applyFont="1" applyFill="1" applyBorder="1"/>
    <xf numFmtId="0" fontId="2" fillId="2" borderId="4" xfId="0" quotePrefix="1" applyFont="1" applyFill="1" applyBorder="1" applyAlignment="1">
      <alignment horizontal="center"/>
    </xf>
    <xf numFmtId="164" fontId="2" fillId="2" borderId="4" xfId="0" applyNumberFormat="1" applyFont="1" applyFill="1" applyBorder="1"/>
    <xf numFmtId="0" fontId="5" fillId="2" borderId="4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39" fontId="2" fillId="0" borderId="4" xfId="0" applyNumberFormat="1" applyFont="1" applyFill="1" applyBorder="1" applyAlignment="1"/>
    <xf numFmtId="39" fontId="2" fillId="0" borderId="4" xfId="0" applyNumberFormat="1" applyFont="1" applyFill="1" applyBorder="1"/>
    <xf numFmtId="39" fontId="2" fillId="0" borderId="4" xfId="0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43" fontId="2" fillId="0" borderId="0" xfId="1" applyFont="1" applyFill="1" applyAlignment="1">
      <alignment horizontal="right"/>
    </xf>
    <xf numFmtId="43" fontId="7" fillId="0" borderId="4" xfId="1" applyFont="1" applyFill="1" applyBorder="1" applyAlignment="1">
      <alignment horizontal="center"/>
    </xf>
    <xf numFmtId="39" fontId="7" fillId="0" borderId="4" xfId="1" applyNumberFormat="1" applyFont="1" applyFill="1" applyBorder="1" applyAlignment="1">
      <alignment horizontal="center"/>
    </xf>
    <xf numFmtId="39" fontId="7" fillId="0" borderId="4" xfId="0" applyNumberFormat="1" applyFont="1" applyFill="1" applyBorder="1" applyAlignment="1">
      <alignment horizontal="center"/>
    </xf>
    <xf numFmtId="165" fontId="2" fillId="0" borderId="4" xfId="2" quotePrefix="1" applyNumberFormat="1" applyFont="1" applyFill="1" applyBorder="1"/>
    <xf numFmtId="39" fontId="2" fillId="0" borderId="4" xfId="1" applyNumberFormat="1" applyFont="1" applyFill="1" applyBorder="1" applyAlignment="1"/>
    <xf numFmtId="39" fontId="2" fillId="0" borderId="4" xfId="1" quotePrefix="1" applyNumberFormat="1" applyFont="1" applyFill="1" applyBorder="1" applyAlignment="1"/>
    <xf numFmtId="39" fontId="2" fillId="0" borderId="5" xfId="1" applyNumberFormat="1" applyFont="1" applyFill="1" applyBorder="1" applyAlignment="1"/>
    <xf numFmtId="164" fontId="2" fillId="0" borderId="0" xfId="0" quotePrefix="1" applyNumberFormat="1" applyFont="1" applyFill="1"/>
    <xf numFmtId="39" fontId="2" fillId="0" borderId="0" xfId="0" quotePrefix="1" applyNumberFormat="1" applyFont="1" applyFill="1" applyAlignment="1">
      <alignment horizontal="right"/>
    </xf>
    <xf numFmtId="43" fontId="2" fillId="0" borderId="0" xfId="0" applyNumberFormat="1" applyFont="1" applyFill="1" applyAlignment="1">
      <alignment horizontal="right"/>
    </xf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showGridLines="0" tabSelected="1" view="pageBreakPreview" zoomScaleSheetLayoutView="100" workbookViewId="0">
      <pane ySplit="4" topLeftCell="A5" activePane="bottomLeft" state="frozen"/>
      <selection pane="bottomLeft" activeCell="B8" sqref="B8"/>
    </sheetView>
  </sheetViews>
  <sheetFormatPr defaultRowHeight="15.75" x14ac:dyDescent="0.25"/>
  <cols>
    <col min="1" max="1" width="8.28515625" style="11" customWidth="1"/>
    <col min="2" max="2" width="31.42578125" style="11" bestFit="1" customWidth="1"/>
    <col min="3" max="3" width="10.5703125" style="8" bestFit="1" customWidth="1"/>
    <col min="4" max="4" width="10.28515625" style="8" customWidth="1"/>
    <col min="5" max="5" width="14" style="13" customWidth="1"/>
    <col min="6" max="6" width="18.42578125" style="13" bestFit="1" customWidth="1"/>
    <col min="7" max="7" width="14.5703125" style="13" hidden="1" customWidth="1"/>
    <col min="8" max="8" width="15" style="13" bestFit="1" customWidth="1"/>
    <col min="9" max="9" width="17" style="14" bestFit="1" customWidth="1"/>
    <col min="10" max="10" width="6.7109375" style="14" hidden="1" customWidth="1"/>
    <col min="11" max="11" width="22.7109375" style="14" bestFit="1" customWidth="1"/>
    <col min="12" max="12" width="20.28515625" style="15" bestFit="1" customWidth="1"/>
    <col min="13" max="13" width="20.42578125" style="16" bestFit="1" customWidth="1"/>
    <col min="14" max="14" width="8.85546875" style="14" customWidth="1"/>
    <col min="15" max="15" width="18.42578125" style="14" customWidth="1"/>
    <col min="16" max="16" width="15.7109375" style="14" bestFit="1" customWidth="1"/>
    <col min="17" max="17" width="14.7109375" style="14" bestFit="1" customWidth="1"/>
    <col min="18" max="18" width="16.85546875" style="14" bestFit="1" customWidth="1"/>
    <col min="19" max="19" width="19.140625" style="14" bestFit="1" customWidth="1"/>
    <col min="20" max="20" width="7.5703125" style="8" bestFit="1" customWidth="1"/>
    <col min="21" max="21" width="7.42578125" style="8" bestFit="1" customWidth="1"/>
    <col min="22" max="24" width="19.140625" style="16" bestFit="1" customWidth="1"/>
    <col min="25" max="25" width="20.42578125" style="17" bestFit="1" customWidth="1"/>
    <col min="26" max="26" width="49.85546875" style="18" bestFit="1" customWidth="1"/>
    <col min="27" max="27" width="15.85546875" style="19" bestFit="1" customWidth="1"/>
    <col min="28" max="28" width="14.7109375" style="11" bestFit="1" customWidth="1"/>
    <col min="29" max="29" width="15.28515625" style="11" bestFit="1" customWidth="1"/>
    <col min="30" max="16384" width="9.140625" style="11"/>
  </cols>
  <sheetData>
    <row r="1" spans="1:29" x14ac:dyDescent="0.25">
      <c r="A1" s="1" t="s">
        <v>0</v>
      </c>
      <c r="B1" s="2"/>
      <c r="C1" s="3"/>
      <c r="D1" s="3"/>
      <c r="E1" s="4"/>
      <c r="F1" s="4"/>
      <c r="G1" s="4"/>
      <c r="H1" s="4"/>
      <c r="I1" s="5"/>
      <c r="J1" s="5"/>
      <c r="K1" s="5"/>
      <c r="L1" s="6"/>
      <c r="M1" s="7"/>
      <c r="N1" s="5"/>
      <c r="O1" s="5"/>
      <c r="P1" s="5"/>
      <c r="Q1" s="5"/>
      <c r="R1" s="5"/>
      <c r="S1" s="5"/>
      <c r="U1" s="3"/>
      <c r="V1" s="7"/>
      <c r="W1" s="7"/>
      <c r="X1" s="7"/>
      <c r="Y1" s="9"/>
      <c r="Z1" s="1"/>
      <c r="AA1" s="10"/>
    </row>
    <row r="2" spans="1:29" x14ac:dyDescent="0.25">
      <c r="A2" s="12" t="s">
        <v>106</v>
      </c>
    </row>
    <row r="3" spans="1:29" s="25" customFormat="1" ht="12.75" x14ac:dyDescent="0.2">
      <c r="A3" s="20" t="s">
        <v>1</v>
      </c>
      <c r="B3" s="20" t="s">
        <v>2</v>
      </c>
      <c r="C3" s="20" t="s">
        <v>3</v>
      </c>
      <c r="D3" s="20" t="s">
        <v>4</v>
      </c>
      <c r="E3" s="21" t="s">
        <v>5</v>
      </c>
      <c r="F3" s="21" t="s">
        <v>5</v>
      </c>
      <c r="G3" s="21" t="s">
        <v>6</v>
      </c>
      <c r="H3" s="21" t="s">
        <v>5</v>
      </c>
      <c r="I3" s="22" t="s">
        <v>5</v>
      </c>
      <c r="J3" s="22" t="s">
        <v>5</v>
      </c>
      <c r="K3" s="22" t="s">
        <v>7</v>
      </c>
      <c r="L3" s="22" t="s">
        <v>8</v>
      </c>
      <c r="M3" s="22" t="s">
        <v>9</v>
      </c>
      <c r="N3" s="22" t="s">
        <v>10</v>
      </c>
      <c r="O3" s="22" t="s">
        <v>11</v>
      </c>
      <c r="P3" s="22" t="s">
        <v>12</v>
      </c>
      <c r="Q3" s="22" t="s">
        <v>13</v>
      </c>
      <c r="R3" s="22" t="s">
        <v>14</v>
      </c>
      <c r="S3" s="22" t="s">
        <v>11</v>
      </c>
      <c r="T3" s="20" t="s">
        <v>15</v>
      </c>
      <c r="U3" s="20" t="s">
        <v>16</v>
      </c>
      <c r="V3" s="22" t="s">
        <v>17</v>
      </c>
      <c r="W3" s="22" t="s">
        <v>18</v>
      </c>
      <c r="X3" s="23" t="s">
        <v>19</v>
      </c>
      <c r="Y3" s="22" t="s">
        <v>20</v>
      </c>
      <c r="Z3" s="20" t="s">
        <v>21</v>
      </c>
      <c r="AA3" s="24" t="s">
        <v>10</v>
      </c>
      <c r="AB3" s="20" t="s">
        <v>22</v>
      </c>
      <c r="AC3" s="20" t="s">
        <v>13</v>
      </c>
    </row>
    <row r="4" spans="1:29" s="25" customFormat="1" ht="12.75" x14ac:dyDescent="0.2">
      <c r="A4" s="26"/>
      <c r="B4" s="26"/>
      <c r="C4" s="26"/>
      <c r="D4" s="26"/>
      <c r="E4" s="27" t="s">
        <v>23</v>
      </c>
      <c r="F4" s="27" t="s">
        <v>24</v>
      </c>
      <c r="G4" s="27" t="s">
        <v>25</v>
      </c>
      <c r="H4" s="27" t="s">
        <v>25</v>
      </c>
      <c r="I4" s="28" t="s">
        <v>14</v>
      </c>
      <c r="J4" s="28" t="s">
        <v>13</v>
      </c>
      <c r="K4" s="29"/>
      <c r="L4" s="28" t="s">
        <v>7</v>
      </c>
      <c r="M4" s="28"/>
      <c r="N4" s="28"/>
      <c r="O4" s="28" t="s">
        <v>26</v>
      </c>
      <c r="P4" s="28" t="s">
        <v>24</v>
      </c>
      <c r="Q4" s="28" t="s">
        <v>27</v>
      </c>
      <c r="R4" s="28"/>
      <c r="S4" s="28" t="s">
        <v>28</v>
      </c>
      <c r="T4" s="26"/>
      <c r="U4" s="26" t="s">
        <v>29</v>
      </c>
      <c r="V4" s="28" t="s">
        <v>30</v>
      </c>
      <c r="W4" s="28" t="s">
        <v>10</v>
      </c>
      <c r="X4" s="30" t="s">
        <v>31</v>
      </c>
      <c r="Y4" s="31"/>
      <c r="Z4" s="32"/>
      <c r="AA4" s="33"/>
      <c r="AB4" s="34"/>
      <c r="AC4" s="35" t="s">
        <v>32</v>
      </c>
    </row>
    <row r="5" spans="1:29" x14ac:dyDescent="0.25">
      <c r="A5" s="36"/>
      <c r="B5" s="37"/>
      <c r="C5" s="38"/>
      <c r="D5" s="38"/>
      <c r="E5" s="39"/>
      <c r="F5" s="40"/>
      <c r="G5" s="39"/>
      <c r="H5" s="39"/>
      <c r="I5" s="41"/>
      <c r="J5" s="41"/>
      <c r="K5" s="41"/>
      <c r="L5" s="41"/>
      <c r="M5" s="42"/>
      <c r="N5" s="43"/>
      <c r="O5" s="44"/>
      <c r="P5" s="43"/>
      <c r="Q5" s="43"/>
      <c r="R5" s="43"/>
      <c r="S5" s="41"/>
      <c r="T5" s="45"/>
      <c r="U5" s="45"/>
      <c r="V5" s="41"/>
      <c r="W5" s="41"/>
      <c r="X5" s="43"/>
      <c r="Y5" s="46"/>
      <c r="Z5" s="47"/>
      <c r="AA5" s="48"/>
      <c r="AB5" s="49"/>
      <c r="AC5" s="37"/>
    </row>
    <row r="6" spans="1:29" x14ac:dyDescent="0.25">
      <c r="A6" s="36">
        <v>1</v>
      </c>
      <c r="B6" s="52" t="s">
        <v>33</v>
      </c>
      <c r="C6" s="53" t="s">
        <v>34</v>
      </c>
      <c r="D6" s="53"/>
      <c r="E6" s="54">
        <v>41137</v>
      </c>
      <c r="F6" s="54"/>
      <c r="G6" s="54"/>
      <c r="H6" s="54"/>
      <c r="I6" s="54"/>
      <c r="J6" s="54"/>
      <c r="K6" s="49">
        <f>35000000+21282259+2200000+200000+191317741</f>
        <v>250000000</v>
      </c>
      <c r="L6" s="41">
        <f t="shared" ref="L6:L19" si="0">T6*V6</f>
        <v>250000000</v>
      </c>
      <c r="M6" s="42">
        <f t="shared" ref="M6:M19" si="1">+K6/T6</f>
        <v>250000000</v>
      </c>
      <c r="N6" s="43">
        <v>0</v>
      </c>
      <c r="O6" s="44">
        <v>131499059</v>
      </c>
      <c r="P6" s="43">
        <v>0</v>
      </c>
      <c r="Q6" s="43">
        <v>0</v>
      </c>
      <c r="R6" s="43">
        <v>0</v>
      </c>
      <c r="S6" s="41">
        <f t="shared" ref="S6:S19" si="2">+O6-P6-R6</f>
        <v>131499059</v>
      </c>
      <c r="T6" s="45">
        <v>1</v>
      </c>
      <c r="U6" s="45">
        <v>1</v>
      </c>
      <c r="V6" s="41">
        <f t="shared" ref="V6:V19" si="3">M6+N6</f>
        <v>250000000</v>
      </c>
      <c r="W6" s="41">
        <f t="shared" ref="W6:W19" si="4">U6*V6</f>
        <v>250000000</v>
      </c>
      <c r="X6" s="43">
        <f>+M6*U6-(116308280)-(1976833)-215828</f>
        <v>131499059</v>
      </c>
      <c r="Y6" s="55" t="s">
        <v>35</v>
      </c>
      <c r="Z6" s="55" t="s">
        <v>36</v>
      </c>
      <c r="AA6" s="49">
        <v>0</v>
      </c>
      <c r="AB6" s="51">
        <v>0</v>
      </c>
      <c r="AC6" s="37"/>
    </row>
    <row r="7" spans="1:29" x14ac:dyDescent="0.25">
      <c r="A7" s="36">
        <f t="shared" ref="A7:A20" si="5">+A6+1</f>
        <v>2</v>
      </c>
      <c r="B7" s="50" t="s">
        <v>37</v>
      </c>
      <c r="C7" s="56" t="s">
        <v>38</v>
      </c>
      <c r="D7" s="56" t="s">
        <v>39</v>
      </c>
      <c r="E7" s="57">
        <v>42811</v>
      </c>
      <c r="F7" s="39"/>
      <c r="G7" s="39"/>
      <c r="H7" s="39"/>
      <c r="I7" s="41"/>
      <c r="J7" s="41"/>
      <c r="K7" s="41">
        <v>31380000</v>
      </c>
      <c r="L7" s="41">
        <f t="shared" si="0"/>
        <v>31380000</v>
      </c>
      <c r="M7" s="42">
        <f t="shared" si="1"/>
        <v>31380000</v>
      </c>
      <c r="N7" s="43">
        <v>0</v>
      </c>
      <c r="O7" s="44">
        <v>31380000</v>
      </c>
      <c r="P7" s="43">
        <v>0</v>
      </c>
      <c r="Q7" s="43">
        <v>0</v>
      </c>
      <c r="R7" s="43">
        <v>0</v>
      </c>
      <c r="S7" s="41">
        <f t="shared" si="2"/>
        <v>31380000</v>
      </c>
      <c r="T7" s="45">
        <v>1</v>
      </c>
      <c r="U7" s="45">
        <v>1</v>
      </c>
      <c r="V7" s="41">
        <f t="shared" si="3"/>
        <v>31380000</v>
      </c>
      <c r="W7" s="41">
        <f t="shared" si="4"/>
        <v>31380000</v>
      </c>
      <c r="X7" s="43">
        <f t="shared" ref="X7:X11" si="6">+M7*U7</f>
        <v>31380000</v>
      </c>
      <c r="Y7" s="46" t="s">
        <v>40</v>
      </c>
      <c r="Z7" s="58" t="s">
        <v>41</v>
      </c>
      <c r="AA7" s="49">
        <v>0</v>
      </c>
      <c r="AB7" s="51">
        <v>0</v>
      </c>
      <c r="AC7" s="37"/>
    </row>
    <row r="8" spans="1:29" x14ac:dyDescent="0.25">
      <c r="A8" s="36">
        <f t="shared" si="5"/>
        <v>3</v>
      </c>
      <c r="B8" s="37" t="s">
        <v>42</v>
      </c>
      <c r="C8" s="38" t="s">
        <v>43</v>
      </c>
      <c r="D8" s="38" t="s">
        <v>44</v>
      </c>
      <c r="E8" s="39">
        <v>42961</v>
      </c>
      <c r="F8" s="39"/>
      <c r="G8" s="39"/>
      <c r="H8" s="39"/>
      <c r="I8" s="41"/>
      <c r="J8" s="41"/>
      <c r="K8" s="41">
        <v>126200000</v>
      </c>
      <c r="L8" s="41">
        <f t="shared" si="0"/>
        <v>126200000</v>
      </c>
      <c r="M8" s="42">
        <f t="shared" si="1"/>
        <v>126200000</v>
      </c>
      <c r="N8" s="43">
        <v>0</v>
      </c>
      <c r="O8" s="44">
        <v>110000000</v>
      </c>
      <c r="P8" s="43">
        <v>0</v>
      </c>
      <c r="Q8" s="43">
        <v>0</v>
      </c>
      <c r="R8" s="43">
        <v>0</v>
      </c>
      <c r="S8" s="41">
        <f t="shared" si="2"/>
        <v>110000000</v>
      </c>
      <c r="T8" s="45">
        <v>1</v>
      </c>
      <c r="U8" s="45">
        <v>1</v>
      </c>
      <c r="V8" s="41">
        <f t="shared" si="3"/>
        <v>126200000</v>
      </c>
      <c r="W8" s="41">
        <f t="shared" si="4"/>
        <v>126200000</v>
      </c>
      <c r="X8" s="43">
        <f>+M8*U8-16200000</f>
        <v>110000000</v>
      </c>
      <c r="Y8" s="46" t="s">
        <v>45</v>
      </c>
      <c r="Z8" s="47" t="s">
        <v>46</v>
      </c>
      <c r="AA8" s="49">
        <v>0</v>
      </c>
      <c r="AB8" s="51">
        <v>0</v>
      </c>
      <c r="AC8" s="37"/>
    </row>
    <row r="9" spans="1:29" x14ac:dyDescent="0.25">
      <c r="A9" s="36">
        <f t="shared" si="5"/>
        <v>4</v>
      </c>
      <c r="B9" s="50" t="s">
        <v>47</v>
      </c>
      <c r="C9" s="56" t="s">
        <v>48</v>
      </c>
      <c r="D9" s="56" t="s">
        <v>49</v>
      </c>
      <c r="E9" s="57">
        <v>43117</v>
      </c>
      <c r="F9" s="39"/>
      <c r="G9" s="39"/>
      <c r="H9" s="39"/>
      <c r="I9" s="41"/>
      <c r="J9" s="41"/>
      <c r="K9" s="41">
        <f>4000055+6923600+3879500+2024700</f>
        <v>16827855</v>
      </c>
      <c r="L9" s="41">
        <f t="shared" si="0"/>
        <v>16827855</v>
      </c>
      <c r="M9" s="42">
        <f t="shared" si="1"/>
        <v>16827855</v>
      </c>
      <c r="N9" s="43">
        <v>0</v>
      </c>
      <c r="O9" s="44">
        <v>16827855</v>
      </c>
      <c r="P9" s="43">
        <v>0</v>
      </c>
      <c r="Q9" s="43">
        <v>0</v>
      </c>
      <c r="R9" s="43">
        <v>0</v>
      </c>
      <c r="S9" s="41">
        <f t="shared" si="2"/>
        <v>16827855</v>
      </c>
      <c r="T9" s="45">
        <v>1</v>
      </c>
      <c r="U9" s="45">
        <v>1</v>
      </c>
      <c r="V9" s="41">
        <f t="shared" si="3"/>
        <v>16827855</v>
      </c>
      <c r="W9" s="41">
        <f t="shared" si="4"/>
        <v>16827855</v>
      </c>
      <c r="X9" s="43">
        <f t="shared" si="6"/>
        <v>16827855</v>
      </c>
      <c r="Y9" s="46" t="s">
        <v>50</v>
      </c>
      <c r="Z9" s="47" t="s">
        <v>51</v>
      </c>
      <c r="AA9" s="49">
        <v>0</v>
      </c>
      <c r="AB9" s="51">
        <v>0</v>
      </c>
      <c r="AC9" s="48">
        <f>0</f>
        <v>0</v>
      </c>
    </row>
    <row r="10" spans="1:29" x14ac:dyDescent="0.25">
      <c r="A10" s="36">
        <f t="shared" si="5"/>
        <v>5</v>
      </c>
      <c r="B10" s="37" t="s">
        <v>52</v>
      </c>
      <c r="C10" s="38" t="s">
        <v>53</v>
      </c>
      <c r="D10" s="38" t="s">
        <v>54</v>
      </c>
      <c r="E10" s="39">
        <v>43182</v>
      </c>
      <c r="F10" s="39"/>
      <c r="G10" s="39"/>
      <c r="H10" s="39"/>
      <c r="I10" s="41"/>
      <c r="J10" s="41"/>
      <c r="K10" s="41">
        <f>400000000</f>
        <v>400000000</v>
      </c>
      <c r="L10" s="41">
        <f t="shared" si="0"/>
        <v>400000000</v>
      </c>
      <c r="M10" s="42">
        <f t="shared" si="1"/>
        <v>400000000</v>
      </c>
      <c r="N10" s="43">
        <v>0</v>
      </c>
      <c r="O10" s="44">
        <v>390000000</v>
      </c>
      <c r="P10" s="43">
        <v>0</v>
      </c>
      <c r="Q10" s="43">
        <v>0</v>
      </c>
      <c r="R10" s="43">
        <v>0</v>
      </c>
      <c r="S10" s="41">
        <f t="shared" si="2"/>
        <v>390000000</v>
      </c>
      <c r="T10" s="45">
        <v>1</v>
      </c>
      <c r="U10" s="45">
        <v>1</v>
      </c>
      <c r="V10" s="41">
        <f t="shared" si="3"/>
        <v>400000000</v>
      </c>
      <c r="W10" s="41">
        <f t="shared" si="4"/>
        <v>400000000</v>
      </c>
      <c r="X10" s="43">
        <f>+M10*U10-10000000</f>
        <v>390000000</v>
      </c>
      <c r="Y10" s="46" t="s">
        <v>55</v>
      </c>
      <c r="Z10" s="47" t="s">
        <v>56</v>
      </c>
      <c r="AA10" s="49">
        <v>0</v>
      </c>
      <c r="AB10" s="51">
        <v>0</v>
      </c>
      <c r="AC10" s="48">
        <f>0</f>
        <v>0</v>
      </c>
    </row>
    <row r="11" spans="1:29" x14ac:dyDescent="0.25">
      <c r="A11" s="36">
        <f t="shared" si="5"/>
        <v>6</v>
      </c>
      <c r="B11" s="37" t="s">
        <v>57</v>
      </c>
      <c r="C11" s="38" t="s">
        <v>58</v>
      </c>
      <c r="D11" s="38" t="s">
        <v>59</v>
      </c>
      <c r="E11" s="39">
        <v>43187</v>
      </c>
      <c r="F11" s="39"/>
      <c r="G11" s="39"/>
      <c r="H11" s="39"/>
      <c r="I11" s="41"/>
      <c r="J11" s="41"/>
      <c r="K11" s="41">
        <f>56533240</f>
        <v>56533240</v>
      </c>
      <c r="L11" s="41">
        <f t="shared" si="0"/>
        <v>56533240</v>
      </c>
      <c r="M11" s="42">
        <f t="shared" si="1"/>
        <v>56533240</v>
      </c>
      <c r="N11" s="43">
        <v>0</v>
      </c>
      <c r="O11" s="44">
        <v>56533240</v>
      </c>
      <c r="P11" s="43">
        <v>0</v>
      </c>
      <c r="Q11" s="43">
        <v>0</v>
      </c>
      <c r="R11" s="43">
        <v>0</v>
      </c>
      <c r="S11" s="41">
        <f t="shared" si="2"/>
        <v>56533240</v>
      </c>
      <c r="T11" s="45">
        <v>1</v>
      </c>
      <c r="U11" s="45">
        <v>1</v>
      </c>
      <c r="V11" s="41">
        <f t="shared" si="3"/>
        <v>56533240</v>
      </c>
      <c r="W11" s="41">
        <f t="shared" si="4"/>
        <v>56533240</v>
      </c>
      <c r="X11" s="43">
        <f t="shared" si="6"/>
        <v>56533240</v>
      </c>
      <c r="Y11" s="46" t="s">
        <v>60</v>
      </c>
      <c r="Z11" s="59" t="s">
        <v>61</v>
      </c>
      <c r="AA11" s="49">
        <v>0</v>
      </c>
      <c r="AB11" s="51">
        <v>0</v>
      </c>
      <c r="AC11" s="48">
        <f>0</f>
        <v>0</v>
      </c>
    </row>
    <row r="12" spans="1:29" x14ac:dyDescent="0.25">
      <c r="A12" s="36">
        <f t="shared" si="5"/>
        <v>7</v>
      </c>
      <c r="B12" s="37" t="s">
        <v>62</v>
      </c>
      <c r="C12" s="38" t="s">
        <v>63</v>
      </c>
      <c r="D12" s="38" t="s">
        <v>64</v>
      </c>
      <c r="E12" s="39">
        <v>43206</v>
      </c>
      <c r="F12" s="39"/>
      <c r="G12" s="39"/>
      <c r="H12" s="39"/>
      <c r="I12" s="41"/>
      <c r="J12" s="41"/>
      <c r="K12" s="41">
        <v>10000000</v>
      </c>
      <c r="L12" s="41">
        <f t="shared" si="0"/>
        <v>10000000</v>
      </c>
      <c r="M12" s="42">
        <f t="shared" si="1"/>
        <v>10000000</v>
      </c>
      <c r="N12" s="43">
        <v>0</v>
      </c>
      <c r="O12" s="44">
        <v>10000000</v>
      </c>
      <c r="P12" s="43">
        <v>0</v>
      </c>
      <c r="Q12" s="43">
        <v>0</v>
      </c>
      <c r="R12" s="43">
        <v>0</v>
      </c>
      <c r="S12" s="41">
        <f t="shared" si="2"/>
        <v>10000000</v>
      </c>
      <c r="T12" s="45">
        <v>1</v>
      </c>
      <c r="U12" s="45">
        <v>1</v>
      </c>
      <c r="V12" s="41">
        <f t="shared" si="3"/>
        <v>10000000</v>
      </c>
      <c r="W12" s="41">
        <f t="shared" si="4"/>
        <v>10000000</v>
      </c>
      <c r="X12" s="43">
        <f t="shared" ref="X12:X19" si="7">+M12*U12</f>
        <v>10000000</v>
      </c>
      <c r="Y12" s="46" t="s">
        <v>65</v>
      </c>
      <c r="Z12" s="47" t="s">
        <v>66</v>
      </c>
      <c r="AA12" s="49">
        <v>0</v>
      </c>
      <c r="AB12" s="51">
        <v>0</v>
      </c>
      <c r="AC12" s="48">
        <f>0</f>
        <v>0</v>
      </c>
    </row>
    <row r="13" spans="1:29" x14ac:dyDescent="0.25">
      <c r="A13" s="36">
        <f t="shared" si="5"/>
        <v>8</v>
      </c>
      <c r="B13" s="37" t="s">
        <v>112</v>
      </c>
      <c r="C13" s="38" t="s">
        <v>113</v>
      </c>
      <c r="D13" s="38" t="s">
        <v>114</v>
      </c>
      <c r="E13" s="39">
        <v>43209</v>
      </c>
      <c r="F13" s="39"/>
      <c r="G13" s="39"/>
      <c r="H13" s="39"/>
      <c r="I13" s="41"/>
      <c r="J13" s="41"/>
      <c r="K13" s="41">
        <v>60000000</v>
      </c>
      <c r="L13" s="41">
        <f t="shared" si="0"/>
        <v>60000000</v>
      </c>
      <c r="M13" s="42">
        <f t="shared" si="1"/>
        <v>60000000</v>
      </c>
      <c r="N13" s="43">
        <v>0</v>
      </c>
      <c r="O13" s="41">
        <v>60000000</v>
      </c>
      <c r="P13" s="43">
        <v>0</v>
      </c>
      <c r="Q13" s="43">
        <v>0</v>
      </c>
      <c r="R13" s="43">
        <v>0</v>
      </c>
      <c r="S13" s="41">
        <f t="shared" si="2"/>
        <v>60000000</v>
      </c>
      <c r="T13" s="45">
        <v>1</v>
      </c>
      <c r="U13" s="45">
        <v>1</v>
      </c>
      <c r="V13" s="41">
        <f t="shared" si="3"/>
        <v>60000000</v>
      </c>
      <c r="W13" s="41">
        <f t="shared" si="4"/>
        <v>60000000</v>
      </c>
      <c r="X13" s="43">
        <f t="shared" si="7"/>
        <v>60000000</v>
      </c>
      <c r="Y13" s="46" t="s">
        <v>115</v>
      </c>
      <c r="Z13" s="47" t="s">
        <v>116</v>
      </c>
      <c r="AA13" s="49">
        <v>0</v>
      </c>
      <c r="AB13" s="51">
        <v>0</v>
      </c>
      <c r="AC13" s="48">
        <f>0</f>
        <v>0</v>
      </c>
    </row>
    <row r="14" spans="1:29" x14ac:dyDescent="0.25">
      <c r="A14" s="36">
        <f t="shared" si="5"/>
        <v>9</v>
      </c>
      <c r="B14" s="50" t="s">
        <v>67</v>
      </c>
      <c r="C14" s="56" t="s">
        <v>68</v>
      </c>
      <c r="D14" s="56" t="s">
        <v>69</v>
      </c>
      <c r="E14" s="57">
        <v>43224</v>
      </c>
      <c r="F14" s="39"/>
      <c r="G14" s="39"/>
      <c r="H14" s="39"/>
      <c r="I14" s="39">
        <v>43258</v>
      </c>
      <c r="J14" s="41"/>
      <c r="K14" s="41">
        <f>12271826</f>
        <v>12271826</v>
      </c>
      <c r="L14" s="41">
        <f t="shared" si="0"/>
        <v>12271826</v>
      </c>
      <c r="M14" s="42">
        <f t="shared" si="1"/>
        <v>12271826</v>
      </c>
      <c r="N14" s="43">
        <v>0</v>
      </c>
      <c r="O14" s="44">
        <v>7271826</v>
      </c>
      <c r="P14" s="43">
        <v>0</v>
      </c>
      <c r="Q14" s="43">
        <v>0</v>
      </c>
      <c r="R14" s="43">
        <v>0</v>
      </c>
      <c r="S14" s="41">
        <f t="shared" si="2"/>
        <v>7271826</v>
      </c>
      <c r="T14" s="45">
        <v>1</v>
      </c>
      <c r="U14" s="45">
        <v>1</v>
      </c>
      <c r="V14" s="41">
        <f t="shared" si="3"/>
        <v>12271826</v>
      </c>
      <c r="W14" s="41">
        <f t="shared" si="4"/>
        <v>12271826</v>
      </c>
      <c r="X14" s="43">
        <f>+M14*U14-5000000</f>
        <v>7271826</v>
      </c>
      <c r="Y14" s="46" t="s">
        <v>70</v>
      </c>
      <c r="Z14" s="47" t="s">
        <v>71</v>
      </c>
      <c r="AA14" s="49">
        <v>0</v>
      </c>
      <c r="AB14" s="51">
        <v>0</v>
      </c>
      <c r="AC14" s="48">
        <f>0</f>
        <v>0</v>
      </c>
    </row>
    <row r="15" spans="1:29" x14ac:dyDescent="0.25">
      <c r="A15" s="36">
        <f t="shared" si="5"/>
        <v>10</v>
      </c>
      <c r="B15" s="50" t="s">
        <v>72</v>
      </c>
      <c r="C15" s="56" t="s">
        <v>73</v>
      </c>
      <c r="D15" s="56" t="s">
        <v>74</v>
      </c>
      <c r="E15" s="57">
        <v>43245</v>
      </c>
      <c r="F15" s="39"/>
      <c r="G15" s="39"/>
      <c r="H15" s="39"/>
      <c r="I15" s="41"/>
      <c r="J15" s="41"/>
      <c r="K15" s="41">
        <f>30000000</f>
        <v>30000000</v>
      </c>
      <c r="L15" s="41">
        <f t="shared" si="0"/>
        <v>30000000</v>
      </c>
      <c r="M15" s="42">
        <f t="shared" si="1"/>
        <v>30000000</v>
      </c>
      <c r="N15" s="43">
        <v>0</v>
      </c>
      <c r="O15" s="44">
        <v>30000000</v>
      </c>
      <c r="P15" s="43">
        <v>0</v>
      </c>
      <c r="Q15" s="43">
        <v>0</v>
      </c>
      <c r="R15" s="43">
        <v>0</v>
      </c>
      <c r="S15" s="41">
        <f t="shared" si="2"/>
        <v>30000000</v>
      </c>
      <c r="T15" s="45">
        <v>1</v>
      </c>
      <c r="U15" s="45">
        <v>1</v>
      </c>
      <c r="V15" s="41">
        <f t="shared" si="3"/>
        <v>30000000</v>
      </c>
      <c r="W15" s="41">
        <f t="shared" si="4"/>
        <v>30000000</v>
      </c>
      <c r="X15" s="43">
        <f t="shared" si="7"/>
        <v>30000000</v>
      </c>
      <c r="Y15" s="46" t="s">
        <v>75</v>
      </c>
      <c r="Z15" s="47" t="s">
        <v>76</v>
      </c>
      <c r="AA15" s="49">
        <v>0</v>
      </c>
      <c r="AB15" s="51">
        <v>0</v>
      </c>
      <c r="AC15" s="48">
        <f>0</f>
        <v>0</v>
      </c>
    </row>
    <row r="16" spans="1:29" x14ac:dyDescent="0.25">
      <c r="A16" s="36">
        <f t="shared" si="5"/>
        <v>11</v>
      </c>
      <c r="B16" s="50" t="s">
        <v>77</v>
      </c>
      <c r="C16" s="56" t="s">
        <v>78</v>
      </c>
      <c r="D16" s="56" t="s">
        <v>79</v>
      </c>
      <c r="E16" s="57">
        <v>43251</v>
      </c>
      <c r="F16" s="39"/>
      <c r="G16" s="39"/>
      <c r="H16" s="39"/>
      <c r="I16" s="41"/>
      <c r="J16" s="41"/>
      <c r="K16" s="41">
        <v>8200000</v>
      </c>
      <c r="L16" s="41">
        <f t="shared" si="0"/>
        <v>8200000</v>
      </c>
      <c r="M16" s="42">
        <f t="shared" si="1"/>
        <v>8200000</v>
      </c>
      <c r="N16" s="43">
        <v>0</v>
      </c>
      <c r="O16" s="44">
        <v>8200000</v>
      </c>
      <c r="P16" s="43">
        <v>0</v>
      </c>
      <c r="Q16" s="43">
        <v>0</v>
      </c>
      <c r="R16" s="43">
        <v>0</v>
      </c>
      <c r="S16" s="41">
        <f t="shared" si="2"/>
        <v>8200000</v>
      </c>
      <c r="T16" s="45">
        <v>1</v>
      </c>
      <c r="U16" s="45">
        <v>1</v>
      </c>
      <c r="V16" s="41">
        <f t="shared" si="3"/>
        <v>8200000</v>
      </c>
      <c r="W16" s="41">
        <f t="shared" si="4"/>
        <v>8200000</v>
      </c>
      <c r="X16" s="43">
        <f t="shared" si="7"/>
        <v>8200000</v>
      </c>
      <c r="Y16" s="46" t="s">
        <v>80</v>
      </c>
      <c r="Z16" s="47" t="s">
        <v>81</v>
      </c>
      <c r="AA16" s="49">
        <v>0</v>
      </c>
      <c r="AB16" s="51">
        <v>0</v>
      </c>
      <c r="AC16" s="48">
        <f>0</f>
        <v>0</v>
      </c>
    </row>
    <row r="17" spans="1:29" x14ac:dyDescent="0.25">
      <c r="A17" s="36">
        <f>+A16+1</f>
        <v>12</v>
      </c>
      <c r="B17" s="37" t="s">
        <v>82</v>
      </c>
      <c r="C17" s="38" t="s">
        <v>83</v>
      </c>
      <c r="D17" s="38" t="s">
        <v>84</v>
      </c>
      <c r="E17" s="39">
        <v>43256</v>
      </c>
      <c r="F17" s="39"/>
      <c r="G17" s="39"/>
      <c r="H17" s="39"/>
      <c r="I17" s="41"/>
      <c r="J17" s="41"/>
      <c r="K17" s="41">
        <v>75000000</v>
      </c>
      <c r="L17" s="41">
        <f t="shared" si="0"/>
        <v>75000000</v>
      </c>
      <c r="M17" s="42">
        <f t="shared" si="1"/>
        <v>75000000</v>
      </c>
      <c r="N17" s="43">
        <v>0</v>
      </c>
      <c r="O17" s="44">
        <v>75000000</v>
      </c>
      <c r="P17" s="43">
        <v>0</v>
      </c>
      <c r="Q17" s="43">
        <v>0</v>
      </c>
      <c r="R17" s="43">
        <v>0</v>
      </c>
      <c r="S17" s="41">
        <f t="shared" si="2"/>
        <v>75000000</v>
      </c>
      <c r="T17" s="45">
        <v>1</v>
      </c>
      <c r="U17" s="45">
        <v>1</v>
      </c>
      <c r="V17" s="41">
        <f t="shared" si="3"/>
        <v>75000000</v>
      </c>
      <c r="W17" s="41">
        <f t="shared" si="4"/>
        <v>75000000</v>
      </c>
      <c r="X17" s="43">
        <f t="shared" si="7"/>
        <v>75000000</v>
      </c>
      <c r="Y17" s="46" t="s">
        <v>85</v>
      </c>
      <c r="Z17" s="46" t="s">
        <v>86</v>
      </c>
      <c r="AA17" s="49">
        <v>0</v>
      </c>
      <c r="AB17" s="51">
        <v>0</v>
      </c>
      <c r="AC17" s="48">
        <f>0</f>
        <v>0</v>
      </c>
    </row>
    <row r="18" spans="1:29" x14ac:dyDescent="0.25">
      <c r="A18" s="36">
        <f t="shared" si="5"/>
        <v>13</v>
      </c>
      <c r="B18" s="37" t="s">
        <v>87</v>
      </c>
      <c r="C18" s="38" t="s">
        <v>88</v>
      </c>
      <c r="D18" s="38" t="s">
        <v>89</v>
      </c>
      <c r="E18" s="39">
        <v>43256</v>
      </c>
      <c r="F18" s="39"/>
      <c r="G18" s="39"/>
      <c r="H18" s="39"/>
      <c r="I18" s="41"/>
      <c r="J18" s="41"/>
      <c r="K18" s="41">
        <v>45000000</v>
      </c>
      <c r="L18" s="41">
        <f t="shared" si="0"/>
        <v>45000000</v>
      </c>
      <c r="M18" s="42">
        <f t="shared" si="1"/>
        <v>45000000</v>
      </c>
      <c r="N18" s="43">
        <v>0</v>
      </c>
      <c r="O18" s="44">
        <v>45000000</v>
      </c>
      <c r="P18" s="43">
        <v>0</v>
      </c>
      <c r="Q18" s="43">
        <v>0</v>
      </c>
      <c r="R18" s="43">
        <v>0</v>
      </c>
      <c r="S18" s="41">
        <f t="shared" si="2"/>
        <v>45000000</v>
      </c>
      <c r="T18" s="45">
        <v>1</v>
      </c>
      <c r="U18" s="45">
        <v>1</v>
      </c>
      <c r="V18" s="41">
        <f t="shared" si="3"/>
        <v>45000000</v>
      </c>
      <c r="W18" s="41">
        <f t="shared" si="4"/>
        <v>45000000</v>
      </c>
      <c r="X18" s="43">
        <f t="shared" si="7"/>
        <v>45000000</v>
      </c>
      <c r="Y18" s="46" t="s">
        <v>90</v>
      </c>
      <c r="Z18" s="46" t="s">
        <v>91</v>
      </c>
      <c r="AA18" s="49">
        <v>0</v>
      </c>
      <c r="AB18" s="51">
        <v>0</v>
      </c>
      <c r="AC18" s="48">
        <f>0</f>
        <v>0</v>
      </c>
    </row>
    <row r="19" spans="1:29" x14ac:dyDescent="0.25">
      <c r="A19" s="36">
        <f t="shared" si="5"/>
        <v>14</v>
      </c>
      <c r="B19" s="37" t="s">
        <v>92</v>
      </c>
      <c r="C19" s="38" t="s">
        <v>93</v>
      </c>
      <c r="D19" s="38" t="s">
        <v>94</v>
      </c>
      <c r="E19" s="39">
        <v>43279</v>
      </c>
      <c r="F19" s="39"/>
      <c r="G19" s="39"/>
      <c r="H19" s="39"/>
      <c r="I19" s="41"/>
      <c r="J19" s="41"/>
      <c r="K19" s="41">
        <f>10000+2582667+17407333</f>
        <v>20000000</v>
      </c>
      <c r="L19" s="41">
        <f t="shared" si="0"/>
        <v>20000000</v>
      </c>
      <c r="M19" s="42">
        <f t="shared" si="1"/>
        <v>20000000</v>
      </c>
      <c r="N19" s="43">
        <v>0</v>
      </c>
      <c r="O19" s="44">
        <v>20000000</v>
      </c>
      <c r="P19" s="43">
        <v>0</v>
      </c>
      <c r="Q19" s="43">
        <v>0</v>
      </c>
      <c r="R19" s="43">
        <v>0</v>
      </c>
      <c r="S19" s="41">
        <f t="shared" si="2"/>
        <v>20000000</v>
      </c>
      <c r="T19" s="45">
        <v>1</v>
      </c>
      <c r="U19" s="45">
        <v>1</v>
      </c>
      <c r="V19" s="41">
        <f t="shared" si="3"/>
        <v>20000000</v>
      </c>
      <c r="W19" s="41">
        <f t="shared" si="4"/>
        <v>20000000</v>
      </c>
      <c r="X19" s="43">
        <f t="shared" si="7"/>
        <v>20000000</v>
      </c>
      <c r="Y19" s="46" t="s">
        <v>95</v>
      </c>
      <c r="Z19" s="47" t="s">
        <v>96</v>
      </c>
      <c r="AA19" s="49">
        <v>0</v>
      </c>
      <c r="AB19" s="51">
        <v>0</v>
      </c>
      <c r="AC19" s="48">
        <f>0</f>
        <v>0</v>
      </c>
    </row>
    <row r="20" spans="1:29" x14ac:dyDescent="0.25">
      <c r="A20" s="36">
        <f t="shared" si="5"/>
        <v>15</v>
      </c>
      <c r="B20" s="37" t="s">
        <v>107</v>
      </c>
      <c r="C20" s="38" t="s">
        <v>108</v>
      </c>
      <c r="D20" s="38" t="s">
        <v>109</v>
      </c>
      <c r="E20" s="39">
        <v>43286</v>
      </c>
      <c r="F20" s="39"/>
      <c r="G20" s="39"/>
      <c r="H20" s="39"/>
      <c r="I20" s="41"/>
      <c r="J20" s="41"/>
      <c r="K20" s="41">
        <f>1170000+450000+43380000</f>
        <v>45000000</v>
      </c>
      <c r="L20" s="41">
        <f t="shared" ref="L20" si="8">T20*V20</f>
        <v>45000000</v>
      </c>
      <c r="M20" s="42">
        <f t="shared" ref="M20" si="9">+K20/T20</f>
        <v>45000000</v>
      </c>
      <c r="N20" s="43">
        <v>0</v>
      </c>
      <c r="O20" s="44">
        <v>0</v>
      </c>
      <c r="P20" s="43">
        <v>0</v>
      </c>
      <c r="Q20" s="43">
        <v>0</v>
      </c>
      <c r="R20" s="43">
        <v>0</v>
      </c>
      <c r="S20" s="41">
        <f>+K20-P20-R20</f>
        <v>45000000</v>
      </c>
      <c r="T20" s="45">
        <v>1</v>
      </c>
      <c r="U20" s="45">
        <v>1</v>
      </c>
      <c r="V20" s="41">
        <f t="shared" ref="V20" si="10">M20+N20</f>
        <v>45000000</v>
      </c>
      <c r="W20" s="41">
        <f t="shared" ref="W20" si="11">U20*V20</f>
        <v>45000000</v>
      </c>
      <c r="X20" s="43">
        <f t="shared" ref="X20" si="12">+M20*U20</f>
        <v>45000000</v>
      </c>
      <c r="Y20" s="47" t="s">
        <v>110</v>
      </c>
      <c r="Z20" s="47" t="s">
        <v>111</v>
      </c>
      <c r="AA20" s="49">
        <v>0</v>
      </c>
      <c r="AB20" s="51">
        <v>0</v>
      </c>
      <c r="AC20" s="48">
        <f>0</f>
        <v>0</v>
      </c>
    </row>
    <row r="21" spans="1:29" x14ac:dyDescent="0.25">
      <c r="A21" s="36"/>
      <c r="B21" s="37"/>
      <c r="C21" s="38"/>
      <c r="D21" s="36"/>
      <c r="E21" s="39"/>
      <c r="F21" s="39"/>
      <c r="G21" s="39"/>
      <c r="H21" s="39"/>
      <c r="I21" s="41"/>
      <c r="J21" s="41"/>
      <c r="K21" s="41"/>
      <c r="L21" s="60"/>
      <c r="M21" s="61"/>
      <c r="N21" s="41"/>
      <c r="O21" s="41"/>
      <c r="P21" s="41"/>
      <c r="Q21" s="41"/>
      <c r="R21" s="41"/>
      <c r="S21" s="41"/>
      <c r="T21" s="36"/>
      <c r="U21" s="36"/>
      <c r="V21" s="61"/>
      <c r="W21" s="61"/>
      <c r="X21" s="61"/>
      <c r="Y21" s="62"/>
      <c r="Z21" s="63"/>
      <c r="AA21" s="48"/>
      <c r="AB21" s="37"/>
      <c r="AC21" s="37"/>
    </row>
    <row r="22" spans="1:29" x14ac:dyDescent="0.25">
      <c r="A22" s="37"/>
      <c r="B22" s="37" t="s">
        <v>8</v>
      </c>
      <c r="C22" s="36"/>
      <c r="D22" s="36"/>
      <c r="E22" s="39"/>
      <c r="F22" s="39"/>
      <c r="G22" s="39"/>
      <c r="H22" s="39"/>
      <c r="I22" s="41"/>
      <c r="J22" s="41"/>
      <c r="K22" s="43">
        <f>SUM(K6:K21)</f>
        <v>1186412921</v>
      </c>
      <c r="L22" s="43">
        <f t="shared" ref="L22:N22" si="13">SUM(L6:L21)</f>
        <v>1186412921</v>
      </c>
      <c r="M22" s="43">
        <f t="shared" si="13"/>
        <v>1186412921</v>
      </c>
      <c r="N22" s="43">
        <f t="shared" si="13"/>
        <v>0</v>
      </c>
      <c r="O22" s="41">
        <f>SUM(O5:O21)</f>
        <v>991711980</v>
      </c>
      <c r="P22" s="41">
        <f>SUM(P5:P15)</f>
        <v>0</v>
      </c>
      <c r="Q22" s="41">
        <f>SUM(Q5:Q15)</f>
        <v>0</v>
      </c>
      <c r="R22" s="41">
        <f>SUM(R5:R15)</f>
        <v>0</v>
      </c>
      <c r="S22" s="43">
        <f t="shared" ref="S22:X22" si="14">SUM(S6:S21)</f>
        <v>1036711980</v>
      </c>
      <c r="T22" s="43">
        <f t="shared" si="14"/>
        <v>15</v>
      </c>
      <c r="U22" s="43">
        <f t="shared" si="14"/>
        <v>15</v>
      </c>
      <c r="V22" s="43">
        <f t="shared" si="14"/>
        <v>1186412921</v>
      </c>
      <c r="W22" s="43">
        <f t="shared" si="14"/>
        <v>1186412921</v>
      </c>
      <c r="X22" s="43">
        <f t="shared" si="14"/>
        <v>1036711980</v>
      </c>
      <c r="Y22" s="62"/>
      <c r="Z22" s="63"/>
      <c r="AA22" s="43">
        <f>SUM(AA6:AA19)</f>
        <v>0</v>
      </c>
      <c r="AB22" s="43">
        <f>SUM(AB6:AB19)</f>
        <v>0</v>
      </c>
      <c r="AC22" s="43">
        <f>SUM(AC6:AC19)</f>
        <v>0</v>
      </c>
    </row>
    <row r="23" spans="1:29" x14ac:dyDescent="0.25">
      <c r="O23" s="74">
        <v>991711980</v>
      </c>
      <c r="S23" s="64"/>
    </row>
    <row r="24" spans="1:29" x14ac:dyDescent="0.25">
      <c r="O24" s="64">
        <f>+O22-O23</f>
        <v>0</v>
      </c>
    </row>
    <row r="25" spans="1:29" x14ac:dyDescent="0.25">
      <c r="A25" s="37"/>
      <c r="B25" s="37"/>
      <c r="C25" s="36"/>
      <c r="D25" s="36"/>
      <c r="E25" s="39"/>
      <c r="F25" s="65" t="s">
        <v>97</v>
      </c>
      <c r="G25" s="65" t="s">
        <v>98</v>
      </c>
      <c r="H25" s="66" t="s">
        <v>99</v>
      </c>
      <c r="I25" s="67" t="s">
        <v>100</v>
      </c>
      <c r="J25" s="67"/>
      <c r="K25" s="67"/>
      <c r="L25" s="14"/>
    </row>
    <row r="26" spans="1:29" x14ac:dyDescent="0.25">
      <c r="A26" s="36">
        <v>1</v>
      </c>
      <c r="B26" s="37" t="s">
        <v>42</v>
      </c>
      <c r="C26" s="38" t="s">
        <v>43</v>
      </c>
      <c r="D26" s="38" t="s">
        <v>44</v>
      </c>
      <c r="E26" s="39">
        <v>42961</v>
      </c>
      <c r="F26" s="68" t="s">
        <v>101</v>
      </c>
      <c r="G26" s="39"/>
      <c r="H26" s="69">
        <v>16200000</v>
      </c>
      <c r="I26" s="70">
        <v>15000000</v>
      </c>
      <c r="J26" s="41"/>
      <c r="K26" s="70"/>
      <c r="L26" s="7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9" x14ac:dyDescent="0.25">
      <c r="A27" s="36">
        <f>+A26+1</f>
        <v>2</v>
      </c>
      <c r="B27" s="37" t="s">
        <v>52</v>
      </c>
      <c r="C27" s="38" t="s">
        <v>53</v>
      </c>
      <c r="D27" s="38" t="s">
        <v>54</v>
      </c>
      <c r="E27" s="39">
        <v>43182</v>
      </c>
      <c r="F27" s="72" t="s">
        <v>102</v>
      </c>
      <c r="H27" s="73">
        <v>10000000</v>
      </c>
      <c r="I27" s="73">
        <v>10000000</v>
      </c>
      <c r="K27" s="73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9" x14ac:dyDescent="0.25">
      <c r="A28" s="36">
        <f t="shared" ref="A28" si="15">+A27+1</f>
        <v>3</v>
      </c>
      <c r="B28" s="37" t="s">
        <v>87</v>
      </c>
      <c r="C28" s="38" t="s">
        <v>88</v>
      </c>
      <c r="D28" s="38" t="s">
        <v>89</v>
      </c>
      <c r="E28" s="39">
        <v>43256</v>
      </c>
      <c r="F28" s="72" t="s">
        <v>103</v>
      </c>
      <c r="H28" s="72" t="s">
        <v>104</v>
      </c>
      <c r="I28" s="73" t="s">
        <v>105</v>
      </c>
      <c r="K28" s="73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Wiwid</dc:creator>
  <cp:lastModifiedBy>Lenovo</cp:lastModifiedBy>
  <dcterms:created xsi:type="dcterms:W3CDTF">2018-07-10T20:12:30Z</dcterms:created>
  <dcterms:modified xsi:type="dcterms:W3CDTF">2018-07-11T06:32:53Z</dcterms:modified>
</cp:coreProperties>
</file>