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610" windowHeight="10050"/>
  </bookViews>
  <sheets>
    <sheet name="TAT N JULI18" sheetId="1" r:id="rId1"/>
  </sheets>
  <calcPr calcId="124519"/>
</workbook>
</file>

<file path=xl/calcChain.xml><?xml version="1.0" encoding="utf-8"?>
<calcChain xmlns="http://schemas.openxmlformats.org/spreadsheetml/2006/main">
  <c r="O81" i="1"/>
  <c r="X81"/>
  <c r="W81"/>
  <c r="V81"/>
  <c r="U81"/>
  <c r="T81"/>
  <c r="L81"/>
  <c r="M81"/>
  <c r="N81"/>
  <c r="K81"/>
  <c r="AC76"/>
  <c r="M76"/>
  <c r="V76" s="1"/>
  <c r="S76"/>
  <c r="AA76" s="1"/>
  <c r="X76"/>
  <c r="S75"/>
  <c r="M75"/>
  <c r="V75" s="1"/>
  <c r="M74"/>
  <c r="V74" s="1"/>
  <c r="S74"/>
  <c r="AA74" l="1"/>
  <c r="AE74" s="1"/>
  <c r="AE76"/>
  <c r="W76"/>
  <c r="L76"/>
  <c r="W75"/>
  <c r="L75"/>
  <c r="X75"/>
  <c r="AA75" s="1"/>
  <c r="AE75" s="1"/>
  <c r="L74"/>
  <c r="W74"/>
  <c r="X74"/>
  <c r="S73"/>
  <c r="M73"/>
  <c r="X73" s="1"/>
  <c r="S72"/>
  <c r="AA72" s="1"/>
  <c r="AE72" s="1"/>
  <c r="M72"/>
  <c r="X72" s="1"/>
  <c r="M71"/>
  <c r="S71"/>
  <c r="V71"/>
  <c r="L71" s="1"/>
  <c r="X71"/>
  <c r="W71" l="1"/>
  <c r="AA71"/>
  <c r="AE71" s="1"/>
  <c r="AA73"/>
  <c r="AE73" s="1"/>
  <c r="V72"/>
  <c r="V73"/>
  <c r="AC70"/>
  <c r="M70"/>
  <c r="X70" s="1"/>
  <c r="AA70" s="1"/>
  <c r="S70"/>
  <c r="V70"/>
  <c r="L70" s="1"/>
  <c r="W70" l="1"/>
  <c r="AE70"/>
  <c r="W72"/>
  <c r="L72"/>
  <c r="W73"/>
  <c r="L73"/>
  <c r="S69"/>
  <c r="M69"/>
  <c r="X69" s="1"/>
  <c r="S68"/>
  <c r="AA68" s="1"/>
  <c r="AE68" s="1"/>
  <c r="M68"/>
  <c r="X68" s="1"/>
  <c r="S67"/>
  <c r="M67"/>
  <c r="X67" s="1"/>
  <c r="S66"/>
  <c r="AA66" s="1"/>
  <c r="AE66" s="1"/>
  <c r="M66"/>
  <c r="X66" s="1"/>
  <c r="M65"/>
  <c r="S65"/>
  <c r="V65"/>
  <c r="L65" s="1"/>
  <c r="X65"/>
  <c r="W65" l="1"/>
  <c r="AA65"/>
  <c r="AE65" s="1"/>
  <c r="AA67"/>
  <c r="AE67" s="1"/>
  <c r="AA69"/>
  <c r="AE69" s="1"/>
  <c r="V66"/>
  <c r="V67"/>
  <c r="V68"/>
  <c r="V69"/>
  <c r="W69" l="1"/>
  <c r="L69"/>
  <c r="W67"/>
  <c r="L67"/>
  <c r="W68"/>
  <c r="L68"/>
  <c r="W66"/>
  <c r="L66"/>
  <c r="M64" l="1"/>
  <c r="S64"/>
  <c r="V64"/>
  <c r="L64" s="1"/>
  <c r="X64"/>
  <c r="S63"/>
  <c r="M63"/>
  <c r="X63" s="1"/>
  <c r="S62"/>
  <c r="M62"/>
  <c r="X62" s="1"/>
  <c r="AA62" s="1"/>
  <c r="AE62" s="1"/>
  <c r="S61"/>
  <c r="M61"/>
  <c r="X61" s="1"/>
  <c r="S60"/>
  <c r="M60"/>
  <c r="X60" s="1"/>
  <c r="AA60" s="1"/>
  <c r="AE60" s="1"/>
  <c r="S59"/>
  <c r="M59"/>
  <c r="X59" s="1"/>
  <c r="S58"/>
  <c r="M58"/>
  <c r="X58" s="1"/>
  <c r="AA58" s="1"/>
  <c r="AE58" s="1"/>
  <c r="S57"/>
  <c r="M57"/>
  <c r="X57" s="1"/>
  <c r="M56"/>
  <c r="S56"/>
  <c r="AA56" s="1"/>
  <c r="AE56" s="1"/>
  <c r="V56"/>
  <c r="L56" s="1"/>
  <c r="W56"/>
  <c r="X56"/>
  <c r="AC55"/>
  <c r="M55"/>
  <c r="S55"/>
  <c r="V55"/>
  <c r="L55" s="1"/>
  <c r="X55"/>
  <c r="AC54"/>
  <c r="M54"/>
  <c r="X54" s="1"/>
  <c r="S54"/>
  <c r="V54"/>
  <c r="L54" s="1"/>
  <c r="AH81"/>
  <c r="AG81"/>
  <c r="AF81"/>
  <c r="R81"/>
  <c r="Q81"/>
  <c r="P81"/>
  <c r="AC53"/>
  <c r="M53"/>
  <c r="X53" s="1"/>
  <c r="K53"/>
  <c r="S53" s="1"/>
  <c r="AC52"/>
  <c r="S52"/>
  <c r="M52"/>
  <c r="X52" s="1"/>
  <c r="S51"/>
  <c r="M51"/>
  <c r="V51" s="1"/>
  <c r="S50"/>
  <c r="M50"/>
  <c r="X50" s="1"/>
  <c r="S49"/>
  <c r="M49"/>
  <c r="V49" s="1"/>
  <c r="S48"/>
  <c r="M48"/>
  <c r="X48" s="1"/>
  <c r="S47"/>
  <c r="M47"/>
  <c r="V47" s="1"/>
  <c r="AC46"/>
  <c r="AB46"/>
  <c r="K46"/>
  <c r="M46" s="1"/>
  <c r="AD45"/>
  <c r="S45"/>
  <c r="M45"/>
  <c r="V45" s="1"/>
  <c r="S44"/>
  <c r="M44"/>
  <c r="X44" s="1"/>
  <c r="S43"/>
  <c r="M43"/>
  <c r="X43" s="1"/>
  <c r="AC42"/>
  <c r="AB42"/>
  <c r="K42"/>
  <c r="M42" s="1"/>
  <c r="K41"/>
  <c r="M41" s="1"/>
  <c r="K40"/>
  <c r="M40" s="1"/>
  <c r="K39"/>
  <c r="M39" s="1"/>
  <c r="K38"/>
  <c r="M38" s="1"/>
  <c r="S37"/>
  <c r="AA37" s="1"/>
  <c r="AE37" s="1"/>
  <c r="M37"/>
  <c r="X37" s="1"/>
  <c r="K36"/>
  <c r="S36" s="1"/>
  <c r="K35"/>
  <c r="K34"/>
  <c r="S34" s="1"/>
  <c r="K33"/>
  <c r="M33" s="1"/>
  <c r="K32"/>
  <c r="M32" s="1"/>
  <c r="K31"/>
  <c r="M31" s="1"/>
  <c r="S30"/>
  <c r="M30"/>
  <c r="X30" s="1"/>
  <c r="S29"/>
  <c r="M29"/>
  <c r="V29" s="1"/>
  <c r="S28"/>
  <c r="AA28" s="1"/>
  <c r="AE28" s="1"/>
  <c r="M28"/>
  <c r="X28" s="1"/>
  <c r="AC27"/>
  <c r="AB27"/>
  <c r="S27"/>
  <c r="M27"/>
  <c r="V27" s="1"/>
  <c r="S26"/>
  <c r="AA26" s="1"/>
  <c r="AE26" s="1"/>
  <c r="M26"/>
  <c r="X26" s="1"/>
  <c r="S25"/>
  <c r="M25"/>
  <c r="V25" s="1"/>
  <c r="S24"/>
  <c r="M24"/>
  <c r="X24" s="1"/>
  <c r="S23"/>
  <c r="M23"/>
  <c r="V23" s="1"/>
  <c r="S22"/>
  <c r="M22"/>
  <c r="V22" s="1"/>
  <c r="S21"/>
  <c r="M21"/>
  <c r="X21" s="1"/>
  <c r="S20"/>
  <c r="M20"/>
  <c r="X20" s="1"/>
  <c r="S19"/>
  <c r="M19"/>
  <c r="X19" s="1"/>
  <c r="S18"/>
  <c r="M18"/>
  <c r="X18" s="1"/>
  <c r="S17"/>
  <c r="M17"/>
  <c r="X17" s="1"/>
  <c r="S16"/>
  <c r="M16"/>
  <c r="V16" s="1"/>
  <c r="S15"/>
  <c r="M15"/>
  <c r="X15" s="1"/>
  <c r="S14"/>
  <c r="M14"/>
  <c r="V14" s="1"/>
  <c r="AC13"/>
  <c r="S13"/>
  <c r="M13"/>
  <c r="X13" s="1"/>
  <c r="S12"/>
  <c r="M12"/>
  <c r="V12" s="1"/>
  <c r="S11"/>
  <c r="K11"/>
  <c r="S10"/>
  <c r="M10"/>
  <c r="X10" s="1"/>
  <c r="S9"/>
  <c r="M9"/>
  <c r="X9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D8"/>
  <c r="AD81" s="1"/>
  <c r="S8"/>
  <c r="S81" s="1"/>
  <c r="M8"/>
  <c r="AA9" l="1"/>
  <c r="AE9" s="1"/>
  <c r="AA10"/>
  <c r="AE10" s="1"/>
  <c r="AA13"/>
  <c r="AE13" s="1"/>
  <c r="AA48"/>
  <c r="AE48" s="1"/>
  <c r="AA50"/>
  <c r="AE50" s="1"/>
  <c r="AA54"/>
  <c r="AA57"/>
  <c r="AE57" s="1"/>
  <c r="AA59"/>
  <c r="AE59" s="1"/>
  <c r="AA61"/>
  <c r="AE61" s="1"/>
  <c r="AA63"/>
  <c r="AE63" s="1"/>
  <c r="W64"/>
  <c r="AA64"/>
  <c r="AE64" s="1"/>
  <c r="AA55"/>
  <c r="AE55" s="1"/>
  <c r="X25"/>
  <c r="X45"/>
  <c r="X47"/>
  <c r="AE54"/>
  <c r="AC81"/>
  <c r="AA24"/>
  <c r="AE24" s="1"/>
  <c r="AA25"/>
  <c r="AE25" s="1"/>
  <c r="AB81"/>
  <c r="X29"/>
  <c r="AA29" s="1"/>
  <c r="AE29" s="1"/>
  <c r="AA30"/>
  <c r="AE30" s="1"/>
  <c r="S31"/>
  <c r="S32"/>
  <c r="S33"/>
  <c r="M34"/>
  <c r="M36"/>
  <c r="S38"/>
  <c r="S39"/>
  <c r="S40"/>
  <c r="S41"/>
  <c r="S42"/>
  <c r="S46"/>
  <c r="AA47"/>
  <c r="AE47" s="1"/>
  <c r="X51"/>
  <c r="AA51" s="1"/>
  <c r="AE51" s="1"/>
  <c r="AA52"/>
  <c r="AE52" s="1"/>
  <c r="W54"/>
  <c r="W55"/>
  <c r="V57"/>
  <c r="V58"/>
  <c r="V59"/>
  <c r="V60"/>
  <c r="V61"/>
  <c r="V62"/>
  <c r="V63"/>
  <c r="O83"/>
  <c r="W14"/>
  <c r="L14"/>
  <c r="W16"/>
  <c r="L16"/>
  <c r="W22"/>
  <c r="L22"/>
  <c r="W23"/>
  <c r="L23"/>
  <c r="W25"/>
  <c r="L25"/>
  <c r="AI12"/>
  <c r="W12"/>
  <c r="L12"/>
  <c r="AA15"/>
  <c r="AE15" s="1"/>
  <c r="AA17"/>
  <c r="AE17" s="1"/>
  <c r="AA18"/>
  <c r="AE18" s="1"/>
  <c r="AA19"/>
  <c r="AE19" s="1"/>
  <c r="AA20"/>
  <c r="AE20" s="1"/>
  <c r="AA21"/>
  <c r="AE21" s="1"/>
  <c r="W27"/>
  <c r="L27"/>
  <c r="W29"/>
  <c r="L29"/>
  <c r="V8"/>
  <c r="X8"/>
  <c r="AA8" s="1"/>
  <c r="V9"/>
  <c r="M11"/>
  <c r="X12"/>
  <c r="AA12" s="1"/>
  <c r="AE12" s="1"/>
  <c r="X14"/>
  <c r="AA14" s="1"/>
  <c r="AE14" s="1"/>
  <c r="X16"/>
  <c r="AA16" s="1"/>
  <c r="AE16" s="1"/>
  <c r="V18"/>
  <c r="V20"/>
  <c r="X22"/>
  <c r="AA22" s="1"/>
  <c r="AE22" s="1"/>
  <c r="V10"/>
  <c r="V15"/>
  <c r="V17"/>
  <c r="V19"/>
  <c r="V21"/>
  <c r="X23"/>
  <c r="AA23" s="1"/>
  <c r="AE23" s="1"/>
  <c r="X27"/>
  <c r="AA27" s="1"/>
  <c r="AE27" s="1"/>
  <c r="S35"/>
  <c r="M35"/>
  <c r="X38"/>
  <c r="V38"/>
  <c r="X40"/>
  <c r="V40"/>
  <c r="X42"/>
  <c r="V42"/>
  <c r="AA44"/>
  <c r="AE44" s="1"/>
  <c r="AA45"/>
  <c r="AE45" s="1"/>
  <c r="W49"/>
  <c r="L49"/>
  <c r="W51"/>
  <c r="L51"/>
  <c r="V13"/>
  <c r="X31"/>
  <c r="AA31" s="1"/>
  <c r="AE31" s="1"/>
  <c r="V31"/>
  <c r="X32"/>
  <c r="AA32" s="1"/>
  <c r="AE32" s="1"/>
  <c r="V32"/>
  <c r="X33"/>
  <c r="AA33" s="1"/>
  <c r="AE33" s="1"/>
  <c r="V33"/>
  <c r="X39"/>
  <c r="AA39" s="1"/>
  <c r="AE39" s="1"/>
  <c r="V39"/>
  <c r="X41"/>
  <c r="AA41" s="1"/>
  <c r="AE41" s="1"/>
  <c r="V41"/>
  <c r="V43"/>
  <c r="W45"/>
  <c r="L45"/>
  <c r="W47"/>
  <c r="L47"/>
  <c r="V24"/>
  <c r="V26"/>
  <c r="V28"/>
  <c r="V30"/>
  <c r="AA43"/>
  <c r="AE43" s="1"/>
  <c r="X46"/>
  <c r="AA46" s="1"/>
  <c r="AE46" s="1"/>
  <c r="V46"/>
  <c r="X49"/>
  <c r="AA49" s="1"/>
  <c r="AE49" s="1"/>
  <c r="AA53"/>
  <c r="AE53" s="1"/>
  <c r="V53"/>
  <c r="V37"/>
  <c r="V44"/>
  <c r="V48"/>
  <c r="V50"/>
  <c r="V52"/>
  <c r="AA42" l="1"/>
  <c r="AE42" s="1"/>
  <c r="AA40"/>
  <c r="AE40" s="1"/>
  <c r="AA38"/>
  <c r="AE38" s="1"/>
  <c r="V36"/>
  <c r="X36"/>
  <c r="AA36" s="1"/>
  <c r="AE36" s="1"/>
  <c r="V34"/>
  <c r="X34"/>
  <c r="AA34" s="1"/>
  <c r="AE34" s="1"/>
  <c r="W62"/>
  <c r="L62"/>
  <c r="W60"/>
  <c r="L60"/>
  <c r="W58"/>
  <c r="L58"/>
  <c r="W63"/>
  <c r="L63"/>
  <c r="W61"/>
  <c r="L61"/>
  <c r="W59"/>
  <c r="L59"/>
  <c r="W57"/>
  <c r="L57"/>
  <c r="W50"/>
  <c r="L50"/>
  <c r="L44"/>
  <c r="W44"/>
  <c r="W53"/>
  <c r="L53"/>
  <c r="W46"/>
  <c r="L46"/>
  <c r="W28"/>
  <c r="L28"/>
  <c r="W24"/>
  <c r="L24"/>
  <c r="W41"/>
  <c r="L41"/>
  <c r="W39"/>
  <c r="L39"/>
  <c r="W33"/>
  <c r="L33"/>
  <c r="W32"/>
  <c r="L32"/>
  <c r="W31"/>
  <c r="L31"/>
  <c r="W13"/>
  <c r="L13"/>
  <c r="W42"/>
  <c r="L42"/>
  <c r="W40"/>
  <c r="L40"/>
  <c r="W38"/>
  <c r="L38"/>
  <c r="X35"/>
  <c r="AA35" s="1"/>
  <c r="AE35" s="1"/>
  <c r="V35"/>
  <c r="W21"/>
  <c r="L21"/>
  <c r="W17"/>
  <c r="L17"/>
  <c r="AI10"/>
  <c r="W10"/>
  <c r="L10"/>
  <c r="W20"/>
  <c r="L20"/>
  <c r="W9"/>
  <c r="L9"/>
  <c r="W8"/>
  <c r="L8"/>
  <c r="L52"/>
  <c r="W52"/>
  <c r="L48"/>
  <c r="W48"/>
  <c r="W37"/>
  <c r="L37"/>
  <c r="L30"/>
  <c r="W30"/>
  <c r="L26"/>
  <c r="W26"/>
  <c r="W43"/>
  <c r="L43"/>
  <c r="W19"/>
  <c r="L19"/>
  <c r="W15"/>
  <c r="L15"/>
  <c r="AE8"/>
  <c r="W18"/>
  <c r="L18"/>
  <c r="V11"/>
  <c r="X11"/>
  <c r="AA11" s="1"/>
  <c r="AE11" s="1"/>
  <c r="W34" l="1"/>
  <c r="L34"/>
  <c r="W36"/>
  <c r="L36"/>
  <c r="AE81"/>
  <c r="AI11"/>
  <c r="W11"/>
  <c r="L11"/>
  <c r="AA81"/>
  <c r="W35"/>
  <c r="L35"/>
</calcChain>
</file>

<file path=xl/sharedStrings.xml><?xml version="1.0" encoding="utf-8"?>
<sst xmlns="http://schemas.openxmlformats.org/spreadsheetml/2006/main" count="483" uniqueCount="358">
  <si>
    <t>KOPERASI KARYAWAN BCA MITRA SEJAHTERA</t>
  </si>
  <si>
    <t>NO</t>
  </si>
  <si>
    <t>NAMA</t>
  </si>
  <si>
    <t>NIP</t>
  </si>
  <si>
    <t>NO FORM</t>
  </si>
  <si>
    <t>TGL</t>
  </si>
  <si>
    <t>AC BCA</t>
  </si>
  <si>
    <t>PINJAMAN</t>
  </si>
  <si>
    <t>TOTAL</t>
  </si>
  <si>
    <t>POKOK</t>
  </si>
  <si>
    <t>BUNGA</t>
  </si>
  <si>
    <t>SALDO</t>
  </si>
  <si>
    <t>LUNAS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</si>
  <si>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</si>
  <si>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</si>
  <si>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</si>
  <si>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</si>
  <si>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</si>
  <si>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</si>
  <si>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</si>
  <si>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</si>
  <si>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</si>
  <si>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UANG MATERAI</t>
  </si>
  <si>
    <t>TRANSFER</t>
  </si>
  <si>
    <t>THR</t>
  </si>
  <si>
    <t>PLAFON</t>
  </si>
  <si>
    <t>PINJAM</t>
  </si>
  <si>
    <t>CAIR</t>
  </si>
  <si>
    <t>DEBET</t>
  </si>
  <si>
    <t>UPLOUD</t>
  </si>
  <si>
    <t>BYR LUNAS</t>
  </si>
  <si>
    <t>AWAL</t>
  </si>
  <si>
    <t>KELUAR</t>
  </si>
  <si>
    <t>AKHIR</t>
  </si>
  <si>
    <t>CICIL</t>
  </si>
  <si>
    <t>PER BULAN</t>
  </si>
  <si>
    <t>UANG</t>
  </si>
  <si>
    <t>KOMARI</t>
  </si>
  <si>
    <t>976956</t>
  </si>
  <si>
    <t>8290701415</t>
  </si>
  <si>
    <t>KCP MARGOMULYO</t>
  </si>
  <si>
    <t>PIJ POTONG TAT NORMATIF 2015</t>
  </si>
  <si>
    <t>EDY ERYANTO</t>
  </si>
  <si>
    <t>010667</t>
  </si>
  <si>
    <t>0101636975</t>
  </si>
  <si>
    <t>K3S GALAXY</t>
  </si>
  <si>
    <t>H. DANNY A</t>
  </si>
  <si>
    <t>962205</t>
  </si>
  <si>
    <t>009732</t>
  </si>
  <si>
    <t>3880334378</t>
  </si>
  <si>
    <t>BCA DARMO</t>
  </si>
  <si>
    <t>PIJ POTONG TAT NORMATIF 2017</t>
  </si>
  <si>
    <t>RUFI PURWANINGSIH</t>
  </si>
  <si>
    <t>055128</t>
  </si>
  <si>
    <t>010309</t>
  </si>
  <si>
    <t>6730191209</t>
  </si>
  <si>
    <t>STS SURABAYA</t>
  </si>
  <si>
    <t>001367</t>
  </si>
  <si>
    <t>WAHYU UTOMO</t>
  </si>
  <si>
    <t>973267</t>
  </si>
  <si>
    <t>011178</t>
  </si>
  <si>
    <t>PRAMUKARYA RGKT</t>
  </si>
  <si>
    <t>PIJ POTONG TAT NORMATIF 2018</t>
  </si>
  <si>
    <t>AGUSTININGRUM</t>
  </si>
  <si>
    <t>900848</t>
  </si>
  <si>
    <t>011181</t>
  </si>
  <si>
    <t>BCA PERAK BARAT</t>
  </si>
  <si>
    <t>ASTUTI TRI N</t>
  </si>
  <si>
    <t>941204</t>
  </si>
  <si>
    <t>010359</t>
  </si>
  <si>
    <t>8290981965</t>
  </si>
  <si>
    <t>BCA HR MUH</t>
  </si>
  <si>
    <t>SUSY YANTI S</t>
  </si>
  <si>
    <t>972264</t>
  </si>
  <si>
    <t>011273</t>
  </si>
  <si>
    <t>3421496836</t>
  </si>
  <si>
    <t>SLK KW 3 DARMO</t>
  </si>
  <si>
    <t>MARZUKI</t>
  </si>
  <si>
    <t>897091</t>
  </si>
  <si>
    <t>011402</t>
  </si>
  <si>
    <t>0101093858</t>
  </si>
  <si>
    <t>BCA VET</t>
  </si>
  <si>
    <t>CHANDRA</t>
  </si>
  <si>
    <t>973888</t>
  </si>
  <si>
    <t>011182</t>
  </si>
  <si>
    <t>0880908766</t>
  </si>
  <si>
    <t>3640838999</t>
  </si>
  <si>
    <t>BCA RAJAWALI</t>
  </si>
  <si>
    <t>MARJUKI</t>
  </si>
  <si>
    <t>962069</t>
  </si>
  <si>
    <t>011183</t>
  </si>
  <si>
    <t>8290121141</t>
  </si>
  <si>
    <t>AGUNG EKO B</t>
  </si>
  <si>
    <t>970678</t>
  </si>
  <si>
    <t>011401</t>
  </si>
  <si>
    <t>0101520047</t>
  </si>
  <si>
    <t>AGUS PURWANTO</t>
  </si>
  <si>
    <t>912784</t>
  </si>
  <si>
    <t>001504</t>
  </si>
  <si>
    <t>6170391177</t>
  </si>
  <si>
    <t>3640842341</t>
  </si>
  <si>
    <t>KTR KAS MANUKAN</t>
  </si>
  <si>
    <t>PRASETYO MAHANANI</t>
  </si>
  <si>
    <t>973505</t>
  </si>
  <si>
    <t>010713</t>
  </si>
  <si>
    <t>2581417766</t>
  </si>
  <si>
    <t>BCA DIPONEGORO</t>
  </si>
  <si>
    <t>WASIS WAHYUDI</t>
  </si>
  <si>
    <t>920216</t>
  </si>
  <si>
    <t>011452</t>
  </si>
  <si>
    <t>2580931289</t>
  </si>
  <si>
    <t>BCA GALAXY</t>
  </si>
  <si>
    <t>WELYANTI</t>
  </si>
  <si>
    <t>976909</t>
  </si>
  <si>
    <t>010615</t>
  </si>
  <si>
    <t>0180480005</t>
  </si>
  <si>
    <t>BCA SIDOARJO</t>
  </si>
  <si>
    <t>ENDANG SUPRIYATINI</t>
  </si>
  <si>
    <t>975794</t>
  </si>
  <si>
    <t>009834</t>
  </si>
  <si>
    <t>0880264931</t>
  </si>
  <si>
    <t>IRA SHANTY</t>
  </si>
  <si>
    <t>975044</t>
  </si>
  <si>
    <t>010797</t>
  </si>
  <si>
    <t>0100358191</t>
  </si>
  <si>
    <t>BCA VETERAN</t>
  </si>
  <si>
    <t>SANDY DEBORAH</t>
  </si>
  <si>
    <t>962795</t>
  </si>
  <si>
    <t>010714</t>
  </si>
  <si>
    <t>0880333011</t>
  </si>
  <si>
    <t>BCA INDRAPURA</t>
  </si>
  <si>
    <t>AHMAD RIFAI</t>
  </si>
  <si>
    <t>961581</t>
  </si>
  <si>
    <t>011504</t>
  </si>
  <si>
    <t>3290120674</t>
  </si>
  <si>
    <t>YANTI YURIKE T</t>
  </si>
  <si>
    <t>963290</t>
  </si>
  <si>
    <t>011445</t>
  </si>
  <si>
    <t>0100220733</t>
  </si>
  <si>
    <t>MURDIANTO</t>
  </si>
  <si>
    <t>896947</t>
  </si>
  <si>
    <t>011447</t>
  </si>
  <si>
    <t>0101445584</t>
  </si>
  <si>
    <t>RUDI KURNIAWAN</t>
  </si>
  <si>
    <t>973908</t>
  </si>
  <si>
    <t>011502</t>
  </si>
  <si>
    <t>5580009818</t>
  </si>
  <si>
    <t>AYU FITRIANI</t>
  </si>
  <si>
    <t>061006</t>
  </si>
  <si>
    <t>010717</t>
  </si>
  <si>
    <t>0885168448</t>
  </si>
  <si>
    <t>BCA MAKRO PP LEGI</t>
  </si>
  <si>
    <t>M. NORMAN</t>
  </si>
  <si>
    <t>961068</t>
  </si>
  <si>
    <t>009546</t>
  </si>
  <si>
    <t>0101238660</t>
  </si>
  <si>
    <t>0101457680</t>
  </si>
  <si>
    <t>HESTI DWI A</t>
  </si>
  <si>
    <t>010464</t>
  </si>
  <si>
    <t>001471</t>
  </si>
  <si>
    <t>2560134200</t>
  </si>
  <si>
    <t>BCA SEMUT</t>
  </si>
  <si>
    <t>HIRAWATI K</t>
  </si>
  <si>
    <t>003739</t>
  </si>
  <si>
    <t>010657</t>
  </si>
  <si>
    <t>2581250993</t>
  </si>
  <si>
    <t>BCA DIT</t>
  </si>
  <si>
    <t>YUYUN M</t>
  </si>
  <si>
    <t>054651</t>
  </si>
  <si>
    <t>011481</t>
  </si>
  <si>
    <t>1017781782</t>
  </si>
  <si>
    <t>BCA KPS KRMPUNG</t>
  </si>
  <si>
    <t>FIDHI SYAMSUL</t>
  </si>
  <si>
    <t>005817</t>
  </si>
  <si>
    <t>012052</t>
  </si>
  <si>
    <t>7880064848</t>
  </si>
  <si>
    <t>BCA DELTA</t>
  </si>
  <si>
    <t>AKINA LANNY S</t>
  </si>
  <si>
    <t>911195</t>
  </si>
  <si>
    <t>010720</t>
  </si>
  <si>
    <t>0101141593</t>
  </si>
  <si>
    <t>ALK KW3 DARMO</t>
  </si>
  <si>
    <t>FIFY SOEHENDRA</t>
  </si>
  <si>
    <t>974040</t>
  </si>
  <si>
    <t>010716</t>
  </si>
  <si>
    <t>1010688368</t>
  </si>
  <si>
    <t>INDRAWATI</t>
  </si>
  <si>
    <t>912059</t>
  </si>
  <si>
    <t>011169</t>
  </si>
  <si>
    <t>0884686900</t>
  </si>
  <si>
    <t>BCA KSM BANGSA</t>
  </si>
  <si>
    <t>HENRY SETYO</t>
  </si>
  <si>
    <t>911094</t>
  </si>
  <si>
    <t>010715</t>
  </si>
  <si>
    <t>6710099993</t>
  </si>
  <si>
    <t>BCA JUANDA</t>
  </si>
  <si>
    <t>011352</t>
  </si>
  <si>
    <t>RETNO PUJI L</t>
  </si>
  <si>
    <t>975136</t>
  </si>
  <si>
    <t>011954</t>
  </si>
  <si>
    <t>1130690811</t>
  </si>
  <si>
    <t>BCA JOMBANG</t>
  </si>
  <si>
    <t>AIDA NINDIAH</t>
  </si>
  <si>
    <t>901039</t>
  </si>
  <si>
    <t>010722</t>
  </si>
  <si>
    <t>1921001938</t>
  </si>
  <si>
    <t>BCA PAMEKASAN</t>
  </si>
  <si>
    <t>ANA REKASARI</t>
  </si>
  <si>
    <t>970337</t>
  </si>
  <si>
    <t>010721</t>
  </si>
  <si>
    <t>0101227200</t>
  </si>
  <si>
    <t>KBG CSO BCA VETERAN</t>
  </si>
  <si>
    <t>JAYADI</t>
  </si>
  <si>
    <t>921450</t>
  </si>
  <si>
    <t>010938</t>
  </si>
  <si>
    <t>PRAMUKARYA DARMO</t>
  </si>
  <si>
    <t>YUDIANTO SISWONO</t>
  </si>
  <si>
    <t>896616</t>
  </si>
  <si>
    <t>011852</t>
  </si>
  <si>
    <t>4101006284</t>
  </si>
  <si>
    <t>BCA MOJOKERTO</t>
  </si>
  <si>
    <t>TAN SONI SANTOSO</t>
  </si>
  <si>
    <t>961303</t>
  </si>
  <si>
    <t>011168</t>
  </si>
  <si>
    <t>2581394880</t>
  </si>
  <si>
    <t>BCA TIDAR</t>
  </si>
  <si>
    <t>AGUS SUWANDI</t>
  </si>
  <si>
    <t>951123</t>
  </si>
  <si>
    <t>011956</t>
  </si>
  <si>
    <t>1130509530</t>
  </si>
  <si>
    <t>VERA KRISTANTI P</t>
  </si>
  <si>
    <t>054807</t>
  </si>
  <si>
    <t>010724</t>
  </si>
  <si>
    <t>0845287304</t>
  </si>
  <si>
    <t>GARK SBY</t>
  </si>
  <si>
    <t>DJOHAN FIRMAN</t>
  </si>
  <si>
    <t>976468</t>
  </si>
  <si>
    <t>001297</t>
  </si>
  <si>
    <t>1500182471</t>
  </si>
  <si>
    <t>BCA LAMONGAN</t>
  </si>
  <si>
    <t xml:space="preserve">KEN FITRI </t>
  </si>
  <si>
    <t>913364</t>
  </si>
  <si>
    <t>005457</t>
  </si>
  <si>
    <t/>
  </si>
  <si>
    <t>KTR KAS MERR</t>
  </si>
  <si>
    <t>ABDULLAH</t>
  </si>
  <si>
    <t>910968</t>
  </si>
  <si>
    <t>010550</t>
  </si>
  <si>
    <t>DRIVER BCA INDRAPURA</t>
  </si>
  <si>
    <t>PINJAMAN NORMATIF POTONG TAT BULAN JULI 2018 (UPLOAD)</t>
  </si>
  <si>
    <t>TEGUH PRIHANTO</t>
  </si>
  <si>
    <t>904370</t>
  </si>
  <si>
    <t>011455</t>
  </si>
  <si>
    <t>7880088089</t>
  </si>
  <si>
    <t>KPS KRMPUNG</t>
  </si>
  <si>
    <t>SUPARIADJI</t>
  </si>
  <si>
    <t>853365</t>
  </si>
  <si>
    <t>010620</t>
  </si>
  <si>
    <t>0180793500</t>
  </si>
  <si>
    <t>AMAN SUNARYO</t>
  </si>
  <si>
    <t>ARNOLD PRIAJAYA</t>
  </si>
  <si>
    <t>MOCH HARY KUSUMA</t>
  </si>
  <si>
    <t>ADI SUSANTO</t>
  </si>
  <si>
    <t>896468</t>
  </si>
  <si>
    <t>970270</t>
  </si>
  <si>
    <t>962402</t>
  </si>
  <si>
    <t>901950</t>
  </si>
  <si>
    <t>050996</t>
  </si>
  <si>
    <t>912462</t>
  </si>
  <si>
    <t>910050</t>
  </si>
  <si>
    <t>913371</t>
  </si>
  <si>
    <t>011448</t>
  </si>
  <si>
    <t>009769</t>
  </si>
  <si>
    <t>001343</t>
  </si>
  <si>
    <t>010546</t>
  </si>
  <si>
    <t>011037</t>
  </si>
  <si>
    <t>011854</t>
  </si>
  <si>
    <t>001319</t>
  </si>
  <si>
    <t>0101173797</t>
  </si>
  <si>
    <t>4290222007</t>
  </si>
  <si>
    <t>4681130173</t>
  </si>
  <si>
    <t>0101303151</t>
  </si>
  <si>
    <t>0840750124</t>
  </si>
  <si>
    <t>1130509599</t>
  </si>
  <si>
    <t>7880062055</t>
  </si>
  <si>
    <t>4690800000</t>
  </si>
  <si>
    <t>BCA PRAPEN</t>
  </si>
  <si>
    <t>BCA BALIWERTI</t>
  </si>
  <si>
    <t>BCA MJK</t>
  </si>
  <si>
    <t>BCA MANYAR</t>
  </si>
  <si>
    <t>BCA KENJERAN</t>
  </si>
  <si>
    <t>4290212273</t>
  </si>
  <si>
    <t>LEONARD SANTOSO</t>
  </si>
  <si>
    <t>HYIDTRI SUPRANINGSIH</t>
  </si>
  <si>
    <t>SRI NURUL HASANAH</t>
  </si>
  <si>
    <t>NI NYOMAN SUHARTINI</t>
  </si>
  <si>
    <t>7880000092</t>
  </si>
  <si>
    <t>973710</t>
  </si>
  <si>
    <t>011952</t>
  </si>
  <si>
    <t>1130511135</t>
  </si>
  <si>
    <t>RINASARI NOVIANA</t>
  </si>
  <si>
    <t>ISWIYONO</t>
  </si>
  <si>
    <t>TRI MAULANA D</t>
  </si>
  <si>
    <t>EKA YOELIANTO</t>
  </si>
  <si>
    <t>ELYANY</t>
  </si>
  <si>
    <t>921353</t>
  </si>
  <si>
    <t>899557</t>
  </si>
  <si>
    <t>901179</t>
  </si>
  <si>
    <t>898345</t>
  </si>
  <si>
    <t>011904</t>
  </si>
  <si>
    <t>010543</t>
  </si>
  <si>
    <t>011246</t>
  </si>
  <si>
    <t>009120</t>
  </si>
  <si>
    <t>008704</t>
  </si>
  <si>
    <t>7250000922</t>
  </si>
  <si>
    <t>2131039150</t>
  </si>
  <si>
    <t>0481122511</t>
  </si>
  <si>
    <t>2151035151</t>
  </si>
  <si>
    <t>BCA BANGKALAN</t>
  </si>
  <si>
    <t>BCA MEGA GROSIR</t>
  </si>
  <si>
    <t>KRIS ANDIJANI</t>
  </si>
  <si>
    <t>900289</t>
  </si>
  <si>
    <t>010547</t>
  </si>
  <si>
    <t>STAF RUPA2 BCA VETERAN</t>
  </si>
  <si>
    <t>2130277007</t>
  </si>
  <si>
    <t>DIDIK ASMARA</t>
  </si>
  <si>
    <t>912799</t>
  </si>
  <si>
    <t>011510</t>
  </si>
  <si>
    <t>011408</t>
  </si>
  <si>
    <t>011901</t>
  </si>
  <si>
    <t>973261</t>
  </si>
  <si>
    <t>913917</t>
  </si>
  <si>
    <t>SHERLEY</t>
  </si>
  <si>
    <t>SUDARMI</t>
  </si>
  <si>
    <t>3290118866</t>
  </si>
  <si>
    <t>0100319021</t>
  </si>
  <si>
    <t>2712345676</t>
  </si>
  <si>
    <t>SUSIANTO</t>
  </si>
  <si>
    <t>R AYU EVA Y</t>
  </si>
  <si>
    <t>904182</t>
  </si>
  <si>
    <t>009683</t>
  </si>
  <si>
    <t>009124</t>
  </si>
  <si>
    <t>009123</t>
  </si>
  <si>
    <t>1920009332</t>
  </si>
  <si>
    <t>1920456789</t>
  </si>
  <si>
    <t>BCA SAMPANG</t>
  </si>
  <si>
    <t>WARDA ROSITA</t>
  </si>
  <si>
    <t>920914</t>
  </si>
  <si>
    <t>011410</t>
  </si>
  <si>
    <t>0100913275</t>
  </si>
  <si>
    <t>BCA KERTOPATEN</t>
  </si>
  <si>
    <t>963678</t>
  </si>
  <si>
    <t>010207</t>
  </si>
  <si>
    <t>903074</t>
  </si>
  <si>
    <t>002704</t>
  </si>
  <si>
    <t>962827</t>
  </si>
  <si>
    <t>002661</t>
  </si>
  <si>
    <t>Potong dari Pinj Khusus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</si>
</sst>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2" fillId="0" borderId="0" xfId="0" applyFont="1" applyFill="1"/>
    <xf numFmtId="43" fontId="2" fillId="0" borderId="0" xfId="1" applyFont="1" applyFill="1"/>
    <xf numFmtId="0" fontId="3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0" xfId="1" applyFont="1" applyFill="1"/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43" fontId="2" fillId="0" borderId="2" xfId="1" quotePrefix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43" fontId="3" fillId="0" borderId="0" xfId="1" applyFont="1" applyFill="1" applyBorder="1"/>
    <xf numFmtId="43" fontId="2" fillId="0" borderId="0" xfId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2" fillId="0" borderId="3" xfId="0" quotePrefix="1" applyNumberFormat="1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2" fillId="0" borderId="3" xfId="3" quotePrefix="1" applyNumberFormat="1" applyFont="1" applyFill="1" applyBorder="1" applyAlignment="1">
      <alignment horizontal="center"/>
    </xf>
    <xf numFmtId="15" fontId="2" fillId="0" borderId="3" xfId="3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right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43" fontId="2" fillId="0" borderId="3" xfId="1" applyFont="1" applyFill="1" applyBorder="1"/>
    <xf numFmtId="165" fontId="2" fillId="0" borderId="0" xfId="2" applyNumberFormat="1" applyFont="1" applyFill="1"/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5" fontId="2" fillId="2" borderId="3" xfId="0" quotePrefix="1" applyNumberFormat="1" applyFont="1" applyFill="1" applyBorder="1" applyAlignment="1">
      <alignment horizontal="center"/>
    </xf>
    <xf numFmtId="15" fontId="2" fillId="2" borderId="3" xfId="3" quotePrefix="1" applyNumberFormat="1" applyFont="1" applyFill="1" applyBorder="1" applyAlignment="1">
      <alignment horizontal="center"/>
    </xf>
    <xf numFmtId="15" fontId="2" fillId="2" borderId="3" xfId="3" applyNumberFormat="1" applyFont="1" applyFill="1" applyBorder="1" applyAlignment="1">
      <alignment horizontal="center"/>
    </xf>
    <xf numFmtId="43" fontId="5" fillId="2" borderId="3" xfId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43" fontId="2" fillId="0" borderId="3" xfId="0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 applyAlignment="1">
      <alignment horizontal="center"/>
    </xf>
    <xf numFmtId="15" fontId="2" fillId="2" borderId="0" xfId="0" quotePrefix="1" applyNumberFormat="1" applyFont="1" applyFill="1" applyBorder="1" applyAlignment="1">
      <alignment horizontal="center"/>
    </xf>
    <xf numFmtId="43" fontId="2" fillId="2" borderId="0" xfId="1" applyFont="1" applyFill="1" applyBorder="1" applyAlignment="1">
      <alignment horizontal="right"/>
    </xf>
    <xf numFmtId="15" fontId="6" fillId="2" borderId="3" xfId="0" quotePrefix="1" applyNumberFormat="1" applyFont="1" applyFill="1" applyBorder="1" applyAlignment="1">
      <alignment horizontal="center"/>
    </xf>
    <xf numFmtId="15" fontId="6" fillId="2" borderId="0" xfId="0" applyNumberFormat="1" applyFont="1" applyFill="1" applyBorder="1" applyAlignment="1">
      <alignment horizontal="center"/>
    </xf>
    <xf numFmtId="0" fontId="2" fillId="2" borderId="3" xfId="0" quotePrefix="1" applyFont="1" applyFill="1" applyBorder="1"/>
    <xf numFmtId="164" fontId="2" fillId="0" borderId="3" xfId="0" applyNumberFormat="1" applyFont="1" applyFill="1" applyBorder="1"/>
    <xf numFmtId="39" fontId="2" fillId="0" borderId="3" xfId="1" applyNumberFormat="1" applyFont="1" applyFill="1" applyBorder="1" applyAlignment="1"/>
    <xf numFmtId="39" fontId="2" fillId="0" borderId="0" xfId="0" quotePrefix="1" applyNumberFormat="1" applyFont="1" applyFill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3"/>
  <sheetViews>
    <sheetView showGridLines="0" tabSelected="1" view="pageBreakPreview" zoomScaleSheetLayoutView="100" workbookViewId="0">
      <pane ySplit="6" topLeftCell="A75" activePane="bottomLeft" state="frozen"/>
      <selection pane="bottomLeft" activeCell="A78" sqref="A78"/>
    </sheetView>
  </sheetViews>
  <sheetFormatPr defaultRowHeight="15.75"/>
  <cols>
    <col min="1" max="1" width="11.42578125" style="1" bestFit="1" customWidth="1"/>
    <col min="2" max="2" width="24.28515625" style="1" bestFit="1" customWidth="1"/>
    <col min="3" max="3" width="7.85546875" style="1" bestFit="1" customWidth="1"/>
    <col min="4" max="4" width="9.140625" style="1" bestFit="1" customWidth="1"/>
    <col min="5" max="5" width="10.85546875" style="1" bestFit="1" customWidth="1"/>
    <col min="6" max="7" width="12.42578125" style="1" bestFit="1" customWidth="1"/>
    <col min="8" max="8" width="11.28515625" style="1" bestFit="1" customWidth="1"/>
    <col min="9" max="9" width="13.5703125" style="1" customWidth="1"/>
    <col min="10" max="10" width="8" style="1" bestFit="1" customWidth="1"/>
    <col min="11" max="13" width="17" style="2" bestFit="1" customWidth="1"/>
    <col min="14" max="14" width="10.7109375" style="2" bestFit="1" customWidth="1"/>
    <col min="15" max="15" width="17" style="2" bestFit="1" customWidth="1"/>
    <col min="16" max="16" width="15.7109375" style="2" bestFit="1" customWidth="1"/>
    <col min="17" max="17" width="11.28515625" style="2" bestFit="1" customWidth="1"/>
    <col min="18" max="19" width="16.85546875" style="2" bestFit="1" customWidth="1"/>
    <col min="20" max="21" width="7.5703125" style="1" bestFit="1" customWidth="1"/>
    <col min="22" max="23" width="16.85546875" style="2" bestFit="1" customWidth="1"/>
    <col min="24" max="24" width="19.5703125" style="2" bestFit="1" customWidth="1"/>
    <col min="25" max="25" width="21.5703125" style="3" bestFit="1" customWidth="1"/>
    <col min="26" max="26" width="29.42578125" style="3" bestFit="1" customWidth="1"/>
    <col min="27" max="28" width="15.7109375" style="2" bestFit="1" customWidth="1"/>
    <col min="29" max="29" width="16.28515625" style="2" bestFit="1" customWidth="1"/>
    <col min="30" max="31" width="18.7109375" style="2" bestFit="1" customWidth="1"/>
    <col min="32" max="32" width="9.140625" style="2" bestFit="1" customWidth="1"/>
    <col min="33" max="33" width="5.5703125" style="1" bestFit="1" customWidth="1"/>
    <col min="34" max="34" width="7.28515625" style="1" bestFit="1" customWidth="1"/>
    <col min="35" max="35" width="14.5703125" style="1" bestFit="1" customWidth="1"/>
    <col min="36" max="16384" width="9.140625" style="1"/>
  </cols>
  <sheetData>
    <row r="1" spans="1:35">
      <c r="A1" s="1" t="s">
        <v>0</v>
      </c>
    </row>
    <row r="2" spans="1:35">
      <c r="A2" s="4" t="s">
        <v>249</v>
      </c>
      <c r="B2" s="4"/>
      <c r="C2" s="5"/>
      <c r="D2" s="6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8"/>
      <c r="U2" s="5"/>
      <c r="V2" s="7"/>
      <c r="W2" s="7"/>
      <c r="X2" s="7"/>
      <c r="Y2" s="9"/>
      <c r="Z2" s="10"/>
    </row>
    <row r="3" spans="1:35">
      <c r="A3" s="11" t="s">
        <v>1</v>
      </c>
      <c r="B3" s="11" t="s">
        <v>2</v>
      </c>
      <c r="C3" s="11" t="s">
        <v>3</v>
      </c>
      <c r="D3" s="12" t="s">
        <v>4</v>
      </c>
      <c r="E3" s="13" t="s">
        <v>5</v>
      </c>
      <c r="F3" s="13" t="s">
        <v>6</v>
      </c>
      <c r="G3" s="13" t="s">
        <v>6</v>
      </c>
      <c r="H3" s="13" t="s">
        <v>5</v>
      </c>
      <c r="I3" s="13" t="s">
        <v>5</v>
      </c>
      <c r="J3" s="13" t="s">
        <v>5</v>
      </c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14</v>
      </c>
      <c r="S3" s="14" t="s">
        <v>11</v>
      </c>
      <c r="T3" s="11" t="s">
        <v>15</v>
      </c>
      <c r="U3" s="11" t="s">
        <v>16</v>
      </c>
      <c r="V3" s="14" t="s">
        <v>17</v>
      </c>
      <c r="W3" s="14" t="s">
        <v>18</v>
      </c>
      <c r="X3" s="14" t="s">
        <v>19</v>
      </c>
      <c r="Y3" s="15" t="s">
        <v>20</v>
      </c>
      <c r="Z3" s="16" t="s">
        <v>21</v>
      </c>
      <c r="AA3" s="17"/>
      <c r="AB3" s="17" t="s">
        <v>10</v>
      </c>
      <c r="AC3" s="17" t="s">
        <v>22</v>
      </c>
      <c r="AD3" s="17" t="s">
        <v>23</v>
      </c>
      <c r="AE3" s="17" t="s">
        <v>24</v>
      </c>
      <c r="AF3" s="17" t="s">
        <v>25</v>
      </c>
      <c r="AG3" s="3"/>
      <c r="AH3" s="3" t="s">
        <v>13</v>
      </c>
    </row>
    <row r="4" spans="1:35">
      <c r="A4" s="18"/>
      <c r="B4" s="18"/>
      <c r="C4" s="18"/>
      <c r="D4" s="19"/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19" t="s">
        <v>13</v>
      </c>
      <c r="K4" s="20"/>
      <c r="L4" s="21" t="s">
        <v>7</v>
      </c>
      <c r="M4" s="21"/>
      <c r="N4" s="21"/>
      <c r="O4" s="21" t="s">
        <v>31</v>
      </c>
      <c r="P4" s="21" t="s">
        <v>29</v>
      </c>
      <c r="Q4" s="21" t="s">
        <v>32</v>
      </c>
      <c r="R4" s="21"/>
      <c r="S4" s="21" t="s">
        <v>33</v>
      </c>
      <c r="T4" s="18"/>
      <c r="U4" s="18" t="s">
        <v>34</v>
      </c>
      <c r="V4" s="21" t="s">
        <v>35</v>
      </c>
      <c r="W4" s="21" t="s">
        <v>10</v>
      </c>
      <c r="X4" s="21" t="s">
        <v>36</v>
      </c>
      <c r="Y4" s="22"/>
      <c r="Z4" s="23"/>
      <c r="AA4" s="24"/>
      <c r="AB4" s="24"/>
      <c r="AC4" s="24"/>
      <c r="AD4" s="24"/>
      <c r="AE4" s="24"/>
      <c r="AF4" s="24"/>
      <c r="AG4" s="3"/>
      <c r="AH4" s="3" t="s">
        <v>10</v>
      </c>
    </row>
    <row r="5" spans="1:35">
      <c r="A5" s="18"/>
      <c r="B5" s="18"/>
      <c r="C5" s="18"/>
      <c r="D5" s="19"/>
      <c r="E5" s="19"/>
      <c r="F5" s="19"/>
      <c r="G5" s="19"/>
      <c r="H5" s="19"/>
      <c r="I5" s="19"/>
      <c r="J5" s="19"/>
      <c r="K5" s="20"/>
      <c r="L5" s="21"/>
      <c r="M5" s="21"/>
      <c r="N5" s="21"/>
      <c r="O5" s="21"/>
      <c r="P5" s="21"/>
      <c r="Q5" s="21"/>
      <c r="R5" s="21"/>
      <c r="S5" s="21"/>
      <c r="T5" s="18"/>
      <c r="U5" s="18"/>
      <c r="V5" s="21"/>
      <c r="W5" s="21"/>
      <c r="X5" s="21"/>
      <c r="Y5" s="22"/>
      <c r="Z5" s="23"/>
      <c r="AA5" s="25"/>
      <c r="AB5" s="25"/>
      <c r="AC5" s="25"/>
      <c r="AD5" s="25"/>
      <c r="AE5" s="25"/>
      <c r="AF5" s="25"/>
    </row>
    <row r="6" spans="1:35">
      <c r="A6" s="18"/>
      <c r="B6" s="18"/>
      <c r="C6" s="18"/>
      <c r="D6" s="19"/>
      <c r="E6" s="19"/>
      <c r="F6" s="19"/>
      <c r="G6" s="19"/>
      <c r="H6" s="19"/>
      <c r="I6" s="19"/>
      <c r="J6" s="19"/>
      <c r="K6" s="20"/>
      <c r="L6" s="21"/>
      <c r="M6" s="21"/>
      <c r="N6" s="21"/>
      <c r="O6" s="21"/>
      <c r="P6" s="21"/>
      <c r="Q6" s="21"/>
      <c r="R6" s="21"/>
      <c r="S6" s="21"/>
      <c r="T6" s="18"/>
      <c r="U6" s="18"/>
      <c r="V6" s="21"/>
      <c r="W6" s="21"/>
      <c r="X6" s="21"/>
      <c r="Y6" s="22"/>
      <c r="Z6" s="23"/>
      <c r="AA6" s="25"/>
      <c r="AB6" s="25"/>
      <c r="AC6" s="25"/>
      <c r="AD6" s="25"/>
      <c r="AE6" s="25"/>
      <c r="AF6" s="25"/>
    </row>
    <row r="7" spans="1:35">
      <c r="A7" s="26"/>
      <c r="B7" s="27"/>
      <c r="C7" s="28"/>
      <c r="D7" s="29"/>
      <c r="E7" s="29"/>
      <c r="F7" s="29"/>
      <c r="G7" s="30"/>
      <c r="H7" s="31"/>
      <c r="I7" s="32"/>
      <c r="J7" s="32"/>
      <c r="K7" s="33"/>
      <c r="L7" s="33"/>
      <c r="M7" s="33"/>
      <c r="N7" s="33"/>
      <c r="O7" s="33"/>
      <c r="P7" s="33"/>
      <c r="Q7" s="33"/>
      <c r="R7" s="33"/>
      <c r="S7" s="33"/>
      <c r="T7" s="26"/>
      <c r="U7" s="26"/>
      <c r="V7" s="33"/>
      <c r="W7" s="33"/>
      <c r="X7" s="33"/>
      <c r="Y7" s="34"/>
      <c r="Z7" s="35"/>
      <c r="AA7" s="36"/>
      <c r="AB7" s="36"/>
      <c r="AC7" s="36"/>
      <c r="AD7" s="36"/>
      <c r="AE7" s="36"/>
      <c r="AF7" s="36"/>
      <c r="AG7" s="27"/>
      <c r="AH7" s="27"/>
      <c r="AI7" s="37"/>
    </row>
    <row r="8" spans="1:35">
      <c r="A8" s="26">
        <v>1</v>
      </c>
      <c r="B8" s="38" t="s">
        <v>37</v>
      </c>
      <c r="C8" s="39" t="s">
        <v>38</v>
      </c>
      <c r="D8" s="40"/>
      <c r="E8" s="40">
        <v>42142</v>
      </c>
      <c r="F8" s="39" t="s">
        <v>39</v>
      </c>
      <c r="G8" s="41"/>
      <c r="H8" s="42"/>
      <c r="I8" s="43"/>
      <c r="J8" s="43"/>
      <c r="K8" s="44">
        <v>7500000</v>
      </c>
      <c r="L8" s="45">
        <f t="shared" ref="L8:L53" si="0">+T8*V8</f>
        <v>7500000</v>
      </c>
      <c r="M8" s="45">
        <f t="shared" ref="M8:M53" si="1">K8/T8</f>
        <v>7500000</v>
      </c>
      <c r="N8" s="45">
        <v>0</v>
      </c>
      <c r="O8" s="45">
        <v>2500000</v>
      </c>
      <c r="P8" s="45">
        <v>0</v>
      </c>
      <c r="Q8" s="45">
        <v>0</v>
      </c>
      <c r="R8" s="45">
        <v>0</v>
      </c>
      <c r="S8" s="45">
        <f>+O8-P8-R8</f>
        <v>2500000</v>
      </c>
      <c r="T8" s="46">
        <v>1</v>
      </c>
      <c r="U8" s="46">
        <v>1</v>
      </c>
      <c r="V8" s="33">
        <f t="shared" ref="V8:V53" si="2">+M8+N8</f>
        <v>7500000</v>
      </c>
      <c r="W8" s="33">
        <f t="shared" ref="W8:W53" si="3">+U8*V8</f>
        <v>7500000</v>
      </c>
      <c r="X8" s="33">
        <f>+M8*U8-5000000</f>
        <v>2500000</v>
      </c>
      <c r="Y8" s="34" t="s">
        <v>40</v>
      </c>
      <c r="Z8" s="35" t="s">
        <v>41</v>
      </c>
      <c r="AA8" s="36">
        <f>+S8-X8</f>
        <v>0</v>
      </c>
      <c r="AB8" s="36">
        <v>670645</v>
      </c>
      <c r="AC8" s="36"/>
      <c r="AD8" s="36">
        <f>6829355</f>
        <v>6829355</v>
      </c>
      <c r="AE8" s="36">
        <f>AA8+AB8+AC8+AD8</f>
        <v>7500000</v>
      </c>
      <c r="AF8" s="36"/>
      <c r="AG8" s="47"/>
      <c r="AH8" s="27"/>
    </row>
    <row r="9" spans="1:35">
      <c r="A9" s="26">
        <f t="shared" ref="A9:A76" si="4">+A8+1</f>
        <v>2</v>
      </c>
      <c r="B9" s="38" t="s">
        <v>42</v>
      </c>
      <c r="C9" s="39" t="s">
        <v>43</v>
      </c>
      <c r="D9" s="40"/>
      <c r="E9" s="40">
        <v>42219</v>
      </c>
      <c r="F9" s="39" t="s">
        <v>44</v>
      </c>
      <c r="G9" s="41"/>
      <c r="H9" s="42"/>
      <c r="I9" s="43"/>
      <c r="J9" s="43"/>
      <c r="K9" s="44">
        <v>7500000</v>
      </c>
      <c r="L9" s="45">
        <f t="shared" si="0"/>
        <v>7500000</v>
      </c>
      <c r="M9" s="45">
        <f t="shared" si="1"/>
        <v>7500000</v>
      </c>
      <c r="N9" s="45">
        <v>0</v>
      </c>
      <c r="O9" s="45">
        <v>7500000</v>
      </c>
      <c r="P9" s="45">
        <v>0</v>
      </c>
      <c r="Q9" s="45">
        <v>0</v>
      </c>
      <c r="R9" s="45">
        <v>0</v>
      </c>
      <c r="S9" s="45">
        <f>+O9-P9-R9</f>
        <v>7500000</v>
      </c>
      <c r="T9" s="46">
        <v>1</v>
      </c>
      <c r="U9" s="46">
        <v>1</v>
      </c>
      <c r="V9" s="33">
        <f t="shared" si="2"/>
        <v>7500000</v>
      </c>
      <c r="W9" s="33">
        <f t="shared" si="3"/>
        <v>7500000</v>
      </c>
      <c r="X9" s="33">
        <f t="shared" ref="X9:X53" si="5">+M9*U9</f>
        <v>7500000</v>
      </c>
      <c r="Y9" s="34" t="s">
        <v>45</v>
      </c>
      <c r="Z9" s="35" t="s">
        <v>41</v>
      </c>
      <c r="AA9" s="36">
        <f>+S9-X9</f>
        <v>0</v>
      </c>
      <c r="AB9" s="36">
        <v>426774</v>
      </c>
      <c r="AC9" s="36"/>
      <c r="AD9" s="36">
        <v>7073226</v>
      </c>
      <c r="AE9" s="36">
        <f>AA9+AB9+AC9+AD9</f>
        <v>7500000</v>
      </c>
      <c r="AF9" s="36"/>
      <c r="AG9" s="47"/>
      <c r="AH9" s="27"/>
    </row>
    <row r="10" spans="1:35">
      <c r="A10" s="26">
        <f t="shared" si="4"/>
        <v>3</v>
      </c>
      <c r="B10" s="38" t="s">
        <v>46</v>
      </c>
      <c r="C10" s="39" t="s">
        <v>47</v>
      </c>
      <c r="D10" s="41" t="s">
        <v>48</v>
      </c>
      <c r="E10" s="40">
        <v>42885</v>
      </c>
      <c r="F10" s="41" t="s">
        <v>49</v>
      </c>
      <c r="G10" s="40"/>
      <c r="H10" s="42"/>
      <c r="I10" s="43"/>
      <c r="J10" s="43"/>
      <c r="K10" s="45">
        <v>1000000</v>
      </c>
      <c r="L10" s="45">
        <f t="shared" si="0"/>
        <v>1000000</v>
      </c>
      <c r="M10" s="45">
        <f t="shared" si="1"/>
        <v>1000000</v>
      </c>
      <c r="N10" s="45">
        <v>0</v>
      </c>
      <c r="O10" s="45">
        <v>1000000</v>
      </c>
      <c r="P10" s="45">
        <v>0</v>
      </c>
      <c r="Q10" s="45">
        <v>0</v>
      </c>
      <c r="R10" s="45">
        <v>0</v>
      </c>
      <c r="S10" s="45">
        <f t="shared" ref="S10:S12" si="6">+O10-P10-R10</f>
        <v>1000000</v>
      </c>
      <c r="T10" s="46">
        <v>1</v>
      </c>
      <c r="U10" s="46">
        <v>1</v>
      </c>
      <c r="V10" s="33">
        <f t="shared" si="2"/>
        <v>1000000</v>
      </c>
      <c r="W10" s="33">
        <f t="shared" si="3"/>
        <v>1000000</v>
      </c>
      <c r="X10" s="33">
        <f t="shared" si="5"/>
        <v>1000000</v>
      </c>
      <c r="Y10" s="34" t="s">
        <v>50</v>
      </c>
      <c r="Z10" s="35" t="s">
        <v>51</v>
      </c>
      <c r="AA10" s="36">
        <f t="shared" ref="AA10:AA55" si="7">+S10-X10</f>
        <v>0</v>
      </c>
      <c r="AB10" s="36">
        <v>84774</v>
      </c>
      <c r="AC10" s="36"/>
      <c r="AD10" s="36">
        <v>915226</v>
      </c>
      <c r="AE10" s="36">
        <f t="shared" ref="AE10:AE76" si="8">AA10+AB10+AC10+AD10</f>
        <v>1000000</v>
      </c>
      <c r="AF10" s="36"/>
      <c r="AG10" s="27"/>
      <c r="AH10" s="27"/>
      <c r="AI10" s="37">
        <f t="shared" ref="AI10:AI12" si="9">+V10*10%</f>
        <v>100000</v>
      </c>
    </row>
    <row r="11" spans="1:35">
      <c r="A11" s="26">
        <f t="shared" si="4"/>
        <v>4</v>
      </c>
      <c r="B11" s="48" t="s">
        <v>52</v>
      </c>
      <c r="C11" s="49" t="s">
        <v>53</v>
      </c>
      <c r="D11" s="41" t="s">
        <v>54</v>
      </c>
      <c r="E11" s="50">
        <v>42958</v>
      </c>
      <c r="F11" s="41" t="s">
        <v>55</v>
      </c>
      <c r="G11" s="41" t="s">
        <v>55</v>
      </c>
      <c r="H11" s="42"/>
      <c r="I11" s="43"/>
      <c r="J11" s="43"/>
      <c r="K11" s="45">
        <f>2000000-1217152</f>
        <v>782848</v>
      </c>
      <c r="L11" s="45">
        <f t="shared" si="0"/>
        <v>782848</v>
      </c>
      <c r="M11" s="45">
        <f t="shared" si="1"/>
        <v>782848</v>
      </c>
      <c r="N11" s="45">
        <v>0</v>
      </c>
      <c r="O11" s="51">
        <v>782848</v>
      </c>
      <c r="P11" s="45">
        <v>0</v>
      </c>
      <c r="Q11" s="45">
        <v>0</v>
      </c>
      <c r="R11" s="45">
        <v>0</v>
      </c>
      <c r="S11" s="45">
        <f t="shared" si="6"/>
        <v>782848</v>
      </c>
      <c r="T11" s="46">
        <v>1</v>
      </c>
      <c r="U11" s="46">
        <v>1</v>
      </c>
      <c r="V11" s="33">
        <f t="shared" si="2"/>
        <v>782848</v>
      </c>
      <c r="W11" s="33">
        <f t="shared" si="3"/>
        <v>782848</v>
      </c>
      <c r="X11" s="33">
        <f t="shared" si="5"/>
        <v>782848</v>
      </c>
      <c r="Y11" s="34" t="s">
        <v>56</v>
      </c>
      <c r="Z11" s="35" t="s">
        <v>51</v>
      </c>
      <c r="AA11" s="36">
        <f t="shared" si="7"/>
        <v>0</v>
      </c>
      <c r="AB11" s="36">
        <v>112258</v>
      </c>
      <c r="AC11" s="36">
        <v>0</v>
      </c>
      <c r="AD11" s="36">
        <v>1887742</v>
      </c>
      <c r="AE11" s="36">
        <f t="shared" si="8"/>
        <v>2000000</v>
      </c>
      <c r="AF11" s="36"/>
      <c r="AG11" s="27"/>
      <c r="AH11" s="27"/>
      <c r="AI11" s="37">
        <f t="shared" si="9"/>
        <v>78284.800000000003</v>
      </c>
    </row>
    <row r="12" spans="1:35">
      <c r="A12" s="26">
        <f t="shared" si="4"/>
        <v>5</v>
      </c>
      <c r="B12" s="48" t="s">
        <v>52</v>
      </c>
      <c r="C12" s="49" t="s">
        <v>53</v>
      </c>
      <c r="D12" s="52" t="s">
        <v>57</v>
      </c>
      <c r="E12" s="53">
        <v>42983</v>
      </c>
      <c r="F12" s="54" t="s">
        <v>55</v>
      </c>
      <c r="G12" s="41" t="s">
        <v>55</v>
      </c>
      <c r="H12" s="42"/>
      <c r="I12" s="43"/>
      <c r="J12" s="43"/>
      <c r="K12" s="45">
        <v>3000000</v>
      </c>
      <c r="L12" s="45">
        <f t="shared" si="0"/>
        <v>3000000</v>
      </c>
      <c r="M12" s="45">
        <f t="shared" si="1"/>
        <v>3000000</v>
      </c>
      <c r="N12" s="45">
        <v>0</v>
      </c>
      <c r="O12" s="45">
        <v>3000000</v>
      </c>
      <c r="P12" s="45">
        <v>0</v>
      </c>
      <c r="Q12" s="45">
        <v>0</v>
      </c>
      <c r="R12" s="45">
        <v>0</v>
      </c>
      <c r="S12" s="45">
        <f t="shared" si="6"/>
        <v>3000000</v>
      </c>
      <c r="T12" s="46">
        <v>1</v>
      </c>
      <c r="U12" s="46">
        <v>1</v>
      </c>
      <c r="V12" s="33">
        <f t="shared" si="2"/>
        <v>3000000</v>
      </c>
      <c r="W12" s="33">
        <f t="shared" si="3"/>
        <v>3000000</v>
      </c>
      <c r="X12" s="33">
        <f t="shared" si="5"/>
        <v>3000000</v>
      </c>
      <c r="Y12" s="34" t="s">
        <v>56</v>
      </c>
      <c r="Z12" s="35" t="s">
        <v>51</v>
      </c>
      <c r="AA12" s="36">
        <f t="shared" si="7"/>
        <v>0</v>
      </c>
      <c r="AB12" s="36">
        <v>132232</v>
      </c>
      <c r="AC12" s="36">
        <v>0</v>
      </c>
      <c r="AD12" s="36">
        <v>2867768</v>
      </c>
      <c r="AE12" s="36">
        <f t="shared" si="8"/>
        <v>3000000</v>
      </c>
      <c r="AF12" s="36"/>
      <c r="AG12" s="27"/>
      <c r="AH12" s="27"/>
      <c r="AI12" s="37">
        <f t="shared" si="9"/>
        <v>300000</v>
      </c>
    </row>
    <row r="13" spans="1:35">
      <c r="A13" s="26">
        <f t="shared" si="4"/>
        <v>6</v>
      </c>
      <c r="B13" s="27" t="s">
        <v>58</v>
      </c>
      <c r="C13" s="28" t="s">
        <v>59</v>
      </c>
      <c r="D13" s="29" t="s">
        <v>60</v>
      </c>
      <c r="E13" s="30">
        <v>43235</v>
      </c>
      <c r="F13" s="29"/>
      <c r="G13" s="30"/>
      <c r="H13" s="32"/>
      <c r="I13" s="32"/>
      <c r="J13" s="32"/>
      <c r="K13" s="33">
        <v>7500000</v>
      </c>
      <c r="L13" s="33">
        <f t="shared" si="0"/>
        <v>7500000</v>
      </c>
      <c r="M13" s="33">
        <f t="shared" si="1"/>
        <v>7500000</v>
      </c>
      <c r="N13" s="33">
        <v>0</v>
      </c>
      <c r="O13" s="33">
        <v>7500000</v>
      </c>
      <c r="P13" s="33">
        <v>0</v>
      </c>
      <c r="Q13" s="33">
        <v>0</v>
      </c>
      <c r="R13" s="33">
        <v>0</v>
      </c>
      <c r="S13" s="33">
        <f>+K13-P13-R13</f>
        <v>7500000</v>
      </c>
      <c r="T13" s="26">
        <v>1</v>
      </c>
      <c r="U13" s="26">
        <v>1</v>
      </c>
      <c r="V13" s="33">
        <f t="shared" si="2"/>
        <v>7500000</v>
      </c>
      <c r="W13" s="33">
        <f t="shared" si="3"/>
        <v>7500000</v>
      </c>
      <c r="X13" s="33">
        <f t="shared" si="5"/>
        <v>7500000</v>
      </c>
      <c r="Y13" s="34" t="s">
        <v>61</v>
      </c>
      <c r="Z13" s="35" t="s">
        <v>62</v>
      </c>
      <c r="AA13" s="36">
        <f t="shared" si="7"/>
        <v>0</v>
      </c>
      <c r="AB13" s="36">
        <v>717097</v>
      </c>
      <c r="AC13" s="36">
        <f>5222169</f>
        <v>5222169</v>
      </c>
      <c r="AD13" s="36">
        <v>1560734</v>
      </c>
      <c r="AE13" s="36">
        <f t="shared" si="8"/>
        <v>7500000</v>
      </c>
      <c r="AF13" s="36"/>
      <c r="AG13" s="27"/>
      <c r="AH13" s="27"/>
    </row>
    <row r="14" spans="1:35">
      <c r="A14" s="26">
        <f t="shared" si="4"/>
        <v>7</v>
      </c>
      <c r="B14" s="27" t="s">
        <v>63</v>
      </c>
      <c r="C14" s="28" t="s">
        <v>64</v>
      </c>
      <c r="D14" s="29" t="s">
        <v>65</v>
      </c>
      <c r="E14" s="30">
        <v>43231</v>
      </c>
      <c r="F14" s="29"/>
      <c r="G14" s="30"/>
      <c r="H14" s="32"/>
      <c r="I14" s="32"/>
      <c r="J14" s="32"/>
      <c r="K14" s="33">
        <v>15000000</v>
      </c>
      <c r="L14" s="33">
        <f t="shared" si="0"/>
        <v>15000000</v>
      </c>
      <c r="M14" s="33">
        <f t="shared" si="1"/>
        <v>15000000</v>
      </c>
      <c r="N14" s="33">
        <v>0</v>
      </c>
      <c r="O14" s="33">
        <v>15000000</v>
      </c>
      <c r="P14" s="33">
        <v>0</v>
      </c>
      <c r="Q14" s="33">
        <v>0</v>
      </c>
      <c r="R14" s="33">
        <v>0</v>
      </c>
      <c r="S14" s="33">
        <f>+K14-P14-R14</f>
        <v>15000000</v>
      </c>
      <c r="T14" s="26">
        <v>1</v>
      </c>
      <c r="U14" s="26">
        <v>1</v>
      </c>
      <c r="V14" s="33">
        <f t="shared" si="2"/>
        <v>15000000</v>
      </c>
      <c r="W14" s="33">
        <f t="shared" si="3"/>
        <v>15000000</v>
      </c>
      <c r="X14" s="33">
        <f t="shared" si="5"/>
        <v>15000000</v>
      </c>
      <c r="Y14" s="34" t="s">
        <v>66</v>
      </c>
      <c r="Z14" s="35" t="s">
        <v>62</v>
      </c>
      <c r="AA14" s="36">
        <f t="shared" si="7"/>
        <v>0</v>
      </c>
      <c r="AB14" s="36">
        <v>1459355</v>
      </c>
      <c r="AC14" s="36">
        <v>75000</v>
      </c>
      <c r="AD14" s="36">
        <v>13465645</v>
      </c>
      <c r="AE14" s="36">
        <f t="shared" si="8"/>
        <v>15000000</v>
      </c>
      <c r="AF14" s="36"/>
      <c r="AG14" s="27"/>
      <c r="AH14" s="27"/>
    </row>
    <row r="15" spans="1:35">
      <c r="A15" s="26">
        <f t="shared" si="4"/>
        <v>8</v>
      </c>
      <c r="B15" s="27" t="s">
        <v>67</v>
      </c>
      <c r="C15" s="28" t="s">
        <v>68</v>
      </c>
      <c r="D15" s="29" t="s">
        <v>69</v>
      </c>
      <c r="E15" s="30">
        <v>43237</v>
      </c>
      <c r="F15" s="29" t="s">
        <v>70</v>
      </c>
      <c r="G15" s="30"/>
      <c r="H15" s="32"/>
      <c r="I15" s="32"/>
      <c r="J15" s="32"/>
      <c r="K15" s="33">
        <v>5000000</v>
      </c>
      <c r="L15" s="33">
        <f t="shared" si="0"/>
        <v>5000000</v>
      </c>
      <c r="M15" s="33">
        <f t="shared" si="1"/>
        <v>5000000</v>
      </c>
      <c r="N15" s="33">
        <v>0</v>
      </c>
      <c r="O15" s="33">
        <v>5000000</v>
      </c>
      <c r="P15" s="33">
        <v>0</v>
      </c>
      <c r="Q15" s="33">
        <v>0</v>
      </c>
      <c r="R15" s="33">
        <v>0</v>
      </c>
      <c r="S15" s="33">
        <f>+K15-P15-R15</f>
        <v>5000000</v>
      </c>
      <c r="T15" s="26">
        <v>1</v>
      </c>
      <c r="U15" s="26">
        <v>1</v>
      </c>
      <c r="V15" s="33">
        <f t="shared" si="2"/>
        <v>5000000</v>
      </c>
      <c r="W15" s="33">
        <f t="shared" si="3"/>
        <v>5000000</v>
      </c>
      <c r="X15" s="33">
        <f t="shared" si="5"/>
        <v>5000000</v>
      </c>
      <c r="Y15" s="34" t="s">
        <v>71</v>
      </c>
      <c r="Z15" s="35" t="s">
        <v>62</v>
      </c>
      <c r="AA15" s="36">
        <f t="shared" si="7"/>
        <v>0</v>
      </c>
      <c r="AB15" s="36">
        <v>473871</v>
      </c>
      <c r="AC15" s="36"/>
      <c r="AD15" s="36">
        <v>4526129</v>
      </c>
      <c r="AE15" s="36">
        <f t="shared" si="8"/>
        <v>5000000</v>
      </c>
      <c r="AF15" s="36"/>
      <c r="AG15" s="27"/>
      <c r="AH15" s="27"/>
    </row>
    <row r="16" spans="1:35">
      <c r="A16" s="26">
        <f t="shared" si="4"/>
        <v>9</v>
      </c>
      <c r="B16" s="27" t="s">
        <v>72</v>
      </c>
      <c r="C16" s="28" t="s">
        <v>73</v>
      </c>
      <c r="D16" s="29" t="s">
        <v>74</v>
      </c>
      <c r="E16" s="30">
        <v>43242</v>
      </c>
      <c r="F16" s="29" t="s">
        <v>75</v>
      </c>
      <c r="G16" s="30"/>
      <c r="H16" s="32"/>
      <c r="I16" s="32"/>
      <c r="J16" s="32"/>
      <c r="K16" s="33">
        <v>8195081</v>
      </c>
      <c r="L16" s="33">
        <f t="shared" si="0"/>
        <v>8195081</v>
      </c>
      <c r="M16" s="33">
        <f t="shared" si="1"/>
        <v>8195081</v>
      </c>
      <c r="N16" s="33">
        <v>0</v>
      </c>
      <c r="O16" s="33">
        <v>8195081</v>
      </c>
      <c r="P16" s="33">
        <v>0</v>
      </c>
      <c r="Q16" s="33">
        <v>0</v>
      </c>
      <c r="R16" s="33">
        <v>0</v>
      </c>
      <c r="S16" s="33">
        <f>+K16-P16-R16</f>
        <v>8195081</v>
      </c>
      <c r="T16" s="26">
        <v>1</v>
      </c>
      <c r="U16" s="26">
        <v>1</v>
      </c>
      <c r="V16" s="33">
        <f t="shared" si="2"/>
        <v>8195081</v>
      </c>
      <c r="W16" s="33">
        <f t="shared" si="3"/>
        <v>8195081</v>
      </c>
      <c r="X16" s="33">
        <f t="shared" si="5"/>
        <v>8195081</v>
      </c>
      <c r="Y16" s="34" t="s">
        <v>76</v>
      </c>
      <c r="Z16" s="35" t="s">
        <v>62</v>
      </c>
      <c r="AA16" s="36">
        <f t="shared" si="7"/>
        <v>0</v>
      </c>
      <c r="AB16" s="36">
        <v>695081</v>
      </c>
      <c r="AC16" s="36"/>
      <c r="AD16" s="36">
        <v>7500000</v>
      </c>
      <c r="AE16" s="36">
        <f t="shared" si="8"/>
        <v>8195081</v>
      </c>
      <c r="AF16" s="36"/>
      <c r="AG16" s="27"/>
      <c r="AH16" s="27"/>
    </row>
    <row r="17" spans="1:34">
      <c r="A17" s="26">
        <f t="shared" si="4"/>
        <v>10</v>
      </c>
      <c r="B17" s="27" t="s">
        <v>77</v>
      </c>
      <c r="C17" s="28" t="s">
        <v>78</v>
      </c>
      <c r="D17" s="29" t="s">
        <v>79</v>
      </c>
      <c r="E17" s="30">
        <v>43251</v>
      </c>
      <c r="F17" s="29" t="s">
        <v>80</v>
      </c>
      <c r="G17" s="30"/>
      <c r="H17" s="32"/>
      <c r="I17" s="32"/>
      <c r="J17" s="32"/>
      <c r="K17" s="33">
        <v>5000000</v>
      </c>
      <c r="L17" s="33">
        <f t="shared" si="0"/>
        <v>5000000</v>
      </c>
      <c r="M17" s="33">
        <f t="shared" si="1"/>
        <v>5000000</v>
      </c>
      <c r="N17" s="33">
        <v>0</v>
      </c>
      <c r="O17" s="33">
        <v>5000000</v>
      </c>
      <c r="P17" s="33">
        <v>0</v>
      </c>
      <c r="Q17" s="33">
        <v>0</v>
      </c>
      <c r="R17" s="33">
        <v>0</v>
      </c>
      <c r="S17" s="33">
        <f>+K17-P17-R17</f>
        <v>5000000</v>
      </c>
      <c r="T17" s="26">
        <v>1</v>
      </c>
      <c r="U17" s="26">
        <v>1</v>
      </c>
      <c r="V17" s="33">
        <f t="shared" si="2"/>
        <v>5000000</v>
      </c>
      <c r="W17" s="33">
        <f t="shared" si="3"/>
        <v>5000000</v>
      </c>
      <c r="X17" s="33">
        <f t="shared" si="5"/>
        <v>5000000</v>
      </c>
      <c r="Y17" s="34" t="s">
        <v>81</v>
      </c>
      <c r="Z17" s="35" t="s">
        <v>62</v>
      </c>
      <c r="AA17" s="36">
        <f t="shared" si="7"/>
        <v>0</v>
      </c>
      <c r="AB17" s="36">
        <v>444516</v>
      </c>
      <c r="AC17" s="36"/>
      <c r="AD17" s="36">
        <v>4555484</v>
      </c>
      <c r="AE17" s="36">
        <f t="shared" si="8"/>
        <v>5000000</v>
      </c>
      <c r="AF17" s="36"/>
      <c r="AG17" s="27"/>
      <c r="AH17" s="27"/>
    </row>
    <row r="18" spans="1:34">
      <c r="A18" s="26">
        <f t="shared" si="4"/>
        <v>11</v>
      </c>
      <c r="B18" s="27" t="s">
        <v>82</v>
      </c>
      <c r="C18" s="28" t="s">
        <v>83</v>
      </c>
      <c r="D18" s="29" t="s">
        <v>84</v>
      </c>
      <c r="E18" s="30">
        <v>43251</v>
      </c>
      <c r="F18" s="29" t="s">
        <v>85</v>
      </c>
      <c r="G18" s="29" t="s">
        <v>86</v>
      </c>
      <c r="H18" s="32"/>
      <c r="I18" s="32"/>
      <c r="J18" s="32"/>
      <c r="K18" s="33">
        <v>7500000</v>
      </c>
      <c r="L18" s="33">
        <f t="shared" si="0"/>
        <v>7500000</v>
      </c>
      <c r="M18" s="33">
        <f t="shared" si="1"/>
        <v>7500000</v>
      </c>
      <c r="N18" s="33">
        <v>0</v>
      </c>
      <c r="O18" s="33">
        <v>7500000</v>
      </c>
      <c r="P18" s="33">
        <v>0</v>
      </c>
      <c r="Q18" s="33">
        <v>0</v>
      </c>
      <c r="R18" s="33">
        <v>0</v>
      </c>
      <c r="S18" s="33">
        <f t="shared" ref="S18:S53" si="10">+K18-P18-R18</f>
        <v>7500000</v>
      </c>
      <c r="T18" s="26">
        <v>1</v>
      </c>
      <c r="U18" s="26">
        <v>1</v>
      </c>
      <c r="V18" s="33">
        <f t="shared" si="2"/>
        <v>7500000</v>
      </c>
      <c r="W18" s="33">
        <f t="shared" si="3"/>
        <v>7500000</v>
      </c>
      <c r="X18" s="33">
        <f t="shared" si="5"/>
        <v>7500000</v>
      </c>
      <c r="Y18" s="34" t="s">
        <v>87</v>
      </c>
      <c r="Z18" s="35" t="s">
        <v>62</v>
      </c>
      <c r="AA18" s="36">
        <f t="shared" si="7"/>
        <v>0</v>
      </c>
      <c r="AB18" s="36">
        <v>666774</v>
      </c>
      <c r="AC18" s="36"/>
      <c r="AD18" s="36">
        <v>6833226</v>
      </c>
      <c r="AE18" s="36">
        <f t="shared" si="8"/>
        <v>7500000</v>
      </c>
      <c r="AF18" s="36"/>
      <c r="AG18" s="27"/>
      <c r="AH18" s="27"/>
    </row>
    <row r="19" spans="1:34">
      <c r="A19" s="26">
        <f t="shared" si="4"/>
        <v>12</v>
      </c>
      <c r="B19" s="27" t="s">
        <v>88</v>
      </c>
      <c r="C19" s="28" t="s">
        <v>89</v>
      </c>
      <c r="D19" s="29" t="s">
        <v>90</v>
      </c>
      <c r="E19" s="30">
        <v>43251</v>
      </c>
      <c r="F19" s="29" t="s">
        <v>91</v>
      </c>
      <c r="G19" s="30"/>
      <c r="H19" s="32"/>
      <c r="I19" s="32"/>
      <c r="J19" s="32"/>
      <c r="K19" s="33">
        <v>7500000</v>
      </c>
      <c r="L19" s="33">
        <f t="shared" si="0"/>
        <v>7500000</v>
      </c>
      <c r="M19" s="33">
        <f t="shared" si="1"/>
        <v>7500000</v>
      </c>
      <c r="N19" s="33">
        <v>0</v>
      </c>
      <c r="O19" s="33">
        <v>7500000</v>
      </c>
      <c r="P19" s="33">
        <v>0</v>
      </c>
      <c r="Q19" s="33">
        <v>0</v>
      </c>
      <c r="R19" s="33">
        <v>0</v>
      </c>
      <c r="S19" s="33">
        <f t="shared" si="10"/>
        <v>7500000</v>
      </c>
      <c r="T19" s="26">
        <v>1</v>
      </c>
      <c r="U19" s="26">
        <v>1</v>
      </c>
      <c r="V19" s="33">
        <f t="shared" si="2"/>
        <v>7500000</v>
      </c>
      <c r="W19" s="33">
        <f t="shared" si="3"/>
        <v>7500000</v>
      </c>
      <c r="X19" s="33">
        <f t="shared" si="5"/>
        <v>7500000</v>
      </c>
      <c r="Y19" s="34" t="s">
        <v>71</v>
      </c>
      <c r="Z19" s="35" t="s">
        <v>62</v>
      </c>
      <c r="AA19" s="36">
        <f t="shared" si="7"/>
        <v>0</v>
      </c>
      <c r="AB19" s="36">
        <v>666774</v>
      </c>
      <c r="AC19" s="36"/>
      <c r="AD19" s="36">
        <v>6833226</v>
      </c>
      <c r="AE19" s="36">
        <f t="shared" si="8"/>
        <v>7500000</v>
      </c>
      <c r="AF19" s="36"/>
      <c r="AG19" s="27"/>
      <c r="AH19" s="27"/>
    </row>
    <row r="20" spans="1:34">
      <c r="A20" s="26">
        <f t="shared" si="4"/>
        <v>13</v>
      </c>
      <c r="B20" s="27" t="s">
        <v>92</v>
      </c>
      <c r="C20" s="28" t="s">
        <v>93</v>
      </c>
      <c r="D20" s="29" t="s">
        <v>94</v>
      </c>
      <c r="E20" s="30">
        <v>43251</v>
      </c>
      <c r="F20" s="29" t="s">
        <v>95</v>
      </c>
      <c r="G20" s="30"/>
      <c r="H20" s="32"/>
      <c r="I20" s="32"/>
      <c r="J20" s="32"/>
      <c r="K20" s="33">
        <v>10000000</v>
      </c>
      <c r="L20" s="33">
        <f t="shared" si="0"/>
        <v>10000000</v>
      </c>
      <c r="M20" s="33">
        <f t="shared" si="1"/>
        <v>10000000</v>
      </c>
      <c r="N20" s="33">
        <v>0</v>
      </c>
      <c r="O20" s="33">
        <v>10000000</v>
      </c>
      <c r="P20" s="33">
        <v>0</v>
      </c>
      <c r="Q20" s="33">
        <v>0</v>
      </c>
      <c r="R20" s="33">
        <v>0</v>
      </c>
      <c r="S20" s="33">
        <f t="shared" si="10"/>
        <v>10000000</v>
      </c>
      <c r="T20" s="26">
        <v>1</v>
      </c>
      <c r="U20" s="26">
        <v>1</v>
      </c>
      <c r="V20" s="33">
        <f t="shared" si="2"/>
        <v>10000000</v>
      </c>
      <c r="W20" s="33">
        <f t="shared" si="3"/>
        <v>10000000</v>
      </c>
      <c r="X20" s="33">
        <f t="shared" si="5"/>
        <v>10000000</v>
      </c>
      <c r="Y20" s="34" t="s">
        <v>81</v>
      </c>
      <c r="Z20" s="35" t="s">
        <v>62</v>
      </c>
      <c r="AA20" s="36">
        <f t="shared" si="7"/>
        <v>0</v>
      </c>
      <c r="AB20" s="36">
        <v>889032</v>
      </c>
      <c r="AC20" s="36">
        <v>25000</v>
      </c>
      <c r="AD20" s="36">
        <v>9085968</v>
      </c>
      <c r="AE20" s="36">
        <f t="shared" si="8"/>
        <v>10000000</v>
      </c>
      <c r="AF20" s="36"/>
      <c r="AG20" s="27"/>
      <c r="AH20" s="27"/>
    </row>
    <row r="21" spans="1:34">
      <c r="A21" s="26">
        <f t="shared" si="4"/>
        <v>14</v>
      </c>
      <c r="B21" s="27" t="s">
        <v>96</v>
      </c>
      <c r="C21" s="28" t="s">
        <v>97</v>
      </c>
      <c r="D21" s="29" t="s">
        <v>98</v>
      </c>
      <c r="E21" s="30">
        <v>43251</v>
      </c>
      <c r="F21" s="29" t="s">
        <v>99</v>
      </c>
      <c r="G21" s="29" t="s">
        <v>100</v>
      </c>
      <c r="H21" s="32"/>
      <c r="I21" s="32"/>
      <c r="J21" s="32"/>
      <c r="K21" s="33">
        <v>10000000</v>
      </c>
      <c r="L21" s="33">
        <f t="shared" si="0"/>
        <v>10000000</v>
      </c>
      <c r="M21" s="33">
        <f t="shared" si="1"/>
        <v>10000000</v>
      </c>
      <c r="N21" s="33">
        <v>0</v>
      </c>
      <c r="O21" s="33">
        <v>10000000</v>
      </c>
      <c r="P21" s="33">
        <v>0</v>
      </c>
      <c r="Q21" s="33">
        <v>0</v>
      </c>
      <c r="R21" s="33">
        <v>0</v>
      </c>
      <c r="S21" s="33">
        <f t="shared" si="10"/>
        <v>10000000</v>
      </c>
      <c r="T21" s="26">
        <v>1</v>
      </c>
      <c r="U21" s="26">
        <v>1</v>
      </c>
      <c r="V21" s="33">
        <f t="shared" si="2"/>
        <v>10000000</v>
      </c>
      <c r="W21" s="33">
        <f t="shared" si="3"/>
        <v>10000000</v>
      </c>
      <c r="X21" s="33">
        <f t="shared" si="5"/>
        <v>10000000</v>
      </c>
      <c r="Y21" s="34" t="s">
        <v>101</v>
      </c>
      <c r="Z21" s="35" t="s">
        <v>62</v>
      </c>
      <c r="AA21" s="36">
        <f t="shared" si="7"/>
        <v>0</v>
      </c>
      <c r="AB21" s="36">
        <v>889032</v>
      </c>
      <c r="AC21" s="36"/>
      <c r="AD21" s="36">
        <v>9110968</v>
      </c>
      <c r="AE21" s="36">
        <f t="shared" si="8"/>
        <v>10000000</v>
      </c>
      <c r="AF21" s="36"/>
      <c r="AG21" s="27"/>
      <c r="AH21" s="27"/>
    </row>
    <row r="22" spans="1:34">
      <c r="A22" s="26">
        <f t="shared" si="4"/>
        <v>15</v>
      </c>
      <c r="B22" s="27" t="s">
        <v>102</v>
      </c>
      <c r="C22" s="28" t="s">
        <v>103</v>
      </c>
      <c r="D22" s="29" t="s">
        <v>104</v>
      </c>
      <c r="E22" s="30">
        <v>43251</v>
      </c>
      <c r="F22" s="29" t="s">
        <v>105</v>
      </c>
      <c r="G22" s="30"/>
      <c r="H22" s="32"/>
      <c r="I22" s="32"/>
      <c r="J22" s="32"/>
      <c r="K22" s="33">
        <v>15000000</v>
      </c>
      <c r="L22" s="33">
        <f t="shared" si="0"/>
        <v>15000000</v>
      </c>
      <c r="M22" s="33">
        <f t="shared" si="1"/>
        <v>15000000</v>
      </c>
      <c r="N22" s="33">
        <v>0</v>
      </c>
      <c r="O22" s="33">
        <v>15000000</v>
      </c>
      <c r="P22" s="33">
        <v>0</v>
      </c>
      <c r="Q22" s="33">
        <v>0</v>
      </c>
      <c r="R22" s="33">
        <v>0</v>
      </c>
      <c r="S22" s="33">
        <f t="shared" si="10"/>
        <v>15000000</v>
      </c>
      <c r="T22" s="26">
        <v>1</v>
      </c>
      <c r="U22" s="26">
        <v>1</v>
      </c>
      <c r="V22" s="33">
        <f t="shared" si="2"/>
        <v>15000000</v>
      </c>
      <c r="W22" s="33">
        <f t="shared" si="3"/>
        <v>15000000</v>
      </c>
      <c r="X22" s="33">
        <f t="shared" si="5"/>
        <v>15000000</v>
      </c>
      <c r="Y22" s="34" t="s">
        <v>106</v>
      </c>
      <c r="Z22" s="35" t="s">
        <v>62</v>
      </c>
      <c r="AA22" s="36">
        <f t="shared" si="7"/>
        <v>0</v>
      </c>
      <c r="AB22" s="36">
        <v>1333548</v>
      </c>
      <c r="AC22" s="36">
        <v>50000</v>
      </c>
      <c r="AD22" s="36">
        <v>13616452</v>
      </c>
      <c r="AE22" s="36">
        <f t="shared" si="8"/>
        <v>15000000</v>
      </c>
      <c r="AF22" s="36"/>
      <c r="AG22" s="27"/>
      <c r="AH22" s="27"/>
    </row>
    <row r="23" spans="1:34">
      <c r="A23" s="26">
        <f t="shared" si="4"/>
        <v>16</v>
      </c>
      <c r="B23" s="27" t="s">
        <v>107</v>
      </c>
      <c r="C23" s="28" t="s">
        <v>108</v>
      </c>
      <c r="D23" s="29" t="s">
        <v>109</v>
      </c>
      <c r="E23" s="30">
        <v>43248</v>
      </c>
      <c r="F23" s="29" t="s">
        <v>110</v>
      </c>
      <c r="G23" s="30"/>
      <c r="H23" s="32"/>
      <c r="I23" s="32"/>
      <c r="J23" s="32"/>
      <c r="K23" s="33">
        <v>5000000</v>
      </c>
      <c r="L23" s="33">
        <f t="shared" si="0"/>
        <v>5000000</v>
      </c>
      <c r="M23" s="33">
        <f t="shared" si="1"/>
        <v>5000000</v>
      </c>
      <c r="N23" s="33">
        <v>0</v>
      </c>
      <c r="O23" s="33">
        <v>5000000</v>
      </c>
      <c r="P23" s="33">
        <v>0</v>
      </c>
      <c r="Q23" s="33">
        <v>0</v>
      </c>
      <c r="R23" s="33">
        <v>0</v>
      </c>
      <c r="S23" s="33">
        <f t="shared" si="10"/>
        <v>5000000</v>
      </c>
      <c r="T23" s="26">
        <v>1</v>
      </c>
      <c r="U23" s="26">
        <v>1</v>
      </c>
      <c r="V23" s="33">
        <f t="shared" si="2"/>
        <v>5000000</v>
      </c>
      <c r="W23" s="33">
        <f t="shared" si="3"/>
        <v>5000000</v>
      </c>
      <c r="X23" s="33">
        <f t="shared" si="5"/>
        <v>5000000</v>
      </c>
      <c r="Y23" s="34" t="s">
        <v>111</v>
      </c>
      <c r="Z23" s="35" t="s">
        <v>62</v>
      </c>
      <c r="AA23" s="36">
        <f t="shared" si="7"/>
        <v>0</v>
      </c>
      <c r="AB23" s="36">
        <v>450806</v>
      </c>
      <c r="AC23" s="36">
        <v>0</v>
      </c>
      <c r="AD23" s="36">
        <v>4549194</v>
      </c>
      <c r="AE23" s="36">
        <f t="shared" si="8"/>
        <v>5000000</v>
      </c>
      <c r="AF23" s="36"/>
      <c r="AG23" s="27"/>
      <c r="AH23" s="27"/>
    </row>
    <row r="24" spans="1:34">
      <c r="A24" s="26">
        <f t="shared" si="4"/>
        <v>17</v>
      </c>
      <c r="B24" s="27" t="s">
        <v>112</v>
      </c>
      <c r="C24" s="28" t="s">
        <v>113</v>
      </c>
      <c r="D24" s="29" t="s">
        <v>114</v>
      </c>
      <c r="E24" s="30">
        <v>43248</v>
      </c>
      <c r="F24" s="29" t="s">
        <v>115</v>
      </c>
      <c r="G24" s="30"/>
      <c r="H24" s="32"/>
      <c r="I24" s="32"/>
      <c r="J24" s="32"/>
      <c r="K24" s="33">
        <v>10000000</v>
      </c>
      <c r="L24" s="33">
        <f t="shared" si="0"/>
        <v>10000000</v>
      </c>
      <c r="M24" s="33">
        <f t="shared" si="1"/>
        <v>10000000</v>
      </c>
      <c r="N24" s="33">
        <v>0</v>
      </c>
      <c r="O24" s="33">
        <v>10000000</v>
      </c>
      <c r="P24" s="33">
        <v>0</v>
      </c>
      <c r="Q24" s="33">
        <v>0</v>
      </c>
      <c r="R24" s="33">
        <v>0</v>
      </c>
      <c r="S24" s="33">
        <f t="shared" si="10"/>
        <v>10000000</v>
      </c>
      <c r="T24" s="26">
        <v>1</v>
      </c>
      <c r="U24" s="26">
        <v>1</v>
      </c>
      <c r="V24" s="33">
        <f t="shared" si="2"/>
        <v>10000000</v>
      </c>
      <c r="W24" s="33">
        <f t="shared" si="3"/>
        <v>10000000</v>
      </c>
      <c r="X24" s="33">
        <f t="shared" si="5"/>
        <v>10000000</v>
      </c>
      <c r="Y24" s="34" t="s">
        <v>116</v>
      </c>
      <c r="Z24" s="35" t="s">
        <v>62</v>
      </c>
      <c r="AA24" s="36">
        <f t="shared" si="7"/>
        <v>0</v>
      </c>
      <c r="AB24" s="36">
        <v>901613</v>
      </c>
      <c r="AC24" s="36">
        <v>0</v>
      </c>
      <c r="AD24" s="36">
        <v>9098387</v>
      </c>
      <c r="AE24" s="36">
        <f t="shared" si="8"/>
        <v>10000000</v>
      </c>
      <c r="AF24" s="36"/>
      <c r="AG24" s="27"/>
      <c r="AH24" s="27"/>
    </row>
    <row r="25" spans="1:34">
      <c r="A25" s="26">
        <f t="shared" si="4"/>
        <v>18</v>
      </c>
      <c r="B25" s="27" t="s">
        <v>117</v>
      </c>
      <c r="C25" s="28" t="s">
        <v>118</v>
      </c>
      <c r="D25" s="29" t="s">
        <v>119</v>
      </c>
      <c r="E25" s="30">
        <v>43248</v>
      </c>
      <c r="F25" s="29" t="s">
        <v>120</v>
      </c>
      <c r="G25" s="30"/>
      <c r="H25" s="32"/>
      <c r="I25" s="32"/>
      <c r="J25" s="32"/>
      <c r="K25" s="33">
        <v>7500000</v>
      </c>
      <c r="L25" s="33">
        <f t="shared" si="0"/>
        <v>7500000</v>
      </c>
      <c r="M25" s="33">
        <f t="shared" si="1"/>
        <v>7500000</v>
      </c>
      <c r="N25" s="33">
        <v>0</v>
      </c>
      <c r="O25" s="33">
        <v>7500000</v>
      </c>
      <c r="P25" s="33">
        <v>0</v>
      </c>
      <c r="Q25" s="33">
        <v>0</v>
      </c>
      <c r="R25" s="33">
        <v>0</v>
      </c>
      <c r="S25" s="33">
        <f t="shared" si="10"/>
        <v>7500000</v>
      </c>
      <c r="T25" s="26">
        <v>1</v>
      </c>
      <c r="U25" s="26">
        <v>1</v>
      </c>
      <c r="V25" s="33">
        <f t="shared" si="2"/>
        <v>7500000</v>
      </c>
      <c r="W25" s="33">
        <f t="shared" si="3"/>
        <v>7500000</v>
      </c>
      <c r="X25" s="33">
        <f t="shared" si="5"/>
        <v>7500000</v>
      </c>
      <c r="Y25" s="34" t="s">
        <v>111</v>
      </c>
      <c r="Z25" s="35" t="s">
        <v>62</v>
      </c>
      <c r="AA25" s="36">
        <f t="shared" si="7"/>
        <v>0</v>
      </c>
      <c r="AB25" s="36">
        <v>676210</v>
      </c>
      <c r="AC25" s="36">
        <v>0</v>
      </c>
      <c r="AD25" s="36">
        <v>6823790</v>
      </c>
      <c r="AE25" s="36">
        <f t="shared" si="8"/>
        <v>7500000</v>
      </c>
      <c r="AF25" s="36"/>
      <c r="AG25" s="27"/>
      <c r="AH25" s="27"/>
    </row>
    <row r="26" spans="1:34">
      <c r="A26" s="26">
        <f t="shared" si="4"/>
        <v>19</v>
      </c>
      <c r="B26" s="27" t="s">
        <v>121</v>
      </c>
      <c r="C26" s="28" t="s">
        <v>122</v>
      </c>
      <c r="D26" s="29" t="s">
        <v>123</v>
      </c>
      <c r="E26" s="30">
        <v>43255</v>
      </c>
      <c r="F26" s="29" t="s">
        <v>124</v>
      </c>
      <c r="G26" s="29" t="s">
        <v>124</v>
      </c>
      <c r="H26" s="32"/>
      <c r="I26" s="32"/>
      <c r="J26" s="32"/>
      <c r="K26" s="33">
        <v>10000000</v>
      </c>
      <c r="L26" s="33">
        <f t="shared" si="0"/>
        <v>10000000</v>
      </c>
      <c r="M26" s="33">
        <f t="shared" si="1"/>
        <v>10000000</v>
      </c>
      <c r="N26" s="33">
        <v>0</v>
      </c>
      <c r="O26" s="33">
        <v>10000000</v>
      </c>
      <c r="P26" s="33">
        <v>0</v>
      </c>
      <c r="Q26" s="33">
        <v>0</v>
      </c>
      <c r="R26" s="33">
        <v>0</v>
      </c>
      <c r="S26" s="33">
        <f t="shared" si="10"/>
        <v>10000000</v>
      </c>
      <c r="T26" s="26">
        <v>1</v>
      </c>
      <c r="U26" s="26">
        <v>1</v>
      </c>
      <c r="V26" s="33">
        <f t="shared" si="2"/>
        <v>10000000</v>
      </c>
      <c r="W26" s="33">
        <f t="shared" si="3"/>
        <v>10000000</v>
      </c>
      <c r="X26" s="33">
        <f t="shared" si="5"/>
        <v>10000000</v>
      </c>
      <c r="Y26" s="34" t="s">
        <v>125</v>
      </c>
      <c r="Z26" s="35" t="s">
        <v>62</v>
      </c>
      <c r="AA26" s="36">
        <f t="shared" si="7"/>
        <v>0</v>
      </c>
      <c r="AB26" s="36">
        <v>871839</v>
      </c>
      <c r="AC26" s="36">
        <v>0</v>
      </c>
      <c r="AD26" s="36">
        <v>9128161</v>
      </c>
      <c r="AE26" s="36">
        <f t="shared" si="8"/>
        <v>10000000</v>
      </c>
      <c r="AF26" s="36"/>
      <c r="AG26" s="27"/>
      <c r="AH26" s="27"/>
    </row>
    <row r="27" spans="1:34">
      <c r="A27" s="26">
        <f t="shared" si="4"/>
        <v>20</v>
      </c>
      <c r="B27" s="27" t="s">
        <v>126</v>
      </c>
      <c r="C27" s="28" t="s">
        <v>127</v>
      </c>
      <c r="D27" s="29" t="s">
        <v>128</v>
      </c>
      <c r="E27" s="30">
        <v>43255</v>
      </c>
      <c r="F27" s="29"/>
      <c r="G27" s="29" t="s">
        <v>129</v>
      </c>
      <c r="H27" s="32"/>
      <c r="I27" s="32"/>
      <c r="J27" s="32"/>
      <c r="K27" s="33">
        <v>13066206</v>
      </c>
      <c r="L27" s="33">
        <f t="shared" si="0"/>
        <v>13066206</v>
      </c>
      <c r="M27" s="33">
        <f t="shared" si="1"/>
        <v>13066206</v>
      </c>
      <c r="N27" s="33">
        <v>0</v>
      </c>
      <c r="O27" s="33">
        <v>13066206</v>
      </c>
      <c r="P27" s="33">
        <v>0</v>
      </c>
      <c r="Q27" s="33">
        <v>0</v>
      </c>
      <c r="R27" s="33">
        <v>0</v>
      </c>
      <c r="S27" s="33">
        <f t="shared" si="10"/>
        <v>13066206</v>
      </c>
      <c r="T27" s="26">
        <v>1</v>
      </c>
      <c r="U27" s="26">
        <v>1</v>
      </c>
      <c r="V27" s="33">
        <f t="shared" si="2"/>
        <v>13066206</v>
      </c>
      <c r="W27" s="33">
        <f t="shared" si="3"/>
        <v>13066206</v>
      </c>
      <c r="X27" s="33">
        <f t="shared" si="5"/>
        <v>13066206</v>
      </c>
      <c r="Y27" s="34" t="s">
        <v>130</v>
      </c>
      <c r="Z27" s="35" t="s">
        <v>62</v>
      </c>
      <c r="AA27" s="36">
        <f t="shared" si="7"/>
        <v>0</v>
      </c>
      <c r="AB27" s="36">
        <f>1046206+20000</f>
        <v>1066206</v>
      </c>
      <c r="AC27" s="36">
        <f>12000000</f>
        <v>12000000</v>
      </c>
      <c r="AD27" s="36">
        <v>0</v>
      </c>
      <c r="AE27" s="36">
        <f t="shared" si="8"/>
        <v>13066206</v>
      </c>
      <c r="AF27" s="36"/>
      <c r="AG27" s="27"/>
      <c r="AH27" s="27"/>
    </row>
    <row r="28" spans="1:34">
      <c r="A28" s="26">
        <f t="shared" si="4"/>
        <v>21</v>
      </c>
      <c r="B28" s="27" t="s">
        <v>131</v>
      </c>
      <c r="C28" s="28" t="s">
        <v>132</v>
      </c>
      <c r="D28" s="29" t="s">
        <v>133</v>
      </c>
      <c r="E28" s="30">
        <v>43255</v>
      </c>
      <c r="F28" s="29" t="s">
        <v>134</v>
      </c>
      <c r="G28" s="30"/>
      <c r="H28" s="32"/>
      <c r="I28" s="32"/>
      <c r="J28" s="32"/>
      <c r="K28" s="33">
        <v>3000000</v>
      </c>
      <c r="L28" s="33">
        <f t="shared" si="0"/>
        <v>3000000</v>
      </c>
      <c r="M28" s="33">
        <f t="shared" si="1"/>
        <v>3000000</v>
      </c>
      <c r="N28" s="33">
        <v>0</v>
      </c>
      <c r="O28" s="33">
        <v>3000000</v>
      </c>
      <c r="P28" s="33">
        <v>0</v>
      </c>
      <c r="Q28" s="33">
        <v>0</v>
      </c>
      <c r="R28" s="33">
        <v>0</v>
      </c>
      <c r="S28" s="33">
        <f t="shared" si="10"/>
        <v>3000000</v>
      </c>
      <c r="T28" s="26">
        <v>1</v>
      </c>
      <c r="U28" s="26">
        <v>1</v>
      </c>
      <c r="V28" s="33">
        <f t="shared" si="2"/>
        <v>3000000</v>
      </c>
      <c r="W28" s="33">
        <f t="shared" si="3"/>
        <v>3000000</v>
      </c>
      <c r="X28" s="33">
        <f t="shared" si="5"/>
        <v>3000000</v>
      </c>
      <c r="Y28" s="34" t="s">
        <v>130</v>
      </c>
      <c r="Z28" s="35" t="s">
        <v>62</v>
      </c>
      <c r="AA28" s="36">
        <f t="shared" si="7"/>
        <v>0</v>
      </c>
      <c r="AB28" s="36">
        <v>261552</v>
      </c>
      <c r="AC28" s="36">
        <v>0</v>
      </c>
      <c r="AD28" s="36">
        <v>2738448</v>
      </c>
      <c r="AE28" s="36">
        <f t="shared" si="8"/>
        <v>3000000</v>
      </c>
      <c r="AF28" s="36"/>
      <c r="AG28" s="27"/>
      <c r="AH28" s="27"/>
    </row>
    <row r="29" spans="1:34">
      <c r="A29" s="26">
        <f t="shared" si="4"/>
        <v>22</v>
      </c>
      <c r="B29" s="27" t="s">
        <v>135</v>
      </c>
      <c r="C29" s="28" t="s">
        <v>136</v>
      </c>
      <c r="D29" s="29" t="s">
        <v>137</v>
      </c>
      <c r="E29" s="30">
        <v>43255</v>
      </c>
      <c r="F29" s="29" t="s">
        <v>138</v>
      </c>
      <c r="G29" s="30"/>
      <c r="H29" s="32"/>
      <c r="I29" s="32"/>
      <c r="J29" s="32"/>
      <c r="K29" s="33">
        <v>7500000</v>
      </c>
      <c r="L29" s="33">
        <f t="shared" si="0"/>
        <v>7500000</v>
      </c>
      <c r="M29" s="33">
        <f t="shared" si="1"/>
        <v>7500000</v>
      </c>
      <c r="N29" s="33">
        <v>0</v>
      </c>
      <c r="O29" s="33">
        <v>7500000</v>
      </c>
      <c r="P29" s="33">
        <v>0</v>
      </c>
      <c r="Q29" s="33">
        <v>0</v>
      </c>
      <c r="R29" s="33">
        <v>0</v>
      </c>
      <c r="S29" s="33">
        <f t="shared" si="10"/>
        <v>7500000</v>
      </c>
      <c r="T29" s="26">
        <v>1</v>
      </c>
      <c r="U29" s="26">
        <v>1</v>
      </c>
      <c r="V29" s="33">
        <f t="shared" si="2"/>
        <v>7500000</v>
      </c>
      <c r="W29" s="33">
        <f t="shared" si="3"/>
        <v>7500000</v>
      </c>
      <c r="X29" s="33">
        <f t="shared" si="5"/>
        <v>7500000</v>
      </c>
      <c r="Y29" s="34" t="s">
        <v>125</v>
      </c>
      <c r="Z29" s="35" t="s">
        <v>62</v>
      </c>
      <c r="AA29" s="36">
        <f t="shared" si="7"/>
        <v>0</v>
      </c>
      <c r="AB29" s="36">
        <v>653879</v>
      </c>
      <c r="AC29" s="36">
        <v>0</v>
      </c>
      <c r="AD29" s="36">
        <v>6846121</v>
      </c>
      <c r="AE29" s="36">
        <f t="shared" si="8"/>
        <v>7500000</v>
      </c>
      <c r="AF29" s="36"/>
      <c r="AG29" s="27"/>
      <c r="AH29" s="27"/>
    </row>
    <row r="30" spans="1:34">
      <c r="A30" s="26">
        <f t="shared" si="4"/>
        <v>23</v>
      </c>
      <c r="B30" s="27" t="s">
        <v>139</v>
      </c>
      <c r="C30" s="28" t="s">
        <v>140</v>
      </c>
      <c r="D30" s="29" t="s">
        <v>141</v>
      </c>
      <c r="E30" s="30">
        <v>43257</v>
      </c>
      <c r="F30" s="29" t="s">
        <v>142</v>
      </c>
      <c r="G30" s="30"/>
      <c r="H30" s="32"/>
      <c r="I30" s="32"/>
      <c r="J30" s="32"/>
      <c r="K30" s="33">
        <v>6000000</v>
      </c>
      <c r="L30" s="33">
        <f t="shared" si="0"/>
        <v>6000000</v>
      </c>
      <c r="M30" s="33">
        <f t="shared" si="1"/>
        <v>6000000</v>
      </c>
      <c r="N30" s="33">
        <v>0</v>
      </c>
      <c r="O30" s="33">
        <v>6000000</v>
      </c>
      <c r="P30" s="33">
        <v>0</v>
      </c>
      <c r="Q30" s="33">
        <v>0</v>
      </c>
      <c r="R30" s="33">
        <v>0</v>
      </c>
      <c r="S30" s="33">
        <f t="shared" si="10"/>
        <v>6000000</v>
      </c>
      <c r="T30" s="26">
        <v>1</v>
      </c>
      <c r="U30" s="26">
        <v>1</v>
      </c>
      <c r="V30" s="33">
        <f t="shared" si="2"/>
        <v>6000000</v>
      </c>
      <c r="W30" s="33">
        <f t="shared" si="3"/>
        <v>6000000</v>
      </c>
      <c r="X30" s="33">
        <f t="shared" si="5"/>
        <v>6000000</v>
      </c>
      <c r="Y30" s="34" t="s">
        <v>125</v>
      </c>
      <c r="Z30" s="35" t="s">
        <v>62</v>
      </c>
      <c r="AA30" s="36">
        <f t="shared" si="7"/>
        <v>0</v>
      </c>
      <c r="AB30" s="36">
        <v>517903</v>
      </c>
      <c r="AC30" s="36">
        <v>0</v>
      </c>
      <c r="AD30" s="36">
        <v>5482097</v>
      </c>
      <c r="AE30" s="36">
        <f t="shared" si="8"/>
        <v>6000000</v>
      </c>
      <c r="AF30" s="36"/>
      <c r="AG30" s="27"/>
      <c r="AH30" s="27"/>
    </row>
    <row r="31" spans="1:34">
      <c r="A31" s="26">
        <f t="shared" si="4"/>
        <v>24</v>
      </c>
      <c r="B31" s="27" t="s">
        <v>143</v>
      </c>
      <c r="C31" s="28" t="s">
        <v>144</v>
      </c>
      <c r="D31" s="29" t="s">
        <v>145</v>
      </c>
      <c r="E31" s="30">
        <v>43258</v>
      </c>
      <c r="F31" s="29" t="s">
        <v>146</v>
      </c>
      <c r="G31" s="30"/>
      <c r="H31" s="32"/>
      <c r="I31" s="32"/>
      <c r="J31" s="32"/>
      <c r="K31" s="33">
        <f t="shared" ref="K31:K36" si="11">5000000</f>
        <v>5000000</v>
      </c>
      <c r="L31" s="33">
        <f t="shared" si="0"/>
        <v>5000000</v>
      </c>
      <c r="M31" s="33">
        <f t="shared" si="1"/>
        <v>5000000</v>
      </c>
      <c r="N31" s="33">
        <v>0</v>
      </c>
      <c r="O31" s="33">
        <v>5000000</v>
      </c>
      <c r="P31" s="33">
        <v>0</v>
      </c>
      <c r="Q31" s="33">
        <v>0</v>
      </c>
      <c r="R31" s="33">
        <v>0</v>
      </c>
      <c r="S31" s="33">
        <f t="shared" si="10"/>
        <v>5000000</v>
      </c>
      <c r="T31" s="26">
        <v>1</v>
      </c>
      <c r="U31" s="26">
        <v>1</v>
      </c>
      <c r="V31" s="33">
        <f t="shared" si="2"/>
        <v>5000000</v>
      </c>
      <c r="W31" s="33">
        <f t="shared" si="3"/>
        <v>5000000</v>
      </c>
      <c r="X31" s="33">
        <f t="shared" si="5"/>
        <v>5000000</v>
      </c>
      <c r="Y31" s="34" t="s">
        <v>130</v>
      </c>
      <c r="Z31" s="35" t="s">
        <v>62</v>
      </c>
      <c r="AA31" s="36">
        <f t="shared" si="7"/>
        <v>0</v>
      </c>
      <c r="AB31" s="36">
        <v>429419</v>
      </c>
      <c r="AC31" s="36">
        <v>0</v>
      </c>
      <c r="AD31" s="36">
        <v>4570581</v>
      </c>
      <c r="AE31" s="36">
        <f t="shared" si="8"/>
        <v>5000000</v>
      </c>
      <c r="AF31" s="36"/>
      <c r="AG31" s="27"/>
      <c r="AH31" s="27"/>
    </row>
    <row r="32" spans="1:34">
      <c r="A32" s="26">
        <f t="shared" si="4"/>
        <v>25</v>
      </c>
      <c r="B32" s="27" t="s">
        <v>147</v>
      </c>
      <c r="C32" s="28" t="s">
        <v>148</v>
      </c>
      <c r="D32" s="29" t="s">
        <v>149</v>
      </c>
      <c r="E32" s="30">
        <v>43258</v>
      </c>
      <c r="F32" s="29" t="s">
        <v>150</v>
      </c>
      <c r="G32" s="29" t="s">
        <v>150</v>
      </c>
      <c r="H32" s="32"/>
      <c r="I32" s="32"/>
      <c r="J32" s="32"/>
      <c r="K32" s="33">
        <f t="shared" si="11"/>
        <v>5000000</v>
      </c>
      <c r="L32" s="33">
        <f t="shared" si="0"/>
        <v>5000000</v>
      </c>
      <c r="M32" s="33">
        <f t="shared" si="1"/>
        <v>5000000</v>
      </c>
      <c r="N32" s="33">
        <v>0</v>
      </c>
      <c r="O32" s="33">
        <v>5000000</v>
      </c>
      <c r="P32" s="33">
        <v>0</v>
      </c>
      <c r="Q32" s="33">
        <v>0</v>
      </c>
      <c r="R32" s="33">
        <v>0</v>
      </c>
      <c r="S32" s="33">
        <f t="shared" si="10"/>
        <v>5000000</v>
      </c>
      <c r="T32" s="26">
        <v>1</v>
      </c>
      <c r="U32" s="26">
        <v>1</v>
      </c>
      <c r="V32" s="33">
        <f t="shared" si="2"/>
        <v>5000000</v>
      </c>
      <c r="W32" s="33">
        <f t="shared" si="3"/>
        <v>5000000</v>
      </c>
      <c r="X32" s="33">
        <f t="shared" si="5"/>
        <v>5000000</v>
      </c>
      <c r="Y32" s="34" t="s">
        <v>151</v>
      </c>
      <c r="Z32" s="35" t="s">
        <v>62</v>
      </c>
      <c r="AA32" s="36">
        <f t="shared" si="7"/>
        <v>0</v>
      </c>
      <c r="AB32" s="36">
        <v>429419</v>
      </c>
      <c r="AC32" s="36">
        <v>0</v>
      </c>
      <c r="AD32" s="36">
        <v>4570581</v>
      </c>
      <c r="AE32" s="36">
        <f t="shared" si="8"/>
        <v>5000000</v>
      </c>
      <c r="AF32" s="36"/>
      <c r="AG32" s="27"/>
      <c r="AH32" s="27"/>
    </row>
    <row r="33" spans="1:34">
      <c r="A33" s="26">
        <f t="shared" si="4"/>
        <v>26</v>
      </c>
      <c r="B33" s="27" t="s">
        <v>152</v>
      </c>
      <c r="C33" s="28" t="s">
        <v>153</v>
      </c>
      <c r="D33" s="29" t="s">
        <v>154</v>
      </c>
      <c r="E33" s="30">
        <v>43258</v>
      </c>
      <c r="F33" s="29" t="s">
        <v>155</v>
      </c>
      <c r="G33" s="29" t="s">
        <v>156</v>
      </c>
      <c r="H33" s="32"/>
      <c r="I33" s="32"/>
      <c r="J33" s="32"/>
      <c r="K33" s="33">
        <f t="shared" si="11"/>
        <v>5000000</v>
      </c>
      <c r="L33" s="33">
        <f t="shared" si="0"/>
        <v>5000000</v>
      </c>
      <c r="M33" s="33">
        <f t="shared" si="1"/>
        <v>5000000</v>
      </c>
      <c r="N33" s="33">
        <v>0</v>
      </c>
      <c r="O33" s="33">
        <v>5000000</v>
      </c>
      <c r="P33" s="33">
        <v>0</v>
      </c>
      <c r="Q33" s="33">
        <v>0</v>
      </c>
      <c r="R33" s="33">
        <v>0</v>
      </c>
      <c r="S33" s="33">
        <f t="shared" si="10"/>
        <v>5000000</v>
      </c>
      <c r="T33" s="26">
        <v>1</v>
      </c>
      <c r="U33" s="26">
        <v>1</v>
      </c>
      <c r="V33" s="33">
        <f t="shared" si="2"/>
        <v>5000000</v>
      </c>
      <c r="W33" s="33">
        <f t="shared" si="3"/>
        <v>5000000</v>
      </c>
      <c r="X33" s="33">
        <f t="shared" si="5"/>
        <v>5000000</v>
      </c>
      <c r="Y33" s="34" t="s">
        <v>125</v>
      </c>
      <c r="Z33" s="35" t="s">
        <v>62</v>
      </c>
      <c r="AA33" s="36">
        <f t="shared" si="7"/>
        <v>0</v>
      </c>
      <c r="AB33" s="36">
        <v>429419</v>
      </c>
      <c r="AC33" s="36">
        <v>0</v>
      </c>
      <c r="AD33" s="36">
        <v>4570581</v>
      </c>
      <c r="AE33" s="36">
        <f t="shared" si="8"/>
        <v>5000000</v>
      </c>
      <c r="AF33" s="36"/>
      <c r="AG33" s="27"/>
      <c r="AH33" s="27"/>
    </row>
    <row r="34" spans="1:34">
      <c r="A34" s="26">
        <f t="shared" si="4"/>
        <v>27</v>
      </c>
      <c r="B34" s="27" t="s">
        <v>157</v>
      </c>
      <c r="C34" s="28" t="s">
        <v>158</v>
      </c>
      <c r="D34" s="29" t="s">
        <v>159</v>
      </c>
      <c r="E34" s="30">
        <v>43258</v>
      </c>
      <c r="F34" s="29" t="s">
        <v>160</v>
      </c>
      <c r="G34" s="29" t="s">
        <v>160</v>
      </c>
      <c r="H34" s="32"/>
      <c r="I34" s="32"/>
      <c r="J34" s="32"/>
      <c r="K34" s="33">
        <f t="shared" si="11"/>
        <v>5000000</v>
      </c>
      <c r="L34" s="33">
        <f t="shared" si="0"/>
        <v>5000000</v>
      </c>
      <c r="M34" s="33">
        <f t="shared" si="1"/>
        <v>5000000</v>
      </c>
      <c r="N34" s="33">
        <v>0</v>
      </c>
      <c r="O34" s="33">
        <v>5000000</v>
      </c>
      <c r="P34" s="33">
        <v>0</v>
      </c>
      <c r="Q34" s="33">
        <v>0</v>
      </c>
      <c r="R34" s="33">
        <v>0</v>
      </c>
      <c r="S34" s="33">
        <f t="shared" si="10"/>
        <v>5000000</v>
      </c>
      <c r="T34" s="26">
        <v>1</v>
      </c>
      <c r="U34" s="26">
        <v>1</v>
      </c>
      <c r="V34" s="33">
        <f t="shared" si="2"/>
        <v>5000000</v>
      </c>
      <c r="W34" s="33">
        <f t="shared" si="3"/>
        <v>5000000</v>
      </c>
      <c r="X34" s="33">
        <f t="shared" si="5"/>
        <v>5000000</v>
      </c>
      <c r="Y34" s="34" t="s">
        <v>161</v>
      </c>
      <c r="Z34" s="35" t="s">
        <v>62</v>
      </c>
      <c r="AA34" s="36">
        <f t="shared" si="7"/>
        <v>0</v>
      </c>
      <c r="AB34" s="36">
        <v>429419</v>
      </c>
      <c r="AC34" s="36">
        <v>0</v>
      </c>
      <c r="AD34" s="36">
        <v>4570581</v>
      </c>
      <c r="AE34" s="36">
        <f t="shared" si="8"/>
        <v>5000000</v>
      </c>
      <c r="AF34" s="36"/>
      <c r="AG34" s="27"/>
      <c r="AH34" s="27"/>
    </row>
    <row r="35" spans="1:34">
      <c r="A35" s="26">
        <f t="shared" si="4"/>
        <v>28</v>
      </c>
      <c r="B35" s="27" t="s">
        <v>162</v>
      </c>
      <c r="C35" s="28" t="s">
        <v>163</v>
      </c>
      <c r="D35" s="29" t="s">
        <v>164</v>
      </c>
      <c r="E35" s="30">
        <v>43258</v>
      </c>
      <c r="F35" s="29" t="s">
        <v>165</v>
      </c>
      <c r="G35" s="30"/>
      <c r="H35" s="32"/>
      <c r="I35" s="32"/>
      <c r="J35" s="32"/>
      <c r="K35" s="33">
        <f t="shared" si="11"/>
        <v>5000000</v>
      </c>
      <c r="L35" s="33">
        <f t="shared" si="0"/>
        <v>5000000</v>
      </c>
      <c r="M35" s="33">
        <f t="shared" si="1"/>
        <v>5000000</v>
      </c>
      <c r="N35" s="33">
        <v>0</v>
      </c>
      <c r="O35" s="33">
        <v>5000000</v>
      </c>
      <c r="P35" s="33">
        <v>0</v>
      </c>
      <c r="Q35" s="33">
        <v>0</v>
      </c>
      <c r="R35" s="33">
        <v>0</v>
      </c>
      <c r="S35" s="33">
        <f t="shared" si="10"/>
        <v>5000000</v>
      </c>
      <c r="T35" s="26">
        <v>1</v>
      </c>
      <c r="U35" s="26">
        <v>1</v>
      </c>
      <c r="V35" s="33">
        <f t="shared" si="2"/>
        <v>5000000</v>
      </c>
      <c r="W35" s="33">
        <f t="shared" si="3"/>
        <v>5000000</v>
      </c>
      <c r="X35" s="33">
        <f t="shared" si="5"/>
        <v>5000000</v>
      </c>
      <c r="Y35" s="34" t="s">
        <v>166</v>
      </c>
      <c r="Z35" s="35" t="s">
        <v>62</v>
      </c>
      <c r="AA35" s="36">
        <f t="shared" si="7"/>
        <v>0</v>
      </c>
      <c r="AB35" s="36">
        <v>429419</v>
      </c>
      <c r="AC35" s="36">
        <v>0</v>
      </c>
      <c r="AD35" s="36">
        <v>4570581</v>
      </c>
      <c r="AE35" s="36">
        <f t="shared" si="8"/>
        <v>5000000</v>
      </c>
      <c r="AF35" s="36"/>
      <c r="AG35" s="27"/>
      <c r="AH35" s="27"/>
    </row>
    <row r="36" spans="1:34">
      <c r="A36" s="26">
        <f t="shared" si="4"/>
        <v>29</v>
      </c>
      <c r="B36" s="27" t="s">
        <v>167</v>
      </c>
      <c r="C36" s="28" t="s">
        <v>168</v>
      </c>
      <c r="D36" s="29" t="s">
        <v>169</v>
      </c>
      <c r="E36" s="30">
        <v>43258</v>
      </c>
      <c r="F36" s="29" t="s">
        <v>170</v>
      </c>
      <c r="G36" s="29" t="s">
        <v>170</v>
      </c>
      <c r="H36" s="32"/>
      <c r="I36" s="32"/>
      <c r="J36" s="32"/>
      <c r="K36" s="33">
        <f t="shared" si="11"/>
        <v>5000000</v>
      </c>
      <c r="L36" s="33">
        <f t="shared" si="0"/>
        <v>5000000</v>
      </c>
      <c r="M36" s="33">
        <f t="shared" si="1"/>
        <v>5000000</v>
      </c>
      <c r="N36" s="33">
        <v>0</v>
      </c>
      <c r="O36" s="33">
        <v>5000000</v>
      </c>
      <c r="P36" s="33">
        <v>0</v>
      </c>
      <c r="Q36" s="33">
        <v>0</v>
      </c>
      <c r="R36" s="33">
        <v>0</v>
      </c>
      <c r="S36" s="33">
        <f t="shared" si="10"/>
        <v>5000000</v>
      </c>
      <c r="T36" s="26">
        <v>1</v>
      </c>
      <c r="U36" s="26">
        <v>1</v>
      </c>
      <c r="V36" s="33">
        <f t="shared" si="2"/>
        <v>5000000</v>
      </c>
      <c r="W36" s="33">
        <f t="shared" si="3"/>
        <v>5000000</v>
      </c>
      <c r="X36" s="33">
        <f t="shared" si="5"/>
        <v>5000000</v>
      </c>
      <c r="Y36" s="34" t="s">
        <v>171</v>
      </c>
      <c r="Z36" s="35" t="s">
        <v>62</v>
      </c>
      <c r="AA36" s="36">
        <f t="shared" si="7"/>
        <v>0</v>
      </c>
      <c r="AB36" s="36">
        <v>429419</v>
      </c>
      <c r="AC36" s="36">
        <v>0</v>
      </c>
      <c r="AD36" s="36">
        <v>4570581</v>
      </c>
      <c r="AE36" s="36">
        <f t="shared" si="8"/>
        <v>5000000</v>
      </c>
      <c r="AF36" s="36"/>
      <c r="AG36" s="27"/>
      <c r="AH36" s="27"/>
    </row>
    <row r="37" spans="1:34">
      <c r="A37" s="26">
        <f t="shared" si="4"/>
        <v>30</v>
      </c>
      <c r="B37" s="27" t="s">
        <v>172</v>
      </c>
      <c r="C37" s="28" t="s">
        <v>173</v>
      </c>
      <c r="D37" s="29" t="s">
        <v>174</v>
      </c>
      <c r="E37" s="30">
        <v>43258</v>
      </c>
      <c r="F37" s="29" t="s">
        <v>175</v>
      </c>
      <c r="G37" s="29" t="s">
        <v>175</v>
      </c>
      <c r="H37" s="32"/>
      <c r="I37" s="32"/>
      <c r="J37" s="32"/>
      <c r="K37" s="33">
        <v>5500000</v>
      </c>
      <c r="L37" s="33">
        <f t="shared" si="0"/>
        <v>5500000</v>
      </c>
      <c r="M37" s="33">
        <f t="shared" si="1"/>
        <v>5500000</v>
      </c>
      <c r="N37" s="33">
        <v>0</v>
      </c>
      <c r="O37" s="33">
        <v>5500000</v>
      </c>
      <c r="P37" s="33">
        <v>0</v>
      </c>
      <c r="Q37" s="33">
        <v>0</v>
      </c>
      <c r="R37" s="33">
        <v>0</v>
      </c>
      <c r="S37" s="33">
        <f t="shared" si="10"/>
        <v>5500000</v>
      </c>
      <c r="T37" s="26">
        <v>1</v>
      </c>
      <c r="U37" s="26">
        <v>1</v>
      </c>
      <c r="V37" s="33">
        <f t="shared" si="2"/>
        <v>5500000</v>
      </c>
      <c r="W37" s="33">
        <f t="shared" si="3"/>
        <v>5500000</v>
      </c>
      <c r="X37" s="33">
        <f t="shared" si="5"/>
        <v>5500000</v>
      </c>
      <c r="Y37" s="34" t="s">
        <v>176</v>
      </c>
      <c r="Z37" s="35" t="s">
        <v>62</v>
      </c>
      <c r="AA37" s="36">
        <f t="shared" si="7"/>
        <v>0</v>
      </c>
      <c r="AB37" s="36">
        <v>472361</v>
      </c>
      <c r="AC37" s="36">
        <v>0</v>
      </c>
      <c r="AD37" s="36">
        <v>5027639</v>
      </c>
      <c r="AE37" s="36">
        <f t="shared" si="8"/>
        <v>5500000</v>
      </c>
      <c r="AF37" s="36"/>
      <c r="AG37" s="27"/>
      <c r="AH37" s="27"/>
    </row>
    <row r="38" spans="1:34">
      <c r="A38" s="26">
        <f t="shared" si="4"/>
        <v>31</v>
      </c>
      <c r="B38" s="27" t="s">
        <v>177</v>
      </c>
      <c r="C38" s="28" t="s">
        <v>178</v>
      </c>
      <c r="D38" s="29" t="s">
        <v>179</v>
      </c>
      <c r="E38" s="30">
        <v>43258</v>
      </c>
      <c r="F38" s="29" t="s">
        <v>180</v>
      </c>
      <c r="G38" s="30"/>
      <c r="H38" s="32"/>
      <c r="I38" s="32"/>
      <c r="J38" s="32"/>
      <c r="K38" s="33">
        <f>7500000</f>
        <v>7500000</v>
      </c>
      <c r="L38" s="33">
        <f t="shared" si="0"/>
        <v>7500000</v>
      </c>
      <c r="M38" s="33">
        <f t="shared" si="1"/>
        <v>7500000</v>
      </c>
      <c r="N38" s="33">
        <v>0</v>
      </c>
      <c r="O38" s="33">
        <v>7500000</v>
      </c>
      <c r="P38" s="33">
        <v>0</v>
      </c>
      <c r="Q38" s="33">
        <v>0</v>
      </c>
      <c r="R38" s="33">
        <v>0</v>
      </c>
      <c r="S38" s="33">
        <f t="shared" si="10"/>
        <v>7500000</v>
      </c>
      <c r="T38" s="26">
        <v>1</v>
      </c>
      <c r="U38" s="26">
        <v>1</v>
      </c>
      <c r="V38" s="33">
        <f t="shared" si="2"/>
        <v>7500000</v>
      </c>
      <c r="W38" s="33">
        <f t="shared" si="3"/>
        <v>7500000</v>
      </c>
      <c r="X38" s="33">
        <f t="shared" si="5"/>
        <v>7500000</v>
      </c>
      <c r="Y38" s="34" t="s">
        <v>181</v>
      </c>
      <c r="Z38" s="35" t="s">
        <v>62</v>
      </c>
      <c r="AA38" s="36">
        <f t="shared" si="7"/>
        <v>0</v>
      </c>
      <c r="AB38" s="36">
        <v>644129</v>
      </c>
      <c r="AC38" s="36">
        <v>0</v>
      </c>
      <c r="AD38" s="36">
        <v>6855871</v>
      </c>
      <c r="AE38" s="36">
        <f t="shared" si="8"/>
        <v>7500000</v>
      </c>
      <c r="AF38" s="36"/>
      <c r="AG38" s="27"/>
      <c r="AH38" s="27"/>
    </row>
    <row r="39" spans="1:34">
      <c r="A39" s="26">
        <f t="shared" si="4"/>
        <v>32</v>
      </c>
      <c r="B39" s="27" t="s">
        <v>182</v>
      </c>
      <c r="C39" s="28" t="s">
        <v>183</v>
      </c>
      <c r="D39" s="29" t="s">
        <v>184</v>
      </c>
      <c r="E39" s="30">
        <v>43258</v>
      </c>
      <c r="F39" s="29" t="s">
        <v>185</v>
      </c>
      <c r="G39" s="30"/>
      <c r="H39" s="32"/>
      <c r="I39" s="32"/>
      <c r="J39" s="32"/>
      <c r="K39" s="33">
        <f>7500000</f>
        <v>7500000</v>
      </c>
      <c r="L39" s="33">
        <f t="shared" si="0"/>
        <v>7500000</v>
      </c>
      <c r="M39" s="33">
        <f t="shared" si="1"/>
        <v>7500000</v>
      </c>
      <c r="N39" s="33">
        <v>0</v>
      </c>
      <c r="O39" s="33">
        <v>7500000</v>
      </c>
      <c r="P39" s="33">
        <v>0</v>
      </c>
      <c r="Q39" s="33">
        <v>0</v>
      </c>
      <c r="R39" s="33">
        <v>0</v>
      </c>
      <c r="S39" s="33">
        <f t="shared" si="10"/>
        <v>7500000</v>
      </c>
      <c r="T39" s="26">
        <v>1</v>
      </c>
      <c r="U39" s="26">
        <v>1</v>
      </c>
      <c r="V39" s="33">
        <f t="shared" si="2"/>
        <v>7500000</v>
      </c>
      <c r="W39" s="33">
        <f t="shared" si="3"/>
        <v>7500000</v>
      </c>
      <c r="X39" s="33">
        <f t="shared" si="5"/>
        <v>7500000</v>
      </c>
      <c r="Y39" s="34" t="s">
        <v>161</v>
      </c>
      <c r="Z39" s="35" t="s">
        <v>62</v>
      </c>
      <c r="AA39" s="36">
        <f t="shared" si="7"/>
        <v>0</v>
      </c>
      <c r="AB39" s="36">
        <v>644129</v>
      </c>
      <c r="AC39" s="36">
        <v>0</v>
      </c>
      <c r="AD39" s="36">
        <v>6855871</v>
      </c>
      <c r="AE39" s="36">
        <f t="shared" si="8"/>
        <v>7500000</v>
      </c>
      <c r="AF39" s="36"/>
      <c r="AG39" s="27"/>
      <c r="AH39" s="27"/>
    </row>
    <row r="40" spans="1:34">
      <c r="A40" s="26">
        <f t="shared" si="4"/>
        <v>33</v>
      </c>
      <c r="B40" s="27" t="s">
        <v>186</v>
      </c>
      <c r="C40" s="28" t="s">
        <v>187</v>
      </c>
      <c r="D40" s="29" t="s">
        <v>188</v>
      </c>
      <c r="E40" s="30">
        <v>43258</v>
      </c>
      <c r="F40" s="29" t="s">
        <v>189</v>
      </c>
      <c r="G40" s="30"/>
      <c r="H40" s="32"/>
      <c r="I40" s="32"/>
      <c r="J40" s="32"/>
      <c r="K40" s="33">
        <f>10000000</f>
        <v>10000000</v>
      </c>
      <c r="L40" s="33">
        <f t="shared" si="0"/>
        <v>10000000</v>
      </c>
      <c r="M40" s="33">
        <f t="shared" si="1"/>
        <v>10000000</v>
      </c>
      <c r="N40" s="33">
        <v>0</v>
      </c>
      <c r="O40" s="33">
        <v>10000000</v>
      </c>
      <c r="P40" s="33">
        <v>0</v>
      </c>
      <c r="Q40" s="33">
        <v>0</v>
      </c>
      <c r="R40" s="33">
        <v>0</v>
      </c>
      <c r="S40" s="33">
        <f t="shared" si="10"/>
        <v>10000000</v>
      </c>
      <c r="T40" s="26">
        <v>1</v>
      </c>
      <c r="U40" s="26">
        <v>1</v>
      </c>
      <c r="V40" s="33">
        <f t="shared" si="2"/>
        <v>10000000</v>
      </c>
      <c r="W40" s="33">
        <f t="shared" si="3"/>
        <v>10000000</v>
      </c>
      <c r="X40" s="33">
        <f t="shared" si="5"/>
        <v>10000000</v>
      </c>
      <c r="Y40" s="34" t="s">
        <v>190</v>
      </c>
      <c r="Z40" s="35" t="s">
        <v>62</v>
      </c>
      <c r="AA40" s="36">
        <f t="shared" si="7"/>
        <v>0</v>
      </c>
      <c r="AB40" s="36">
        <v>858839</v>
      </c>
      <c r="AC40" s="36">
        <v>0</v>
      </c>
      <c r="AD40" s="36">
        <v>9141161</v>
      </c>
      <c r="AE40" s="36">
        <f t="shared" si="8"/>
        <v>10000000</v>
      </c>
      <c r="AF40" s="36"/>
      <c r="AG40" s="27"/>
      <c r="AH40" s="27"/>
    </row>
    <row r="41" spans="1:34">
      <c r="A41" s="26">
        <f t="shared" si="4"/>
        <v>34</v>
      </c>
      <c r="B41" s="27" t="s">
        <v>191</v>
      </c>
      <c r="C41" s="28" t="s">
        <v>192</v>
      </c>
      <c r="D41" s="29" t="s">
        <v>193</v>
      </c>
      <c r="E41" s="30">
        <v>43258</v>
      </c>
      <c r="F41" s="29" t="s">
        <v>194</v>
      </c>
      <c r="G41" s="30"/>
      <c r="H41" s="32"/>
      <c r="I41" s="32"/>
      <c r="J41" s="32"/>
      <c r="K41" s="33">
        <f>15000000</f>
        <v>15000000</v>
      </c>
      <c r="L41" s="33">
        <f t="shared" si="0"/>
        <v>15000000</v>
      </c>
      <c r="M41" s="33">
        <f t="shared" si="1"/>
        <v>15000000</v>
      </c>
      <c r="N41" s="33">
        <v>0</v>
      </c>
      <c r="O41" s="33">
        <v>15000000</v>
      </c>
      <c r="P41" s="33">
        <v>0</v>
      </c>
      <c r="Q41" s="33">
        <v>0</v>
      </c>
      <c r="R41" s="33">
        <v>0</v>
      </c>
      <c r="S41" s="33">
        <f t="shared" si="10"/>
        <v>15000000</v>
      </c>
      <c r="T41" s="26">
        <v>1</v>
      </c>
      <c r="U41" s="26">
        <v>1</v>
      </c>
      <c r="V41" s="33">
        <f t="shared" si="2"/>
        <v>15000000</v>
      </c>
      <c r="W41" s="33">
        <f t="shared" si="3"/>
        <v>15000000</v>
      </c>
      <c r="X41" s="33">
        <f t="shared" si="5"/>
        <v>15000000</v>
      </c>
      <c r="Y41" s="34" t="s">
        <v>195</v>
      </c>
      <c r="Z41" s="35" t="s">
        <v>62</v>
      </c>
      <c r="AA41" s="36">
        <f t="shared" si="7"/>
        <v>0</v>
      </c>
      <c r="AB41" s="36">
        <v>1338258</v>
      </c>
      <c r="AC41" s="36">
        <v>0</v>
      </c>
      <c r="AD41" s="36">
        <v>13661742</v>
      </c>
      <c r="AE41" s="36">
        <f t="shared" si="8"/>
        <v>15000000</v>
      </c>
      <c r="AF41" s="36"/>
      <c r="AG41" s="27"/>
      <c r="AH41" s="27"/>
    </row>
    <row r="42" spans="1:34">
      <c r="A42" s="26">
        <f t="shared" si="4"/>
        <v>35</v>
      </c>
      <c r="B42" s="27" t="s">
        <v>67</v>
      </c>
      <c r="C42" s="28" t="s">
        <v>68</v>
      </c>
      <c r="D42" s="29" t="s">
        <v>196</v>
      </c>
      <c r="E42" s="30">
        <v>43258</v>
      </c>
      <c r="F42" s="29"/>
      <c r="G42" s="30"/>
      <c r="H42" s="32"/>
      <c r="I42" s="32"/>
      <c r="J42" s="32"/>
      <c r="K42" s="33">
        <f>10883839</f>
        <v>10883839</v>
      </c>
      <c r="L42" s="33">
        <f t="shared" si="0"/>
        <v>10883839</v>
      </c>
      <c r="M42" s="33">
        <f t="shared" si="1"/>
        <v>10883839</v>
      </c>
      <c r="N42" s="33">
        <v>0</v>
      </c>
      <c r="O42" s="33">
        <v>10883839</v>
      </c>
      <c r="P42" s="33">
        <v>0</v>
      </c>
      <c r="Q42" s="33">
        <v>0</v>
      </c>
      <c r="R42" s="33">
        <v>0</v>
      </c>
      <c r="S42" s="33">
        <f t="shared" si="10"/>
        <v>10883839</v>
      </c>
      <c r="T42" s="26">
        <v>1</v>
      </c>
      <c r="U42" s="26">
        <v>1</v>
      </c>
      <c r="V42" s="33">
        <f t="shared" si="2"/>
        <v>10883839</v>
      </c>
      <c r="W42" s="33">
        <f t="shared" si="3"/>
        <v>10883839</v>
      </c>
      <c r="X42" s="33">
        <f t="shared" si="5"/>
        <v>10883839</v>
      </c>
      <c r="Y42" s="34" t="s">
        <v>71</v>
      </c>
      <c r="Z42" s="35" t="s">
        <v>62</v>
      </c>
      <c r="AA42" s="36">
        <f t="shared" si="7"/>
        <v>0</v>
      </c>
      <c r="AB42" s="36">
        <f>858839+25000</f>
        <v>883839</v>
      </c>
      <c r="AC42" s="36">
        <f>10000000</f>
        <v>10000000</v>
      </c>
      <c r="AD42" s="36">
        <v>0</v>
      </c>
      <c r="AE42" s="36">
        <f t="shared" si="8"/>
        <v>10883839</v>
      </c>
      <c r="AF42" s="36"/>
      <c r="AG42" s="27"/>
      <c r="AH42" s="27"/>
    </row>
    <row r="43" spans="1:34">
      <c r="A43" s="26">
        <f t="shared" si="4"/>
        <v>36</v>
      </c>
      <c r="B43" s="27" t="s">
        <v>197</v>
      </c>
      <c r="C43" s="28" t="s">
        <v>198</v>
      </c>
      <c r="D43" s="29" t="s">
        <v>199</v>
      </c>
      <c r="E43" s="30">
        <v>43259</v>
      </c>
      <c r="F43" s="29" t="s">
        <v>200</v>
      </c>
      <c r="G43" s="30"/>
      <c r="H43" s="32"/>
      <c r="I43" s="32"/>
      <c r="J43" s="32"/>
      <c r="K43" s="33">
        <v>7500000</v>
      </c>
      <c r="L43" s="33">
        <f t="shared" si="0"/>
        <v>7500000</v>
      </c>
      <c r="M43" s="33">
        <f t="shared" si="1"/>
        <v>7500000</v>
      </c>
      <c r="N43" s="33">
        <v>0</v>
      </c>
      <c r="O43" s="33">
        <v>7500000</v>
      </c>
      <c r="P43" s="33">
        <v>0</v>
      </c>
      <c r="Q43" s="33">
        <v>0</v>
      </c>
      <c r="R43" s="33">
        <v>0</v>
      </c>
      <c r="S43" s="33">
        <f t="shared" si="10"/>
        <v>7500000</v>
      </c>
      <c r="T43" s="26">
        <v>1</v>
      </c>
      <c r="U43" s="26">
        <v>1</v>
      </c>
      <c r="V43" s="33">
        <f t="shared" si="2"/>
        <v>7500000</v>
      </c>
      <c r="W43" s="33">
        <f t="shared" si="3"/>
        <v>7500000</v>
      </c>
      <c r="X43" s="33">
        <f t="shared" si="5"/>
        <v>7500000</v>
      </c>
      <c r="Y43" s="34" t="s">
        <v>201</v>
      </c>
      <c r="Z43" s="35" t="s">
        <v>62</v>
      </c>
      <c r="AA43" s="36">
        <f t="shared" si="7"/>
        <v>0</v>
      </c>
      <c r="AB43" s="36">
        <v>640879</v>
      </c>
      <c r="AC43" s="36">
        <v>0</v>
      </c>
      <c r="AD43" s="36">
        <v>6859121</v>
      </c>
      <c r="AE43" s="36">
        <f t="shared" si="8"/>
        <v>7500000</v>
      </c>
      <c r="AF43" s="36"/>
      <c r="AG43" s="27"/>
      <c r="AH43" s="27"/>
    </row>
    <row r="44" spans="1:34">
      <c r="A44" s="26">
        <f t="shared" si="4"/>
        <v>37</v>
      </c>
      <c r="B44" s="27" t="s">
        <v>202</v>
      </c>
      <c r="C44" s="28" t="s">
        <v>203</v>
      </c>
      <c r="D44" s="29" t="s">
        <v>204</v>
      </c>
      <c r="E44" s="30">
        <v>43259</v>
      </c>
      <c r="F44" s="29" t="s">
        <v>205</v>
      </c>
      <c r="G44" s="30"/>
      <c r="H44" s="32"/>
      <c r="I44" s="32"/>
      <c r="J44" s="32"/>
      <c r="K44" s="33">
        <v>7500000</v>
      </c>
      <c r="L44" s="33">
        <f t="shared" si="0"/>
        <v>7500000</v>
      </c>
      <c r="M44" s="33">
        <f t="shared" si="1"/>
        <v>7500000</v>
      </c>
      <c r="N44" s="33">
        <v>0</v>
      </c>
      <c r="O44" s="33">
        <v>7500000</v>
      </c>
      <c r="P44" s="33">
        <v>0</v>
      </c>
      <c r="Q44" s="33">
        <v>0</v>
      </c>
      <c r="R44" s="33">
        <v>0</v>
      </c>
      <c r="S44" s="33">
        <f t="shared" si="10"/>
        <v>7500000</v>
      </c>
      <c r="T44" s="26">
        <v>1</v>
      </c>
      <c r="U44" s="26">
        <v>1</v>
      </c>
      <c r="V44" s="33">
        <f t="shared" si="2"/>
        <v>7500000</v>
      </c>
      <c r="W44" s="33">
        <f t="shared" si="3"/>
        <v>7500000</v>
      </c>
      <c r="X44" s="33">
        <f t="shared" si="5"/>
        <v>7500000</v>
      </c>
      <c r="Y44" s="34" t="s">
        <v>206</v>
      </c>
      <c r="Z44" s="35" t="s">
        <v>62</v>
      </c>
      <c r="AA44" s="36">
        <f t="shared" si="7"/>
        <v>0</v>
      </c>
      <c r="AB44" s="36">
        <v>640879</v>
      </c>
      <c r="AC44" s="36">
        <v>0</v>
      </c>
      <c r="AD44" s="36">
        <v>6859121</v>
      </c>
      <c r="AE44" s="36">
        <f t="shared" si="8"/>
        <v>7500000</v>
      </c>
      <c r="AF44" s="36"/>
      <c r="AG44" s="27"/>
      <c r="AH44" s="27"/>
    </row>
    <row r="45" spans="1:34">
      <c r="A45" s="26">
        <f t="shared" si="4"/>
        <v>38</v>
      </c>
      <c r="B45" s="27" t="s">
        <v>207</v>
      </c>
      <c r="C45" s="28" t="s">
        <v>208</v>
      </c>
      <c r="D45" s="29" t="s">
        <v>209</v>
      </c>
      <c r="E45" s="30">
        <v>43259</v>
      </c>
      <c r="F45" s="29" t="s">
        <v>210</v>
      </c>
      <c r="G45" s="30"/>
      <c r="H45" s="32"/>
      <c r="I45" s="32"/>
      <c r="J45" s="32"/>
      <c r="K45" s="33">
        <v>5000000</v>
      </c>
      <c r="L45" s="33">
        <f t="shared" si="0"/>
        <v>5000000</v>
      </c>
      <c r="M45" s="33">
        <f t="shared" si="1"/>
        <v>5000000</v>
      </c>
      <c r="N45" s="33">
        <v>0</v>
      </c>
      <c r="O45" s="33">
        <v>5000000</v>
      </c>
      <c r="P45" s="33">
        <v>0</v>
      </c>
      <c r="Q45" s="33">
        <v>0</v>
      </c>
      <c r="R45" s="33">
        <v>0</v>
      </c>
      <c r="S45" s="33">
        <f t="shared" si="10"/>
        <v>5000000</v>
      </c>
      <c r="T45" s="26">
        <v>1</v>
      </c>
      <c r="U45" s="26">
        <v>1</v>
      </c>
      <c r="V45" s="33">
        <f t="shared" si="2"/>
        <v>5000000</v>
      </c>
      <c r="W45" s="33">
        <f t="shared" si="3"/>
        <v>5000000</v>
      </c>
      <c r="X45" s="33">
        <f t="shared" si="5"/>
        <v>5000000</v>
      </c>
      <c r="Y45" s="34" t="s">
        <v>211</v>
      </c>
      <c r="Z45" s="35" t="s">
        <v>62</v>
      </c>
      <c r="AA45" s="36">
        <f t="shared" si="7"/>
        <v>0</v>
      </c>
      <c r="AB45" s="36">
        <v>427253</v>
      </c>
      <c r="AC45" s="36">
        <v>0</v>
      </c>
      <c r="AD45" s="36">
        <f>4572747</f>
        <v>4572747</v>
      </c>
      <c r="AE45" s="36">
        <f t="shared" si="8"/>
        <v>5000000</v>
      </c>
      <c r="AF45" s="36"/>
      <c r="AG45" s="27"/>
      <c r="AH45" s="27"/>
    </row>
    <row r="46" spans="1:34">
      <c r="A46" s="26">
        <f t="shared" si="4"/>
        <v>39</v>
      </c>
      <c r="B46" s="27" t="s">
        <v>212</v>
      </c>
      <c r="C46" s="28" t="s">
        <v>213</v>
      </c>
      <c r="D46" s="29" t="s">
        <v>214</v>
      </c>
      <c r="E46" s="30">
        <v>43259</v>
      </c>
      <c r="F46" s="29"/>
      <c r="G46" s="30"/>
      <c r="H46" s="32"/>
      <c r="I46" s="32"/>
      <c r="J46" s="32"/>
      <c r="K46" s="33">
        <f>5968893</f>
        <v>5968893</v>
      </c>
      <c r="L46" s="33">
        <f t="shared" si="0"/>
        <v>5968893</v>
      </c>
      <c r="M46" s="33">
        <f t="shared" si="1"/>
        <v>5968893</v>
      </c>
      <c r="N46" s="33">
        <v>0</v>
      </c>
      <c r="O46" s="33">
        <v>5968893</v>
      </c>
      <c r="P46" s="33">
        <v>0</v>
      </c>
      <c r="Q46" s="33">
        <v>0</v>
      </c>
      <c r="R46" s="33">
        <v>0</v>
      </c>
      <c r="S46" s="33">
        <f t="shared" si="10"/>
        <v>5968893</v>
      </c>
      <c r="T46" s="26">
        <v>1</v>
      </c>
      <c r="U46" s="26">
        <v>1</v>
      </c>
      <c r="V46" s="33">
        <f t="shared" si="2"/>
        <v>5968893</v>
      </c>
      <c r="W46" s="33">
        <f t="shared" si="3"/>
        <v>5968893</v>
      </c>
      <c r="X46" s="33">
        <f t="shared" si="5"/>
        <v>5968893</v>
      </c>
      <c r="Y46" s="34" t="s">
        <v>215</v>
      </c>
      <c r="Z46" s="35" t="s">
        <v>62</v>
      </c>
      <c r="AA46" s="36">
        <f t="shared" si="7"/>
        <v>0</v>
      </c>
      <c r="AB46" s="36">
        <f>469893</f>
        <v>469893</v>
      </c>
      <c r="AC46" s="36">
        <f>5199000+300000</f>
        <v>5499000</v>
      </c>
      <c r="AD46" s="36">
        <v>0</v>
      </c>
      <c r="AE46" s="36">
        <f t="shared" si="8"/>
        <v>5968893</v>
      </c>
      <c r="AF46" s="36"/>
      <c r="AG46" s="27"/>
      <c r="AH46" s="27"/>
    </row>
    <row r="47" spans="1:34">
      <c r="A47" s="26">
        <f t="shared" si="4"/>
        <v>40</v>
      </c>
      <c r="B47" s="27" t="s">
        <v>216</v>
      </c>
      <c r="C47" s="28" t="s">
        <v>217</v>
      </c>
      <c r="D47" s="29" t="s">
        <v>218</v>
      </c>
      <c r="E47" s="30">
        <v>43273</v>
      </c>
      <c r="F47" s="29" t="s">
        <v>219</v>
      </c>
      <c r="G47" s="30"/>
      <c r="H47" s="32"/>
      <c r="I47" s="32"/>
      <c r="J47" s="32"/>
      <c r="K47" s="33">
        <v>7500000</v>
      </c>
      <c r="L47" s="33">
        <f t="shared" si="0"/>
        <v>7500000</v>
      </c>
      <c r="M47" s="33">
        <f t="shared" si="1"/>
        <v>7500000</v>
      </c>
      <c r="N47" s="33">
        <v>0</v>
      </c>
      <c r="O47" s="33">
        <v>7500000</v>
      </c>
      <c r="P47" s="33">
        <v>0</v>
      </c>
      <c r="Q47" s="33">
        <v>0</v>
      </c>
      <c r="R47" s="33">
        <v>0</v>
      </c>
      <c r="S47" s="33">
        <f t="shared" si="10"/>
        <v>7500000</v>
      </c>
      <c r="T47" s="26">
        <v>1</v>
      </c>
      <c r="U47" s="26">
        <v>1</v>
      </c>
      <c r="V47" s="33">
        <f t="shared" si="2"/>
        <v>7500000</v>
      </c>
      <c r="W47" s="33">
        <f t="shared" si="3"/>
        <v>7500000</v>
      </c>
      <c r="X47" s="33">
        <f t="shared" si="5"/>
        <v>7500000</v>
      </c>
      <c r="Y47" s="34" t="s">
        <v>220</v>
      </c>
      <c r="Z47" s="35" t="s">
        <v>62</v>
      </c>
      <c r="AA47" s="36">
        <f t="shared" si="7"/>
        <v>0</v>
      </c>
      <c r="AB47" s="36">
        <v>595379</v>
      </c>
      <c r="AC47" s="36">
        <v>0</v>
      </c>
      <c r="AD47" s="36">
        <v>6904621</v>
      </c>
      <c r="AE47" s="36">
        <f t="shared" si="8"/>
        <v>7500000</v>
      </c>
      <c r="AF47" s="36"/>
      <c r="AG47" s="27"/>
      <c r="AH47" s="27"/>
    </row>
    <row r="48" spans="1:34">
      <c r="A48" s="26">
        <f t="shared" si="4"/>
        <v>41</v>
      </c>
      <c r="B48" s="27" t="s">
        <v>221</v>
      </c>
      <c r="C48" s="28" t="s">
        <v>222</v>
      </c>
      <c r="D48" s="29" t="s">
        <v>223</v>
      </c>
      <c r="E48" s="30">
        <v>43273</v>
      </c>
      <c r="F48" s="29" t="s">
        <v>224</v>
      </c>
      <c r="G48" s="30"/>
      <c r="H48" s="32"/>
      <c r="I48" s="32"/>
      <c r="J48" s="32"/>
      <c r="K48" s="33">
        <v>10000000</v>
      </c>
      <c r="L48" s="33">
        <f t="shared" si="0"/>
        <v>10000000</v>
      </c>
      <c r="M48" s="33">
        <f t="shared" si="1"/>
        <v>10000000</v>
      </c>
      <c r="N48" s="33">
        <v>0</v>
      </c>
      <c r="O48" s="33">
        <v>10000000</v>
      </c>
      <c r="P48" s="33">
        <v>0</v>
      </c>
      <c r="Q48" s="33">
        <v>0</v>
      </c>
      <c r="R48" s="33">
        <v>0</v>
      </c>
      <c r="S48" s="33">
        <f t="shared" si="10"/>
        <v>10000000</v>
      </c>
      <c r="T48" s="26">
        <v>1</v>
      </c>
      <c r="U48" s="26">
        <v>1</v>
      </c>
      <c r="V48" s="33">
        <f t="shared" si="2"/>
        <v>10000000</v>
      </c>
      <c r="W48" s="33">
        <f t="shared" si="3"/>
        <v>10000000</v>
      </c>
      <c r="X48" s="33">
        <f t="shared" si="5"/>
        <v>10000000</v>
      </c>
      <c r="Y48" s="34" t="s">
        <v>225</v>
      </c>
      <c r="Z48" s="35" t="s">
        <v>62</v>
      </c>
      <c r="AA48" s="36">
        <f t="shared" si="7"/>
        <v>0</v>
      </c>
      <c r="AB48" s="36">
        <v>793839</v>
      </c>
      <c r="AC48" s="36">
        <v>0</v>
      </c>
      <c r="AD48" s="36">
        <v>9206161</v>
      </c>
      <c r="AE48" s="36">
        <f t="shared" si="8"/>
        <v>10000000</v>
      </c>
      <c r="AF48" s="36"/>
      <c r="AG48" s="27"/>
      <c r="AH48" s="27"/>
    </row>
    <row r="49" spans="1:34">
      <c r="A49" s="26">
        <f t="shared" si="4"/>
        <v>42</v>
      </c>
      <c r="B49" s="27" t="s">
        <v>226</v>
      </c>
      <c r="C49" s="28" t="s">
        <v>227</v>
      </c>
      <c r="D49" s="29" t="s">
        <v>228</v>
      </c>
      <c r="E49" s="30">
        <v>43279</v>
      </c>
      <c r="F49" s="29" t="s">
        <v>229</v>
      </c>
      <c r="G49" s="30"/>
      <c r="H49" s="32"/>
      <c r="I49" s="32"/>
      <c r="J49" s="32"/>
      <c r="K49" s="33">
        <v>7500000</v>
      </c>
      <c r="L49" s="33">
        <f t="shared" si="0"/>
        <v>7500000</v>
      </c>
      <c r="M49" s="33">
        <f t="shared" si="1"/>
        <v>7500000</v>
      </c>
      <c r="N49" s="33">
        <v>0</v>
      </c>
      <c r="O49" s="33">
        <v>7500000</v>
      </c>
      <c r="P49" s="33">
        <v>0</v>
      </c>
      <c r="Q49" s="33">
        <v>0</v>
      </c>
      <c r="R49" s="33">
        <v>0</v>
      </c>
      <c r="S49" s="33">
        <f t="shared" si="10"/>
        <v>7500000</v>
      </c>
      <c r="T49" s="26">
        <v>1</v>
      </c>
      <c r="U49" s="26">
        <v>1</v>
      </c>
      <c r="V49" s="33">
        <f t="shared" si="2"/>
        <v>7500000</v>
      </c>
      <c r="W49" s="33">
        <f t="shared" si="3"/>
        <v>7500000</v>
      </c>
      <c r="X49" s="33">
        <f t="shared" si="5"/>
        <v>7500000</v>
      </c>
      <c r="Y49" s="34" t="s">
        <v>201</v>
      </c>
      <c r="Z49" s="35" t="s">
        <v>62</v>
      </c>
      <c r="AA49" s="36">
        <f t="shared" si="7"/>
        <v>0</v>
      </c>
      <c r="AB49" s="36">
        <v>575879</v>
      </c>
      <c r="AC49" s="36">
        <v>0</v>
      </c>
      <c r="AD49" s="36">
        <v>6924121</v>
      </c>
      <c r="AE49" s="36">
        <f t="shared" si="8"/>
        <v>7500000</v>
      </c>
      <c r="AF49" s="36"/>
      <c r="AG49" s="27"/>
      <c r="AH49" s="27"/>
    </row>
    <row r="50" spans="1:34">
      <c r="A50" s="26">
        <f t="shared" si="4"/>
        <v>43</v>
      </c>
      <c r="B50" s="27" t="s">
        <v>230</v>
      </c>
      <c r="C50" s="28" t="s">
        <v>231</v>
      </c>
      <c r="D50" s="29" t="s">
        <v>232</v>
      </c>
      <c r="E50" s="30">
        <v>43279</v>
      </c>
      <c r="F50" s="29" t="s">
        <v>233</v>
      </c>
      <c r="G50" s="30"/>
      <c r="H50" s="32"/>
      <c r="I50" s="32"/>
      <c r="J50" s="32"/>
      <c r="K50" s="33">
        <v>10000000</v>
      </c>
      <c r="L50" s="33">
        <f t="shared" si="0"/>
        <v>10000000</v>
      </c>
      <c r="M50" s="33">
        <f t="shared" si="1"/>
        <v>10000000</v>
      </c>
      <c r="N50" s="33">
        <v>0</v>
      </c>
      <c r="O50" s="33">
        <v>10000000</v>
      </c>
      <c r="P50" s="33">
        <v>0</v>
      </c>
      <c r="Q50" s="33">
        <v>0</v>
      </c>
      <c r="R50" s="33">
        <v>0</v>
      </c>
      <c r="S50" s="33">
        <f t="shared" si="10"/>
        <v>10000000</v>
      </c>
      <c r="T50" s="26">
        <v>1</v>
      </c>
      <c r="U50" s="26">
        <v>1</v>
      </c>
      <c r="V50" s="33">
        <f t="shared" si="2"/>
        <v>10000000</v>
      </c>
      <c r="W50" s="33">
        <f t="shared" si="3"/>
        <v>10000000</v>
      </c>
      <c r="X50" s="33">
        <f t="shared" si="5"/>
        <v>10000000</v>
      </c>
      <c r="Y50" s="34" t="s">
        <v>234</v>
      </c>
      <c r="Z50" s="35" t="s">
        <v>62</v>
      </c>
      <c r="AA50" s="36">
        <f t="shared" si="7"/>
        <v>0</v>
      </c>
      <c r="AB50" s="36">
        <v>767839</v>
      </c>
      <c r="AC50" s="36">
        <v>0</v>
      </c>
      <c r="AD50" s="36">
        <v>9232161</v>
      </c>
      <c r="AE50" s="36">
        <f t="shared" si="8"/>
        <v>10000000</v>
      </c>
      <c r="AF50" s="36"/>
      <c r="AG50" s="27"/>
      <c r="AH50" s="27"/>
    </row>
    <row r="51" spans="1:34">
      <c r="A51" s="26">
        <f t="shared" si="4"/>
        <v>44</v>
      </c>
      <c r="B51" s="27" t="s">
        <v>235</v>
      </c>
      <c r="C51" s="28" t="s">
        <v>236</v>
      </c>
      <c r="D51" s="29" t="s">
        <v>237</v>
      </c>
      <c r="E51" s="30">
        <v>43279</v>
      </c>
      <c r="F51" s="29" t="s">
        <v>238</v>
      </c>
      <c r="G51" s="30"/>
      <c r="H51" s="32"/>
      <c r="I51" s="32"/>
      <c r="J51" s="32"/>
      <c r="K51" s="33">
        <v>10000000</v>
      </c>
      <c r="L51" s="33">
        <f t="shared" si="0"/>
        <v>10000000</v>
      </c>
      <c r="M51" s="33">
        <f t="shared" si="1"/>
        <v>10000000</v>
      </c>
      <c r="N51" s="33">
        <v>0</v>
      </c>
      <c r="O51" s="33">
        <v>10000000</v>
      </c>
      <c r="P51" s="33">
        <v>0</v>
      </c>
      <c r="Q51" s="33">
        <v>0</v>
      </c>
      <c r="R51" s="33">
        <v>0</v>
      </c>
      <c r="S51" s="33">
        <f t="shared" si="10"/>
        <v>10000000</v>
      </c>
      <c r="T51" s="26">
        <v>1</v>
      </c>
      <c r="U51" s="26">
        <v>1</v>
      </c>
      <c r="V51" s="33">
        <f t="shared" si="2"/>
        <v>10000000</v>
      </c>
      <c r="W51" s="33">
        <f t="shared" si="3"/>
        <v>10000000</v>
      </c>
      <c r="X51" s="33">
        <f t="shared" si="5"/>
        <v>10000000</v>
      </c>
      <c r="Y51" s="34" t="s">
        <v>239</v>
      </c>
      <c r="Z51" s="35" t="s">
        <v>62</v>
      </c>
      <c r="AA51" s="36">
        <f t="shared" si="7"/>
        <v>0</v>
      </c>
      <c r="AB51" s="36">
        <v>767839</v>
      </c>
      <c r="AC51" s="36">
        <v>0</v>
      </c>
      <c r="AD51" s="36">
        <v>9232161</v>
      </c>
      <c r="AE51" s="36">
        <f t="shared" si="8"/>
        <v>10000000</v>
      </c>
      <c r="AF51" s="36"/>
      <c r="AG51" s="27"/>
      <c r="AH51" s="27"/>
    </row>
    <row r="52" spans="1:34">
      <c r="A52" s="26">
        <f t="shared" si="4"/>
        <v>45</v>
      </c>
      <c r="B52" s="27" t="s">
        <v>240</v>
      </c>
      <c r="C52" s="28" t="s">
        <v>241</v>
      </c>
      <c r="D52" s="29" t="s">
        <v>242</v>
      </c>
      <c r="E52" s="30">
        <v>43280</v>
      </c>
      <c r="F52" s="29" t="s">
        <v>243</v>
      </c>
      <c r="G52" s="30"/>
      <c r="H52" s="32"/>
      <c r="I52" s="32"/>
      <c r="J52" s="32"/>
      <c r="K52" s="33">
        <v>5574120</v>
      </c>
      <c r="L52" s="33">
        <f t="shared" si="0"/>
        <v>5574120</v>
      </c>
      <c r="M52" s="33">
        <f t="shared" si="1"/>
        <v>5574120</v>
      </c>
      <c r="N52" s="33">
        <v>0</v>
      </c>
      <c r="O52" s="33">
        <v>5574120</v>
      </c>
      <c r="P52" s="33">
        <v>0</v>
      </c>
      <c r="Q52" s="33">
        <v>0</v>
      </c>
      <c r="R52" s="33">
        <v>0</v>
      </c>
      <c r="S52" s="33">
        <f t="shared" si="10"/>
        <v>5574120</v>
      </c>
      <c r="T52" s="26">
        <v>1</v>
      </c>
      <c r="U52" s="26">
        <v>1</v>
      </c>
      <c r="V52" s="33">
        <f t="shared" si="2"/>
        <v>5574120</v>
      </c>
      <c r="W52" s="33">
        <f t="shared" si="3"/>
        <v>5574120</v>
      </c>
      <c r="X52" s="33">
        <f t="shared" si="5"/>
        <v>5574120</v>
      </c>
      <c r="Y52" s="34" t="s">
        <v>244</v>
      </c>
      <c r="Z52" s="35" t="s">
        <v>62</v>
      </c>
      <c r="AA52" s="36">
        <f t="shared" si="7"/>
        <v>0</v>
      </c>
      <c r="AB52" s="36">
        <v>395398</v>
      </c>
      <c r="AC52" s="36">
        <f>1678550+70672+989000+2340500+100000</f>
        <v>5178722</v>
      </c>
      <c r="AD52" s="36">
        <v>0</v>
      </c>
      <c r="AE52" s="36">
        <f t="shared" si="8"/>
        <v>5574120</v>
      </c>
      <c r="AF52" s="36"/>
      <c r="AG52" s="27"/>
      <c r="AH52" s="27"/>
    </row>
    <row r="53" spans="1:34">
      <c r="A53" s="26">
        <f t="shared" si="4"/>
        <v>46</v>
      </c>
      <c r="B53" s="27" t="s">
        <v>245</v>
      </c>
      <c r="C53" s="28" t="s">
        <v>246</v>
      </c>
      <c r="D53" s="29" t="s">
        <v>247</v>
      </c>
      <c r="E53" s="30">
        <v>43280</v>
      </c>
      <c r="F53" s="29"/>
      <c r="G53" s="30"/>
      <c r="H53" s="32"/>
      <c r="I53" s="32"/>
      <c r="J53" s="32"/>
      <c r="K53" s="33">
        <f>2876005</f>
        <v>2876005</v>
      </c>
      <c r="L53" s="33">
        <f t="shared" si="0"/>
        <v>2876005</v>
      </c>
      <c r="M53" s="33">
        <f t="shared" si="1"/>
        <v>2876005</v>
      </c>
      <c r="N53" s="33">
        <v>0</v>
      </c>
      <c r="O53" s="33">
        <v>2876005</v>
      </c>
      <c r="P53" s="33">
        <v>0</v>
      </c>
      <c r="Q53" s="33">
        <v>0</v>
      </c>
      <c r="R53" s="33">
        <v>0</v>
      </c>
      <c r="S53" s="33">
        <f t="shared" si="10"/>
        <v>2876005</v>
      </c>
      <c r="T53" s="26">
        <v>1</v>
      </c>
      <c r="U53" s="26">
        <v>1</v>
      </c>
      <c r="V53" s="33">
        <f t="shared" si="2"/>
        <v>2876005</v>
      </c>
      <c r="W53" s="33">
        <f t="shared" si="3"/>
        <v>2876005</v>
      </c>
      <c r="X53" s="33">
        <f t="shared" si="5"/>
        <v>2876005</v>
      </c>
      <c r="Y53" s="34" t="s">
        <v>248</v>
      </c>
      <c r="Z53" s="35" t="s">
        <v>62</v>
      </c>
      <c r="AA53" s="36">
        <f t="shared" si="7"/>
        <v>0</v>
      </c>
      <c r="AB53" s="36">
        <v>204008</v>
      </c>
      <c r="AC53" s="36">
        <f>1978000+194000+399997+100000</f>
        <v>2671997</v>
      </c>
      <c r="AD53" s="36">
        <v>0</v>
      </c>
      <c r="AE53" s="36">
        <f t="shared" si="8"/>
        <v>2876005</v>
      </c>
      <c r="AF53" s="36"/>
      <c r="AG53" s="27"/>
      <c r="AH53" s="27"/>
    </row>
    <row r="54" spans="1:34">
      <c r="A54" s="26">
        <f t="shared" si="4"/>
        <v>47</v>
      </c>
      <c r="B54" s="27" t="s">
        <v>250</v>
      </c>
      <c r="C54" s="28" t="s">
        <v>251</v>
      </c>
      <c r="D54" s="29" t="s">
        <v>252</v>
      </c>
      <c r="E54" s="30">
        <v>43283</v>
      </c>
      <c r="F54" s="29" t="s">
        <v>253</v>
      </c>
      <c r="G54" s="30"/>
      <c r="H54" s="32"/>
      <c r="I54" s="32"/>
      <c r="J54" s="32"/>
      <c r="K54" s="33">
        <v>10000000</v>
      </c>
      <c r="L54" s="33">
        <f t="shared" ref="L54" si="12">+T54*V54</f>
        <v>10000000</v>
      </c>
      <c r="M54" s="33">
        <f t="shared" ref="M54" si="13">K54/T54</f>
        <v>10000000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f t="shared" ref="S54" si="14">+K54-P54-R54</f>
        <v>10000000</v>
      </c>
      <c r="T54" s="26">
        <v>1</v>
      </c>
      <c r="U54" s="26">
        <v>1</v>
      </c>
      <c r="V54" s="33">
        <f t="shared" ref="V54" si="15">+M54+N54</f>
        <v>10000000</v>
      </c>
      <c r="W54" s="33">
        <f t="shared" ref="W54" si="16">+U54*V54</f>
        <v>10000000</v>
      </c>
      <c r="X54" s="33">
        <f t="shared" ref="X54" si="17">+M54*U54</f>
        <v>10000000</v>
      </c>
      <c r="Y54" s="34" t="s">
        <v>254</v>
      </c>
      <c r="Z54" s="35" t="s">
        <v>62</v>
      </c>
      <c r="AA54" s="36">
        <f t="shared" si="7"/>
        <v>0</v>
      </c>
      <c r="AB54" s="36">
        <v>750645</v>
      </c>
      <c r="AC54" s="36">
        <f>100000+300000+1500000+3000000</f>
        <v>4900000</v>
      </c>
      <c r="AD54" s="36">
        <v>4349355</v>
      </c>
      <c r="AE54" s="36">
        <f t="shared" si="8"/>
        <v>10000000</v>
      </c>
      <c r="AF54" s="36"/>
      <c r="AG54" s="27"/>
      <c r="AH54" s="27"/>
    </row>
    <row r="55" spans="1:34">
      <c r="A55" s="26">
        <f t="shared" si="4"/>
        <v>48</v>
      </c>
      <c r="B55" s="27" t="s">
        <v>255</v>
      </c>
      <c r="C55" s="28" t="s">
        <v>256</v>
      </c>
      <c r="D55" s="29" t="s">
        <v>257</v>
      </c>
      <c r="E55" s="30">
        <v>43283</v>
      </c>
      <c r="F55" s="29" t="s">
        <v>258</v>
      </c>
      <c r="G55" s="30"/>
      <c r="H55" s="32"/>
      <c r="I55" s="32"/>
      <c r="J55" s="32"/>
      <c r="K55" s="33">
        <v>5000000</v>
      </c>
      <c r="L55" s="33">
        <f t="shared" ref="L55" si="18">+T55*V55</f>
        <v>5000000</v>
      </c>
      <c r="M55" s="33">
        <f t="shared" ref="M55" si="19">K55/T55</f>
        <v>5000000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f t="shared" ref="S55" si="20">+K55-P55-R55</f>
        <v>5000000</v>
      </c>
      <c r="T55" s="26">
        <v>1</v>
      </c>
      <c r="U55" s="26">
        <v>1</v>
      </c>
      <c r="V55" s="33">
        <f t="shared" ref="V55" si="21">+M55+N55</f>
        <v>5000000</v>
      </c>
      <c r="W55" s="33">
        <f t="shared" ref="W55" si="22">+U55*V55</f>
        <v>5000000</v>
      </c>
      <c r="X55" s="33">
        <f t="shared" ref="X55" si="23">+M55*U55</f>
        <v>5000000</v>
      </c>
      <c r="Y55" s="34" t="s">
        <v>116</v>
      </c>
      <c r="Z55" s="35" t="s">
        <v>62</v>
      </c>
      <c r="AA55" s="36">
        <f t="shared" si="7"/>
        <v>0</v>
      </c>
      <c r="AB55" s="36">
        <v>375323</v>
      </c>
      <c r="AC55" s="36">
        <f>2165000</f>
        <v>2165000</v>
      </c>
      <c r="AD55" s="36">
        <v>2459677</v>
      </c>
      <c r="AE55" s="36">
        <f t="shared" si="8"/>
        <v>5000000</v>
      </c>
      <c r="AF55" s="36"/>
      <c r="AG55" s="27"/>
      <c r="AH55" s="27"/>
    </row>
    <row r="56" spans="1:34">
      <c r="A56" s="26">
        <f t="shared" si="4"/>
        <v>49</v>
      </c>
      <c r="B56" s="27" t="s">
        <v>259</v>
      </c>
      <c r="C56" s="28" t="s">
        <v>263</v>
      </c>
      <c r="D56" s="29" t="s">
        <v>271</v>
      </c>
      <c r="E56" s="30">
        <v>43283</v>
      </c>
      <c r="F56" s="29" t="s">
        <v>278</v>
      </c>
      <c r="G56" s="30"/>
      <c r="H56" s="32"/>
      <c r="I56" s="32"/>
      <c r="J56" s="32"/>
      <c r="K56" s="33">
        <v>5000000</v>
      </c>
      <c r="L56" s="33">
        <f t="shared" ref="L56" si="24">+T56*V56</f>
        <v>5000000</v>
      </c>
      <c r="M56" s="33">
        <f t="shared" ref="M56" si="25">K56/T56</f>
        <v>5000000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f t="shared" ref="S56" si="26">+K56-P56-R56</f>
        <v>5000000</v>
      </c>
      <c r="T56" s="26">
        <v>1</v>
      </c>
      <c r="U56" s="26">
        <v>1</v>
      </c>
      <c r="V56" s="33">
        <f t="shared" ref="V56" si="27">+M56+N56</f>
        <v>5000000</v>
      </c>
      <c r="W56" s="33">
        <f t="shared" ref="W56" si="28">+U56*V56</f>
        <v>5000000</v>
      </c>
      <c r="X56" s="33">
        <f t="shared" ref="X56" si="29">+M56*U56</f>
        <v>5000000</v>
      </c>
      <c r="Y56" s="34" t="s">
        <v>125</v>
      </c>
      <c r="Z56" s="35" t="s">
        <v>62</v>
      </c>
      <c r="AA56" s="36">
        <f t="shared" ref="AA56:AA64" si="30">+S56-X56</f>
        <v>0</v>
      </c>
      <c r="AB56" s="36">
        <v>375323</v>
      </c>
      <c r="AC56" s="36">
        <v>0</v>
      </c>
      <c r="AD56" s="36">
        <v>4624677</v>
      </c>
      <c r="AE56" s="36">
        <f t="shared" si="8"/>
        <v>5000000</v>
      </c>
      <c r="AF56" s="36"/>
      <c r="AG56" s="27"/>
      <c r="AH56" s="27"/>
    </row>
    <row r="57" spans="1:34">
      <c r="A57" s="26">
        <f t="shared" si="4"/>
        <v>50</v>
      </c>
      <c r="B57" s="27" t="s">
        <v>260</v>
      </c>
      <c r="C57" s="28" t="s">
        <v>264</v>
      </c>
      <c r="D57" s="29" t="s">
        <v>272</v>
      </c>
      <c r="E57" s="30">
        <v>43283</v>
      </c>
      <c r="F57" s="29" t="s">
        <v>279</v>
      </c>
      <c r="G57" s="29" t="s">
        <v>291</v>
      </c>
      <c r="H57" s="32"/>
      <c r="I57" s="32"/>
      <c r="J57" s="32"/>
      <c r="K57" s="33">
        <v>7500000</v>
      </c>
      <c r="L57" s="33">
        <f t="shared" ref="L57:L63" si="31">+T57*V57</f>
        <v>7500000</v>
      </c>
      <c r="M57" s="33">
        <f t="shared" ref="M57:M63" si="32">K57/T57</f>
        <v>7500000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f t="shared" ref="S57:S63" si="33">+K57-P57-R57</f>
        <v>7500000</v>
      </c>
      <c r="T57" s="26">
        <v>1</v>
      </c>
      <c r="U57" s="26">
        <v>1</v>
      </c>
      <c r="V57" s="33">
        <f t="shared" ref="V57:V63" si="34">+M57+N57</f>
        <v>7500000</v>
      </c>
      <c r="W57" s="33">
        <f t="shared" ref="W57:W63" si="35">+U57*V57</f>
        <v>7500000</v>
      </c>
      <c r="X57" s="33">
        <f t="shared" ref="X57:X63" si="36">+M57*U57</f>
        <v>7500000</v>
      </c>
      <c r="Y57" s="34" t="s">
        <v>286</v>
      </c>
      <c r="Z57" s="35" t="s">
        <v>62</v>
      </c>
      <c r="AA57" s="36">
        <f t="shared" si="30"/>
        <v>0</v>
      </c>
      <c r="AB57" s="36">
        <v>562984</v>
      </c>
      <c r="AC57" s="36">
        <v>0</v>
      </c>
      <c r="AD57" s="36">
        <v>6937016</v>
      </c>
      <c r="AE57" s="36">
        <f t="shared" si="8"/>
        <v>7500000</v>
      </c>
      <c r="AF57" s="36"/>
      <c r="AG57" s="27"/>
      <c r="AH57" s="27"/>
    </row>
    <row r="58" spans="1:34">
      <c r="A58" s="26">
        <f t="shared" si="4"/>
        <v>51</v>
      </c>
      <c r="B58" s="27" t="s">
        <v>261</v>
      </c>
      <c r="C58" s="28" t="s">
        <v>265</v>
      </c>
      <c r="D58" s="29" t="s">
        <v>273</v>
      </c>
      <c r="E58" s="30">
        <v>43283</v>
      </c>
      <c r="F58" s="29" t="s">
        <v>280</v>
      </c>
      <c r="G58" s="30"/>
      <c r="H58" s="32"/>
      <c r="I58" s="32"/>
      <c r="J58" s="32"/>
      <c r="K58" s="33">
        <v>7500000</v>
      </c>
      <c r="L58" s="33">
        <f t="shared" si="31"/>
        <v>7500000</v>
      </c>
      <c r="M58" s="33">
        <f t="shared" si="32"/>
        <v>7500000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f t="shared" si="33"/>
        <v>7500000</v>
      </c>
      <c r="T58" s="26">
        <v>1</v>
      </c>
      <c r="U58" s="26">
        <v>1</v>
      </c>
      <c r="V58" s="33">
        <f t="shared" si="34"/>
        <v>7500000</v>
      </c>
      <c r="W58" s="33">
        <f t="shared" si="35"/>
        <v>7500000</v>
      </c>
      <c r="X58" s="33">
        <f t="shared" si="36"/>
        <v>7500000</v>
      </c>
      <c r="Y58" s="34" t="s">
        <v>287</v>
      </c>
      <c r="Z58" s="35" t="s">
        <v>62</v>
      </c>
      <c r="AA58" s="36">
        <f t="shared" si="30"/>
        <v>0</v>
      </c>
      <c r="AB58" s="36">
        <v>562984</v>
      </c>
      <c r="AC58" s="36">
        <v>0</v>
      </c>
      <c r="AD58" s="36">
        <v>6937016</v>
      </c>
      <c r="AE58" s="36">
        <f t="shared" si="8"/>
        <v>7500000</v>
      </c>
      <c r="AF58" s="36"/>
      <c r="AG58" s="27"/>
      <c r="AH58" s="27"/>
    </row>
    <row r="59" spans="1:34">
      <c r="A59" s="26">
        <f t="shared" si="4"/>
        <v>52</v>
      </c>
      <c r="B59" s="27" t="s">
        <v>262</v>
      </c>
      <c r="C59" s="28" t="s">
        <v>266</v>
      </c>
      <c r="D59" s="29" t="s">
        <v>274</v>
      </c>
      <c r="E59" s="30">
        <v>43283</v>
      </c>
      <c r="F59" s="29" t="s">
        <v>281</v>
      </c>
      <c r="G59" s="30"/>
      <c r="H59" s="32"/>
      <c r="I59" s="32"/>
      <c r="J59" s="32"/>
      <c r="K59" s="33">
        <v>7500000</v>
      </c>
      <c r="L59" s="33">
        <f t="shared" si="31"/>
        <v>7500000</v>
      </c>
      <c r="M59" s="33">
        <f t="shared" si="32"/>
        <v>7500000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f t="shared" si="33"/>
        <v>7500000</v>
      </c>
      <c r="T59" s="26">
        <v>1</v>
      </c>
      <c r="U59" s="26">
        <v>1</v>
      </c>
      <c r="V59" s="33">
        <f t="shared" si="34"/>
        <v>7500000</v>
      </c>
      <c r="W59" s="33">
        <f t="shared" si="35"/>
        <v>7500000</v>
      </c>
      <c r="X59" s="33">
        <f t="shared" si="36"/>
        <v>7500000</v>
      </c>
      <c r="Y59" s="34" t="s">
        <v>181</v>
      </c>
      <c r="Z59" s="35" t="s">
        <v>62</v>
      </c>
      <c r="AA59" s="36">
        <f t="shared" si="30"/>
        <v>0</v>
      </c>
      <c r="AB59" s="36">
        <v>562984</v>
      </c>
      <c r="AC59" s="36">
        <v>0</v>
      </c>
      <c r="AD59" s="36">
        <v>6937016</v>
      </c>
      <c r="AE59" s="36">
        <f t="shared" si="8"/>
        <v>7500000</v>
      </c>
      <c r="AF59" s="36"/>
      <c r="AG59" s="27"/>
      <c r="AH59" s="27"/>
    </row>
    <row r="60" spans="1:34">
      <c r="A60" s="26">
        <f t="shared" si="4"/>
        <v>53</v>
      </c>
      <c r="B60" s="27" t="s">
        <v>292</v>
      </c>
      <c r="C60" s="28" t="s">
        <v>267</v>
      </c>
      <c r="D60" s="29" t="s">
        <v>275</v>
      </c>
      <c r="E60" s="30">
        <v>43283</v>
      </c>
      <c r="F60" s="29" t="s">
        <v>282</v>
      </c>
      <c r="G60" s="29" t="s">
        <v>282</v>
      </c>
      <c r="H60" s="32"/>
      <c r="I60" s="32"/>
      <c r="J60" s="32"/>
      <c r="K60" s="33">
        <v>10000000</v>
      </c>
      <c r="L60" s="33">
        <f t="shared" si="31"/>
        <v>10000000</v>
      </c>
      <c r="M60" s="33">
        <f t="shared" si="32"/>
        <v>10000000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f t="shared" si="33"/>
        <v>10000000</v>
      </c>
      <c r="T60" s="26">
        <v>1</v>
      </c>
      <c r="U60" s="26">
        <v>1</v>
      </c>
      <c r="V60" s="33">
        <f t="shared" si="34"/>
        <v>10000000</v>
      </c>
      <c r="W60" s="33">
        <f t="shared" si="35"/>
        <v>10000000</v>
      </c>
      <c r="X60" s="33">
        <f t="shared" si="36"/>
        <v>10000000</v>
      </c>
      <c r="Y60" s="34" t="s">
        <v>130</v>
      </c>
      <c r="Z60" s="35" t="s">
        <v>62</v>
      </c>
      <c r="AA60" s="36">
        <f t="shared" si="30"/>
        <v>0</v>
      </c>
      <c r="AB60" s="36">
        <v>750645</v>
      </c>
      <c r="AC60" s="36">
        <v>0</v>
      </c>
      <c r="AD60" s="36">
        <v>9249355</v>
      </c>
      <c r="AE60" s="36">
        <f t="shared" si="8"/>
        <v>10000000</v>
      </c>
      <c r="AF60" s="36"/>
      <c r="AG60" s="27"/>
      <c r="AH60" s="27"/>
    </row>
    <row r="61" spans="1:34">
      <c r="A61" s="26">
        <f t="shared" si="4"/>
        <v>54</v>
      </c>
      <c r="B61" s="27" t="s">
        <v>293</v>
      </c>
      <c r="C61" s="28" t="s">
        <v>268</v>
      </c>
      <c r="D61" s="29" t="s">
        <v>276</v>
      </c>
      <c r="E61" s="30">
        <v>43283</v>
      </c>
      <c r="F61" s="29" t="s">
        <v>283</v>
      </c>
      <c r="G61" s="30"/>
      <c r="H61" s="32"/>
      <c r="I61" s="32"/>
      <c r="J61" s="32"/>
      <c r="K61" s="33">
        <v>10000000</v>
      </c>
      <c r="L61" s="33">
        <f t="shared" si="31"/>
        <v>10000000</v>
      </c>
      <c r="M61" s="33">
        <f t="shared" si="32"/>
        <v>10000000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f t="shared" si="33"/>
        <v>10000000</v>
      </c>
      <c r="T61" s="26">
        <v>1</v>
      </c>
      <c r="U61" s="26">
        <v>1</v>
      </c>
      <c r="V61" s="33">
        <f t="shared" si="34"/>
        <v>10000000</v>
      </c>
      <c r="W61" s="33">
        <f t="shared" si="35"/>
        <v>10000000</v>
      </c>
      <c r="X61" s="33">
        <f t="shared" si="36"/>
        <v>10000000</v>
      </c>
      <c r="Y61" s="34" t="s">
        <v>288</v>
      </c>
      <c r="Z61" s="35" t="s">
        <v>62</v>
      </c>
      <c r="AA61" s="36">
        <f t="shared" si="30"/>
        <v>0</v>
      </c>
      <c r="AB61" s="36">
        <v>750645</v>
      </c>
      <c r="AC61" s="36">
        <v>0</v>
      </c>
      <c r="AD61" s="36">
        <v>9249355</v>
      </c>
      <c r="AE61" s="36">
        <f t="shared" si="8"/>
        <v>10000000</v>
      </c>
      <c r="AF61" s="36"/>
      <c r="AG61" s="27"/>
      <c r="AH61" s="27"/>
    </row>
    <row r="62" spans="1:34">
      <c r="A62" s="26">
        <f t="shared" si="4"/>
        <v>55</v>
      </c>
      <c r="B62" s="27" t="s">
        <v>294</v>
      </c>
      <c r="C62" s="28" t="s">
        <v>269</v>
      </c>
      <c r="D62" s="29" t="s">
        <v>276</v>
      </c>
      <c r="E62" s="30">
        <v>43283</v>
      </c>
      <c r="F62" s="29" t="s">
        <v>284</v>
      </c>
      <c r="G62" s="30"/>
      <c r="H62" s="32"/>
      <c r="I62" s="32"/>
      <c r="J62" s="32"/>
      <c r="K62" s="33">
        <v>10000000</v>
      </c>
      <c r="L62" s="33">
        <f t="shared" si="31"/>
        <v>10000000</v>
      </c>
      <c r="M62" s="33">
        <f t="shared" si="32"/>
        <v>10000000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f t="shared" si="33"/>
        <v>10000000</v>
      </c>
      <c r="T62" s="26">
        <v>1</v>
      </c>
      <c r="U62" s="26">
        <v>1</v>
      </c>
      <c r="V62" s="33">
        <f t="shared" si="34"/>
        <v>10000000</v>
      </c>
      <c r="W62" s="33">
        <f t="shared" si="35"/>
        <v>10000000</v>
      </c>
      <c r="X62" s="33">
        <f t="shared" si="36"/>
        <v>10000000</v>
      </c>
      <c r="Y62" s="34" t="s">
        <v>289</v>
      </c>
      <c r="Z62" s="35" t="s">
        <v>62</v>
      </c>
      <c r="AA62" s="36">
        <f t="shared" si="30"/>
        <v>0</v>
      </c>
      <c r="AB62" s="36">
        <v>750645</v>
      </c>
      <c r="AC62" s="36">
        <v>0</v>
      </c>
      <c r="AD62" s="36">
        <v>9249355</v>
      </c>
      <c r="AE62" s="36">
        <f t="shared" si="8"/>
        <v>10000000</v>
      </c>
      <c r="AF62" s="36"/>
      <c r="AG62" s="27"/>
      <c r="AH62" s="27"/>
    </row>
    <row r="63" spans="1:34">
      <c r="A63" s="26">
        <f t="shared" si="4"/>
        <v>56</v>
      </c>
      <c r="B63" s="27" t="s">
        <v>295</v>
      </c>
      <c r="C63" s="28" t="s">
        <v>270</v>
      </c>
      <c r="D63" s="29" t="s">
        <v>277</v>
      </c>
      <c r="E63" s="30">
        <v>43283</v>
      </c>
      <c r="F63" s="29" t="s">
        <v>285</v>
      </c>
      <c r="G63" s="29" t="s">
        <v>296</v>
      </c>
      <c r="H63" s="32"/>
      <c r="I63" s="32"/>
      <c r="J63" s="32"/>
      <c r="K63" s="33">
        <v>20000000</v>
      </c>
      <c r="L63" s="33">
        <f t="shared" si="31"/>
        <v>20000000</v>
      </c>
      <c r="M63" s="33">
        <f t="shared" si="32"/>
        <v>20000000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f t="shared" si="33"/>
        <v>20000000</v>
      </c>
      <c r="T63" s="26">
        <v>1</v>
      </c>
      <c r="U63" s="26">
        <v>1</v>
      </c>
      <c r="V63" s="33">
        <f t="shared" si="34"/>
        <v>20000000</v>
      </c>
      <c r="W63" s="33">
        <f t="shared" si="35"/>
        <v>20000000</v>
      </c>
      <c r="X63" s="33">
        <f t="shared" si="36"/>
        <v>20000000</v>
      </c>
      <c r="Y63" s="34" t="s">
        <v>290</v>
      </c>
      <c r="Z63" s="35" t="s">
        <v>62</v>
      </c>
      <c r="AA63" s="36">
        <f t="shared" si="30"/>
        <v>0</v>
      </c>
      <c r="AB63" s="36">
        <v>1501290</v>
      </c>
      <c r="AC63" s="36">
        <v>100000</v>
      </c>
      <c r="AD63" s="36">
        <v>18398710</v>
      </c>
      <c r="AE63" s="36">
        <f t="shared" si="8"/>
        <v>20000000</v>
      </c>
      <c r="AF63" s="36"/>
      <c r="AG63" s="27"/>
      <c r="AH63" s="27"/>
    </row>
    <row r="64" spans="1:34">
      <c r="A64" s="26">
        <f t="shared" si="4"/>
        <v>57</v>
      </c>
      <c r="B64" s="27" t="s">
        <v>300</v>
      </c>
      <c r="C64" s="28" t="s">
        <v>297</v>
      </c>
      <c r="D64" s="29" t="s">
        <v>298</v>
      </c>
      <c r="E64" s="30">
        <v>43284</v>
      </c>
      <c r="F64" s="29" t="s">
        <v>299</v>
      </c>
      <c r="G64" s="30"/>
      <c r="H64" s="32"/>
      <c r="I64" s="32"/>
      <c r="J64" s="32"/>
      <c r="K64" s="33">
        <v>7500000</v>
      </c>
      <c r="L64" s="33">
        <f t="shared" ref="L64" si="37">+T64*V64</f>
        <v>7500000</v>
      </c>
      <c r="M64" s="33">
        <f t="shared" ref="M64" si="38">K64/T64</f>
        <v>7500000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f t="shared" ref="S64" si="39">+K64-P64-R64</f>
        <v>7500000</v>
      </c>
      <c r="T64" s="26">
        <v>1</v>
      </c>
      <c r="U64" s="26">
        <v>1</v>
      </c>
      <c r="V64" s="33">
        <f t="shared" ref="V64" si="40">+M64+N64</f>
        <v>7500000</v>
      </c>
      <c r="W64" s="33">
        <f t="shared" ref="W64" si="41">+U64*V64</f>
        <v>7500000</v>
      </c>
      <c r="X64" s="33">
        <f t="shared" ref="X64" si="42">+M64*U64</f>
        <v>7500000</v>
      </c>
      <c r="Y64" s="34" t="s">
        <v>201</v>
      </c>
      <c r="Z64" s="35" t="s">
        <v>62</v>
      </c>
      <c r="AA64" s="36">
        <f t="shared" si="30"/>
        <v>0</v>
      </c>
      <c r="AB64" s="36">
        <v>559839</v>
      </c>
      <c r="AC64" s="36">
        <v>0</v>
      </c>
      <c r="AD64" s="36">
        <v>6940161</v>
      </c>
      <c r="AE64" s="36">
        <f t="shared" si="8"/>
        <v>7500000</v>
      </c>
      <c r="AF64" s="36"/>
      <c r="AG64" s="27"/>
      <c r="AH64" s="27"/>
    </row>
    <row r="65" spans="1:34">
      <c r="A65" s="26">
        <f t="shared" si="4"/>
        <v>58</v>
      </c>
      <c r="B65" s="27" t="s">
        <v>301</v>
      </c>
      <c r="C65" s="28" t="s">
        <v>305</v>
      </c>
      <c r="D65" s="29" t="s">
        <v>309</v>
      </c>
      <c r="E65" s="30">
        <v>43285</v>
      </c>
      <c r="F65" s="29" t="s">
        <v>314</v>
      </c>
      <c r="G65" s="30"/>
      <c r="H65" s="32"/>
      <c r="I65" s="32"/>
      <c r="J65" s="32"/>
      <c r="K65" s="33">
        <v>3000000</v>
      </c>
      <c r="L65" s="33">
        <f t="shared" ref="L65" si="43">+T65*V65</f>
        <v>3000000</v>
      </c>
      <c r="M65" s="33">
        <f t="shared" ref="M65" si="44">K65/T65</f>
        <v>3000000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f t="shared" ref="S65" si="45">+K65-P65-R65</f>
        <v>3000000</v>
      </c>
      <c r="T65" s="26">
        <v>1</v>
      </c>
      <c r="U65" s="26">
        <v>1</v>
      </c>
      <c r="V65" s="33">
        <f t="shared" ref="V65" si="46">+M65+N65</f>
        <v>3000000</v>
      </c>
      <c r="W65" s="33">
        <f t="shared" ref="W65" si="47">+U65*V65</f>
        <v>3000000</v>
      </c>
      <c r="X65" s="33">
        <f t="shared" ref="X65" si="48">+M65*U65</f>
        <v>3000000</v>
      </c>
      <c r="Y65" s="34" t="s">
        <v>116</v>
      </c>
      <c r="Z65" s="35" t="s">
        <v>62</v>
      </c>
      <c r="AA65" s="36">
        <f t="shared" ref="AA65" si="49">+S65-X65</f>
        <v>0</v>
      </c>
      <c r="AB65" s="36">
        <v>222677</v>
      </c>
      <c r="AC65" s="36">
        <v>0</v>
      </c>
      <c r="AD65" s="36">
        <v>2777323</v>
      </c>
      <c r="AE65" s="36">
        <f t="shared" si="8"/>
        <v>3000000</v>
      </c>
      <c r="AF65" s="36"/>
      <c r="AG65" s="27"/>
      <c r="AH65" s="27"/>
    </row>
    <row r="66" spans="1:34">
      <c r="A66" s="26">
        <f t="shared" si="4"/>
        <v>59</v>
      </c>
      <c r="B66" s="27" t="s">
        <v>302</v>
      </c>
      <c r="C66" s="28" t="s">
        <v>306</v>
      </c>
      <c r="D66" s="29" t="s">
        <v>310</v>
      </c>
      <c r="E66" s="30">
        <v>43285</v>
      </c>
      <c r="F66" s="29" t="s">
        <v>315</v>
      </c>
      <c r="G66" s="30"/>
      <c r="H66" s="32"/>
      <c r="I66" s="32"/>
      <c r="J66" s="32"/>
      <c r="K66" s="33">
        <v>5000000</v>
      </c>
      <c r="L66" s="33">
        <f t="shared" ref="L66:L69" si="50">+T66*V66</f>
        <v>5000000</v>
      </c>
      <c r="M66" s="33">
        <f t="shared" ref="M66:M69" si="51">K66/T66</f>
        <v>5000000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f t="shared" ref="S66:S69" si="52">+K66-P66-R66</f>
        <v>5000000</v>
      </c>
      <c r="T66" s="26">
        <v>1</v>
      </c>
      <c r="U66" s="26">
        <v>1</v>
      </c>
      <c r="V66" s="33">
        <f t="shared" ref="V66:V69" si="53">+M66+N66</f>
        <v>5000000</v>
      </c>
      <c r="W66" s="33">
        <f t="shared" ref="W66:W69" si="54">+U66*V66</f>
        <v>5000000</v>
      </c>
      <c r="X66" s="33">
        <f t="shared" ref="X66:X69" si="55">+M66*U66</f>
        <v>5000000</v>
      </c>
      <c r="Y66" s="34" t="s">
        <v>71</v>
      </c>
      <c r="Z66" s="35" t="s">
        <v>62</v>
      </c>
      <c r="AA66" s="36">
        <f t="shared" ref="AA66:AA70" si="56">+S66-X66</f>
        <v>0</v>
      </c>
      <c r="AB66" s="36">
        <v>371129</v>
      </c>
      <c r="AC66" s="36">
        <v>0</v>
      </c>
      <c r="AD66" s="36">
        <v>4628871</v>
      </c>
      <c r="AE66" s="36">
        <f t="shared" si="8"/>
        <v>5000000</v>
      </c>
      <c r="AF66" s="36"/>
      <c r="AG66" s="27"/>
      <c r="AH66" s="27"/>
    </row>
    <row r="67" spans="1:34">
      <c r="A67" s="26">
        <f t="shared" si="4"/>
        <v>60</v>
      </c>
      <c r="B67" s="27" t="s">
        <v>157</v>
      </c>
      <c r="C67" s="28" t="s">
        <v>158</v>
      </c>
      <c r="D67" s="29" t="s">
        <v>311</v>
      </c>
      <c r="E67" s="30">
        <v>43285</v>
      </c>
      <c r="F67" s="29" t="s">
        <v>160</v>
      </c>
      <c r="G67" s="29" t="s">
        <v>160</v>
      </c>
      <c r="H67" s="32"/>
      <c r="I67" s="32"/>
      <c r="J67" s="32"/>
      <c r="K67" s="33">
        <v>5000000</v>
      </c>
      <c r="L67" s="33">
        <f t="shared" si="50"/>
        <v>5000000</v>
      </c>
      <c r="M67" s="33">
        <f t="shared" si="51"/>
        <v>5000000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f t="shared" si="52"/>
        <v>5000000</v>
      </c>
      <c r="T67" s="26">
        <v>1</v>
      </c>
      <c r="U67" s="26">
        <v>1</v>
      </c>
      <c r="V67" s="33">
        <f t="shared" si="53"/>
        <v>5000000</v>
      </c>
      <c r="W67" s="33">
        <f t="shared" si="54"/>
        <v>5000000</v>
      </c>
      <c r="X67" s="33">
        <f t="shared" si="55"/>
        <v>5000000</v>
      </c>
      <c r="Y67" s="34" t="s">
        <v>161</v>
      </c>
      <c r="Z67" s="35" t="s">
        <v>62</v>
      </c>
      <c r="AA67" s="36">
        <f t="shared" si="56"/>
        <v>0</v>
      </c>
      <c r="AB67" s="36">
        <v>371129</v>
      </c>
      <c r="AC67" s="36">
        <v>0</v>
      </c>
      <c r="AD67" s="36">
        <v>4628871</v>
      </c>
      <c r="AE67" s="36">
        <f t="shared" si="8"/>
        <v>5000000</v>
      </c>
      <c r="AF67" s="36"/>
      <c r="AG67" s="27"/>
      <c r="AH67" s="27"/>
    </row>
    <row r="68" spans="1:34">
      <c r="A68" s="26">
        <f t="shared" si="4"/>
        <v>61</v>
      </c>
      <c r="B68" s="27" t="s">
        <v>303</v>
      </c>
      <c r="C68" s="28" t="s">
        <v>307</v>
      </c>
      <c r="D68" s="29" t="s">
        <v>312</v>
      </c>
      <c r="E68" s="30">
        <v>43285</v>
      </c>
      <c r="F68" s="29" t="s">
        <v>316</v>
      </c>
      <c r="G68" s="30"/>
      <c r="H68" s="32"/>
      <c r="I68" s="32"/>
      <c r="J68" s="32"/>
      <c r="K68" s="33">
        <v>7500000</v>
      </c>
      <c r="L68" s="33">
        <f t="shared" si="50"/>
        <v>7500000</v>
      </c>
      <c r="M68" s="33">
        <f t="shared" si="51"/>
        <v>7500000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f t="shared" si="52"/>
        <v>7500000</v>
      </c>
      <c r="T68" s="26">
        <v>1</v>
      </c>
      <c r="U68" s="26">
        <v>1</v>
      </c>
      <c r="V68" s="33">
        <f t="shared" si="53"/>
        <v>7500000</v>
      </c>
      <c r="W68" s="33">
        <f t="shared" si="54"/>
        <v>7500000</v>
      </c>
      <c r="X68" s="33">
        <f t="shared" si="55"/>
        <v>7500000</v>
      </c>
      <c r="Y68" s="34" t="s">
        <v>318</v>
      </c>
      <c r="Z68" s="35" t="s">
        <v>62</v>
      </c>
      <c r="AA68" s="36">
        <f t="shared" si="56"/>
        <v>0</v>
      </c>
      <c r="AB68" s="36">
        <v>556694</v>
      </c>
      <c r="AC68" s="36">
        <v>0</v>
      </c>
      <c r="AD68" s="36">
        <v>6943306</v>
      </c>
      <c r="AE68" s="36">
        <f t="shared" si="8"/>
        <v>7500000</v>
      </c>
      <c r="AF68" s="36"/>
      <c r="AG68" s="27"/>
      <c r="AH68" s="27"/>
    </row>
    <row r="69" spans="1:34">
      <c r="A69" s="26">
        <f t="shared" si="4"/>
        <v>62</v>
      </c>
      <c r="B69" s="27" t="s">
        <v>304</v>
      </c>
      <c r="C69" s="28" t="s">
        <v>308</v>
      </c>
      <c r="D69" s="29" t="s">
        <v>313</v>
      </c>
      <c r="E69" s="30">
        <v>43285</v>
      </c>
      <c r="F69" s="29" t="s">
        <v>317</v>
      </c>
      <c r="G69" s="29" t="s">
        <v>317</v>
      </c>
      <c r="H69" s="32"/>
      <c r="I69" s="32"/>
      <c r="J69" s="32"/>
      <c r="K69" s="33">
        <v>10000000</v>
      </c>
      <c r="L69" s="33">
        <f t="shared" si="50"/>
        <v>10000000</v>
      </c>
      <c r="M69" s="33">
        <f t="shared" si="51"/>
        <v>10000000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f t="shared" si="52"/>
        <v>10000000</v>
      </c>
      <c r="T69" s="26">
        <v>1</v>
      </c>
      <c r="U69" s="26">
        <v>1</v>
      </c>
      <c r="V69" s="33">
        <f t="shared" si="53"/>
        <v>10000000</v>
      </c>
      <c r="W69" s="33">
        <f t="shared" si="54"/>
        <v>10000000</v>
      </c>
      <c r="X69" s="33">
        <f t="shared" si="55"/>
        <v>10000000</v>
      </c>
      <c r="Y69" s="34" t="s">
        <v>319</v>
      </c>
      <c r="Z69" s="35" t="s">
        <v>62</v>
      </c>
      <c r="AA69" s="36">
        <f t="shared" si="56"/>
        <v>0</v>
      </c>
      <c r="AB69" s="36">
        <v>742258</v>
      </c>
      <c r="AC69" s="36">
        <v>0</v>
      </c>
      <c r="AD69" s="36">
        <v>9257742</v>
      </c>
      <c r="AE69" s="36">
        <f t="shared" si="8"/>
        <v>10000000</v>
      </c>
      <c r="AF69" s="36"/>
      <c r="AG69" s="27"/>
      <c r="AH69" s="27"/>
    </row>
    <row r="70" spans="1:34">
      <c r="A70" s="26">
        <f t="shared" si="4"/>
        <v>63</v>
      </c>
      <c r="B70" s="27" t="s">
        <v>320</v>
      </c>
      <c r="C70" s="28" t="s">
        <v>321</v>
      </c>
      <c r="D70" s="29" t="s">
        <v>322</v>
      </c>
      <c r="E70" s="30">
        <v>43285</v>
      </c>
      <c r="F70" s="29" t="s">
        <v>324</v>
      </c>
      <c r="G70" s="29" t="s">
        <v>324</v>
      </c>
      <c r="H70" s="32"/>
      <c r="I70" s="32"/>
      <c r="J70" s="32"/>
      <c r="K70" s="33">
        <v>7000000</v>
      </c>
      <c r="L70" s="33">
        <f t="shared" ref="L70" si="57">+T70*V70</f>
        <v>7000000</v>
      </c>
      <c r="M70" s="33">
        <f t="shared" ref="M70" si="58">K70/T70</f>
        <v>7000000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f t="shared" ref="S70" si="59">+K70-P70-R70</f>
        <v>7000000</v>
      </c>
      <c r="T70" s="26">
        <v>1</v>
      </c>
      <c r="U70" s="26">
        <v>1</v>
      </c>
      <c r="V70" s="33">
        <f t="shared" ref="V70" si="60">+M70+N70</f>
        <v>7000000</v>
      </c>
      <c r="W70" s="33">
        <f t="shared" ref="W70" si="61">+U70*V70</f>
        <v>7000000</v>
      </c>
      <c r="X70" s="33">
        <f t="shared" ref="X70" si="62">+M70*U70</f>
        <v>7000000</v>
      </c>
      <c r="Y70" s="34" t="s">
        <v>323</v>
      </c>
      <c r="Z70" s="35" t="s">
        <v>62</v>
      </c>
      <c r="AA70" s="36">
        <f t="shared" si="56"/>
        <v>0</v>
      </c>
      <c r="AB70" s="36">
        <v>519581</v>
      </c>
      <c r="AC70" s="36">
        <f>514000</f>
        <v>514000</v>
      </c>
      <c r="AD70" s="36">
        <v>5966419</v>
      </c>
      <c r="AE70" s="36">
        <f t="shared" si="8"/>
        <v>7000000</v>
      </c>
      <c r="AF70" s="36"/>
      <c r="AG70" s="27"/>
      <c r="AH70" s="27"/>
    </row>
    <row r="71" spans="1:34">
      <c r="A71" s="26">
        <f t="shared" si="4"/>
        <v>64</v>
      </c>
      <c r="B71" s="27" t="s">
        <v>325</v>
      </c>
      <c r="C71" s="28" t="s">
        <v>326</v>
      </c>
      <c r="D71" s="29" t="s">
        <v>327</v>
      </c>
      <c r="E71" s="30">
        <v>43285</v>
      </c>
      <c r="F71" s="29" t="s">
        <v>334</v>
      </c>
      <c r="G71" s="30"/>
      <c r="H71" s="32"/>
      <c r="I71" s="32"/>
      <c r="J71" s="32"/>
      <c r="K71" s="33">
        <v>3000000</v>
      </c>
      <c r="L71" s="33">
        <f t="shared" ref="L71" si="63">+T71*V71</f>
        <v>3000000</v>
      </c>
      <c r="M71" s="33">
        <f t="shared" ref="M71" si="64">K71/T71</f>
        <v>3000000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f t="shared" ref="S71" si="65">+K71-P71-R71</f>
        <v>3000000</v>
      </c>
      <c r="T71" s="26">
        <v>1</v>
      </c>
      <c r="U71" s="26">
        <v>1</v>
      </c>
      <c r="V71" s="33">
        <f t="shared" ref="V71" si="66">+M71+N71</f>
        <v>3000000</v>
      </c>
      <c r="W71" s="33">
        <f t="shared" ref="W71" si="67">+U71*V71</f>
        <v>3000000</v>
      </c>
      <c r="X71" s="33">
        <f t="shared" ref="X71" si="68">+M71*U71</f>
        <v>3000000</v>
      </c>
      <c r="Y71" s="34" t="s">
        <v>130</v>
      </c>
      <c r="Z71" s="35" t="s">
        <v>62</v>
      </c>
      <c r="AA71" s="36">
        <f t="shared" ref="AA71" si="69">+S71-X71</f>
        <v>0</v>
      </c>
      <c r="AB71" s="36">
        <v>222677</v>
      </c>
      <c r="AC71" s="36"/>
      <c r="AD71" s="36">
        <v>2777323</v>
      </c>
      <c r="AE71" s="36">
        <f t="shared" si="8"/>
        <v>3000000</v>
      </c>
      <c r="AF71" s="36"/>
      <c r="AG71" s="27"/>
      <c r="AH71" s="27"/>
    </row>
    <row r="72" spans="1:34">
      <c r="A72" s="26">
        <f t="shared" si="4"/>
        <v>65</v>
      </c>
      <c r="B72" s="27" t="s">
        <v>332</v>
      </c>
      <c r="C72" s="28" t="s">
        <v>330</v>
      </c>
      <c r="D72" s="29" t="s">
        <v>328</v>
      </c>
      <c r="E72" s="30">
        <v>43285</v>
      </c>
      <c r="F72" s="29" t="s">
        <v>335</v>
      </c>
      <c r="G72" s="30"/>
      <c r="H72" s="32"/>
      <c r="I72" s="32"/>
      <c r="J72" s="32"/>
      <c r="K72" s="33">
        <v>10000000</v>
      </c>
      <c r="L72" s="33">
        <f t="shared" ref="L72:L73" si="70">+T72*V72</f>
        <v>10000000</v>
      </c>
      <c r="M72" s="33">
        <f t="shared" ref="M72:M73" si="71">K72/T72</f>
        <v>10000000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f t="shared" ref="S72:S73" si="72">+K72-P72-R72</f>
        <v>10000000</v>
      </c>
      <c r="T72" s="26">
        <v>1</v>
      </c>
      <c r="U72" s="26">
        <v>1</v>
      </c>
      <c r="V72" s="33">
        <f t="shared" ref="V72:V73" si="73">+M72+N72</f>
        <v>10000000</v>
      </c>
      <c r="W72" s="33">
        <f t="shared" ref="W72:W73" si="74">+U72*V72</f>
        <v>10000000</v>
      </c>
      <c r="X72" s="33">
        <f t="shared" ref="X72:X73" si="75">+M72*U72</f>
        <v>10000000</v>
      </c>
      <c r="Y72" s="34" t="s">
        <v>125</v>
      </c>
      <c r="Z72" s="35" t="s">
        <v>62</v>
      </c>
      <c r="AA72" s="36">
        <f t="shared" ref="AA72" si="76">+S72-X72</f>
        <v>0</v>
      </c>
      <c r="AB72" s="36">
        <v>742258</v>
      </c>
      <c r="AC72" s="36"/>
      <c r="AD72" s="36">
        <v>9257742</v>
      </c>
      <c r="AE72" s="36">
        <f t="shared" si="8"/>
        <v>10000000</v>
      </c>
      <c r="AF72" s="36"/>
      <c r="AG72" s="27"/>
      <c r="AH72" s="27"/>
    </row>
    <row r="73" spans="1:34">
      <c r="A73" s="26">
        <f t="shared" si="4"/>
        <v>66</v>
      </c>
      <c r="B73" s="27" t="s">
        <v>333</v>
      </c>
      <c r="C73" s="28" t="s">
        <v>331</v>
      </c>
      <c r="D73" s="29" t="s">
        <v>329</v>
      </c>
      <c r="E73" s="30">
        <v>43285</v>
      </c>
      <c r="F73" s="29" t="s">
        <v>336</v>
      </c>
      <c r="G73" s="30"/>
      <c r="H73" s="32"/>
      <c r="I73" s="32"/>
      <c r="J73" s="32"/>
      <c r="K73" s="33">
        <v>10000000</v>
      </c>
      <c r="L73" s="33">
        <f t="shared" si="70"/>
        <v>10000000</v>
      </c>
      <c r="M73" s="33">
        <f t="shared" si="71"/>
        <v>10000000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f t="shared" si="72"/>
        <v>10000000</v>
      </c>
      <c r="T73" s="26">
        <v>1</v>
      </c>
      <c r="U73" s="26">
        <v>1</v>
      </c>
      <c r="V73" s="33">
        <f t="shared" si="73"/>
        <v>10000000</v>
      </c>
      <c r="W73" s="33">
        <f t="shared" si="74"/>
        <v>10000000</v>
      </c>
      <c r="X73" s="33">
        <f t="shared" si="75"/>
        <v>10000000</v>
      </c>
      <c r="Y73" s="34" t="s">
        <v>116</v>
      </c>
      <c r="Z73" s="35" t="s">
        <v>62</v>
      </c>
      <c r="AA73" s="36">
        <f t="shared" ref="AA73:AA76" si="77">+S73-X73</f>
        <v>0</v>
      </c>
      <c r="AB73" s="36">
        <v>742258</v>
      </c>
      <c r="AC73" s="36">
        <v>25000</v>
      </c>
      <c r="AD73" s="36">
        <v>9232742</v>
      </c>
      <c r="AE73" s="36">
        <f t="shared" si="8"/>
        <v>10000000</v>
      </c>
      <c r="AF73" s="36"/>
      <c r="AG73" s="27"/>
      <c r="AH73" s="27"/>
    </row>
    <row r="74" spans="1:34">
      <c r="A74" s="26">
        <f t="shared" si="4"/>
        <v>67</v>
      </c>
      <c r="B74" s="27" t="s">
        <v>337</v>
      </c>
      <c r="C74" s="28" t="s">
        <v>339</v>
      </c>
      <c r="D74" s="29" t="s">
        <v>341</v>
      </c>
      <c r="E74" s="30">
        <v>43286</v>
      </c>
      <c r="F74" s="29" t="s">
        <v>343</v>
      </c>
      <c r="G74" s="30"/>
      <c r="H74" s="32"/>
      <c r="I74" s="32"/>
      <c r="J74" s="32"/>
      <c r="K74" s="33">
        <v>10000000</v>
      </c>
      <c r="L74" s="33">
        <f t="shared" ref="L74" si="78">+T74*V74</f>
        <v>10000000</v>
      </c>
      <c r="M74" s="33">
        <f t="shared" ref="M74" si="79">K74/T74</f>
        <v>10000000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f t="shared" ref="S74" si="80">+K74-P74-R74</f>
        <v>10000000</v>
      </c>
      <c r="T74" s="26">
        <v>1</v>
      </c>
      <c r="U74" s="26">
        <v>1</v>
      </c>
      <c r="V74" s="33">
        <f t="shared" ref="V74" si="81">+M74+N74</f>
        <v>10000000</v>
      </c>
      <c r="W74" s="33">
        <f t="shared" ref="W74" si="82">+U74*V74</f>
        <v>10000000</v>
      </c>
      <c r="X74" s="33">
        <f t="shared" ref="X74" si="83">+M74*U74</f>
        <v>10000000</v>
      </c>
      <c r="Y74" s="34" t="s">
        <v>206</v>
      </c>
      <c r="Z74" s="35" t="s">
        <v>62</v>
      </c>
      <c r="AA74" s="36">
        <f t="shared" si="77"/>
        <v>0</v>
      </c>
      <c r="AB74" s="36">
        <v>738065</v>
      </c>
      <c r="AC74" s="36">
        <v>25000</v>
      </c>
      <c r="AD74" s="36">
        <v>9236935</v>
      </c>
      <c r="AE74" s="36">
        <f t="shared" si="8"/>
        <v>10000000</v>
      </c>
      <c r="AF74" s="36"/>
      <c r="AG74" s="27"/>
      <c r="AH74" s="27"/>
    </row>
    <row r="75" spans="1:34">
      <c r="A75" s="26">
        <f t="shared" si="4"/>
        <v>68</v>
      </c>
      <c r="B75" s="27" t="s">
        <v>338</v>
      </c>
      <c r="C75" s="28" t="s">
        <v>340</v>
      </c>
      <c r="D75" s="29" t="s">
        <v>342</v>
      </c>
      <c r="E75" s="30">
        <v>43286</v>
      </c>
      <c r="F75" s="29" t="s">
        <v>344</v>
      </c>
      <c r="G75" s="30"/>
      <c r="H75" s="32"/>
      <c r="I75" s="32"/>
      <c r="J75" s="32"/>
      <c r="K75" s="33">
        <v>10000000</v>
      </c>
      <c r="L75" s="33">
        <f t="shared" ref="L75" si="84">+T75*V75</f>
        <v>10000000</v>
      </c>
      <c r="M75" s="33">
        <f t="shared" ref="M75" si="85">K75/T75</f>
        <v>10000000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f t="shared" ref="S75" si="86">+K75-P75-R75</f>
        <v>10000000</v>
      </c>
      <c r="T75" s="26">
        <v>1</v>
      </c>
      <c r="U75" s="26">
        <v>1</v>
      </c>
      <c r="V75" s="33">
        <f t="shared" ref="V75" si="87">+M75+N75</f>
        <v>10000000</v>
      </c>
      <c r="W75" s="33">
        <f t="shared" ref="W75" si="88">+U75*V75</f>
        <v>10000000</v>
      </c>
      <c r="X75" s="33">
        <f t="shared" ref="X75" si="89">+M75*U75</f>
        <v>10000000</v>
      </c>
      <c r="Y75" s="34" t="s">
        <v>345</v>
      </c>
      <c r="Z75" s="35" t="s">
        <v>62</v>
      </c>
      <c r="AA75" s="36">
        <f t="shared" si="77"/>
        <v>0</v>
      </c>
      <c r="AB75" s="36">
        <v>738065</v>
      </c>
      <c r="AC75" s="36">
        <v>25000</v>
      </c>
      <c r="AD75" s="36">
        <v>9236935</v>
      </c>
      <c r="AE75" s="36">
        <f t="shared" si="8"/>
        <v>10000000</v>
      </c>
      <c r="AF75" s="36"/>
      <c r="AG75" s="27"/>
      <c r="AH75" s="27"/>
    </row>
    <row r="76" spans="1:34">
      <c r="A76" s="26">
        <f t="shared" si="4"/>
        <v>69</v>
      </c>
      <c r="B76" s="27" t="s">
        <v>346</v>
      </c>
      <c r="C76" s="28" t="s">
        <v>347</v>
      </c>
      <c r="D76" s="29" t="s">
        <v>348</v>
      </c>
      <c r="E76" s="30">
        <v>43286</v>
      </c>
      <c r="F76" s="29" t="s">
        <v>349</v>
      </c>
      <c r="G76" s="30"/>
      <c r="H76" s="32"/>
      <c r="I76" s="32"/>
      <c r="J76" s="32"/>
      <c r="K76" s="33">
        <v>7500000</v>
      </c>
      <c r="L76" s="33">
        <f t="shared" ref="L76" si="90">+T76*V76</f>
        <v>7500000</v>
      </c>
      <c r="M76" s="33">
        <f t="shared" ref="M76" si="91">K76/T76</f>
        <v>7500000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f t="shared" ref="S76" si="92">+K76-P76-R76</f>
        <v>7500000</v>
      </c>
      <c r="T76" s="26">
        <v>1</v>
      </c>
      <c r="U76" s="26">
        <v>1</v>
      </c>
      <c r="V76" s="33">
        <f t="shared" ref="V76" si="93">+M76+N76</f>
        <v>7500000</v>
      </c>
      <c r="W76" s="33">
        <f t="shared" ref="W76" si="94">+U76*V76</f>
        <v>7500000</v>
      </c>
      <c r="X76" s="33">
        <f t="shared" ref="X76" si="95">+M76*U76</f>
        <v>7500000</v>
      </c>
      <c r="Y76" s="34" t="s">
        <v>350</v>
      </c>
      <c r="Z76" s="35" t="s">
        <v>62</v>
      </c>
      <c r="AA76" s="36">
        <f t="shared" si="77"/>
        <v>0</v>
      </c>
      <c r="AB76" s="36">
        <v>553548</v>
      </c>
      <c r="AC76" s="36">
        <f>100000+1194000</f>
        <v>1294000</v>
      </c>
      <c r="AD76" s="36">
        <v>5652452</v>
      </c>
      <c r="AE76" s="36">
        <f t="shared" si="8"/>
        <v>7500000</v>
      </c>
      <c r="AF76" s="36"/>
      <c r="AG76" s="27"/>
      <c r="AH76" s="27"/>
    </row>
    <row r="77" spans="1:34">
      <c r="A77" s="26"/>
      <c r="B77" s="27"/>
      <c r="C77" s="28" t="s">
        <v>351</v>
      </c>
      <c r="D77" s="28" t="s">
        <v>352</v>
      </c>
      <c r="E77" s="55">
        <v>42961</v>
      </c>
      <c r="F77" s="29"/>
      <c r="G77" s="30"/>
      <c r="H77" s="32"/>
      <c r="I77" s="32"/>
      <c r="J77" s="32"/>
      <c r="K77" s="56">
        <v>16200000</v>
      </c>
      <c r="L77" s="56">
        <v>16200000</v>
      </c>
      <c r="M77" s="56">
        <v>16200000</v>
      </c>
      <c r="N77" s="33"/>
      <c r="O77" s="33"/>
      <c r="P77" s="33"/>
      <c r="Q77" s="33"/>
      <c r="R77" s="33"/>
      <c r="S77" s="33"/>
      <c r="T77" s="26">
        <v>1</v>
      </c>
      <c r="U77" s="26">
        <v>1</v>
      </c>
      <c r="V77" s="33"/>
      <c r="W77" s="56">
        <v>16200000</v>
      </c>
      <c r="X77" s="56">
        <v>16200000</v>
      </c>
      <c r="Y77" s="34"/>
      <c r="Z77" s="35" t="s">
        <v>357</v>
      </c>
      <c r="AA77" s="36"/>
      <c r="AB77" s="36"/>
      <c r="AC77" s="36"/>
      <c r="AD77" s="36"/>
      <c r="AE77" s="36"/>
      <c r="AF77" s="36"/>
      <c r="AG77" s="27"/>
      <c r="AH77" s="27"/>
    </row>
    <row r="78" spans="1:34">
      <c r="A78" s="26"/>
      <c r="B78" s="27"/>
      <c r="C78" s="28" t="s">
        <v>353</v>
      </c>
      <c r="D78" s="28" t="s">
        <v>354</v>
      </c>
      <c r="E78" s="55">
        <v>43182</v>
      </c>
      <c r="F78" s="29"/>
      <c r="G78" s="30"/>
      <c r="H78" s="32"/>
      <c r="I78" s="32"/>
      <c r="J78" s="32"/>
      <c r="K78" s="57">
        <v>10000000</v>
      </c>
      <c r="L78" s="57">
        <v>10000000</v>
      </c>
      <c r="M78" s="57">
        <v>10000000</v>
      </c>
      <c r="N78" s="33"/>
      <c r="O78" s="33"/>
      <c r="P78" s="33"/>
      <c r="Q78" s="33"/>
      <c r="R78" s="33"/>
      <c r="S78" s="33"/>
      <c r="T78" s="26">
        <v>1</v>
      </c>
      <c r="U78" s="26">
        <v>1</v>
      </c>
      <c r="V78" s="33"/>
      <c r="W78" s="57">
        <v>10000000</v>
      </c>
      <c r="X78" s="57">
        <v>10000000</v>
      </c>
      <c r="Y78" s="34"/>
      <c r="Z78" s="35" t="s">
        <v>357</v>
      </c>
      <c r="AA78" s="36"/>
      <c r="AB78" s="36"/>
      <c r="AC78" s="36"/>
      <c r="AD78" s="36"/>
      <c r="AE78" s="36"/>
      <c r="AF78" s="36"/>
      <c r="AG78" s="27"/>
      <c r="AH78" s="27"/>
    </row>
    <row r="79" spans="1:34">
      <c r="A79" s="26"/>
      <c r="B79" s="27"/>
      <c r="C79" s="28" t="s">
        <v>355</v>
      </c>
      <c r="D79" s="28" t="s">
        <v>356</v>
      </c>
      <c r="E79" s="55">
        <v>43256</v>
      </c>
      <c r="F79" s="29"/>
      <c r="G79" s="30"/>
      <c r="H79" s="32"/>
      <c r="I79" s="32"/>
      <c r="J79" s="32"/>
      <c r="K79" s="57">
        <v>10000000</v>
      </c>
      <c r="L79" s="57">
        <v>10000000</v>
      </c>
      <c r="M79" s="57">
        <v>10000000</v>
      </c>
      <c r="N79" s="33"/>
      <c r="O79" s="33"/>
      <c r="P79" s="33"/>
      <c r="Q79" s="33"/>
      <c r="R79" s="33"/>
      <c r="S79" s="33"/>
      <c r="T79" s="26">
        <v>1</v>
      </c>
      <c r="U79" s="26">
        <v>1</v>
      </c>
      <c r="V79" s="33"/>
      <c r="W79" s="57">
        <v>10000000</v>
      </c>
      <c r="X79" s="57">
        <v>10000000</v>
      </c>
      <c r="Y79" s="34"/>
      <c r="Z79" s="35" t="s">
        <v>357</v>
      </c>
      <c r="AA79" s="36"/>
      <c r="AB79" s="36"/>
      <c r="AC79" s="36"/>
      <c r="AD79" s="36"/>
      <c r="AE79" s="36"/>
      <c r="AF79" s="36"/>
      <c r="AG79" s="27"/>
      <c r="AH79" s="27"/>
    </row>
    <row r="80" spans="1:34">
      <c r="A80" s="26"/>
      <c r="B80" s="27"/>
      <c r="C80" s="28"/>
      <c r="D80" s="29"/>
      <c r="E80" s="30"/>
      <c r="F80" s="29"/>
      <c r="G80" s="30"/>
      <c r="H80" s="32"/>
      <c r="I80" s="32"/>
      <c r="J80" s="32"/>
      <c r="K80" s="33"/>
      <c r="L80" s="33"/>
      <c r="M80" s="33"/>
      <c r="N80" s="33"/>
      <c r="O80" s="33"/>
      <c r="P80" s="33"/>
      <c r="Q80" s="33"/>
      <c r="R80" s="33"/>
      <c r="S80" s="33"/>
      <c r="T80" s="26"/>
      <c r="U80" s="26"/>
      <c r="V80" s="33"/>
      <c r="W80" s="33"/>
      <c r="X80" s="33"/>
      <c r="Y80" s="34"/>
      <c r="Z80" s="35"/>
      <c r="AA80" s="36"/>
      <c r="AB80" s="36"/>
      <c r="AC80" s="36"/>
      <c r="AD80" s="36"/>
      <c r="AE80" s="36"/>
      <c r="AF80" s="36"/>
      <c r="AG80" s="27"/>
      <c r="AH80" s="27"/>
    </row>
    <row r="81" spans="1:34">
      <c r="A81" s="27"/>
      <c r="B81" s="27" t="s">
        <v>8</v>
      </c>
      <c r="C81" s="27"/>
      <c r="D81" s="27"/>
      <c r="E81" s="27"/>
      <c r="F81" s="27"/>
      <c r="G81" s="27"/>
      <c r="H81" s="27"/>
      <c r="I81" s="27"/>
      <c r="J81" s="27"/>
      <c r="K81" s="36">
        <f>SUM(K8:K80)</f>
        <v>562546992</v>
      </c>
      <c r="L81" s="36">
        <f t="shared" ref="L81:N81" si="96">SUM(L8:L80)</f>
        <v>562546992</v>
      </c>
      <c r="M81" s="36">
        <f t="shared" si="96"/>
        <v>562546992</v>
      </c>
      <c r="N81" s="36">
        <f t="shared" si="96"/>
        <v>0</v>
      </c>
      <c r="O81" s="36">
        <f>SUM(O7:O80)</f>
        <v>333346992</v>
      </c>
      <c r="P81" s="36">
        <f>SUM(P7:P47)</f>
        <v>0</v>
      </c>
      <c r="Q81" s="36">
        <f>SUM(Q7:Q47)</f>
        <v>0</v>
      </c>
      <c r="R81" s="36">
        <f>SUM(R7:R47)</f>
        <v>0</v>
      </c>
      <c r="S81" s="36">
        <f t="shared" ref="S81" si="97">SUM(S8:S80)</f>
        <v>521346992</v>
      </c>
      <c r="T81" s="36">
        <f t="shared" ref="T81" si="98">SUM(T8:T80)</f>
        <v>72</v>
      </c>
      <c r="U81" s="36">
        <f t="shared" ref="U81" si="99">SUM(U8:U80)</f>
        <v>72</v>
      </c>
      <c r="V81" s="36">
        <f t="shared" ref="V81" si="100">SUM(V8:V80)</f>
        <v>526346992</v>
      </c>
      <c r="W81" s="36">
        <f t="shared" ref="W81" si="101">SUM(W8:W80)</f>
        <v>562546992</v>
      </c>
      <c r="X81" s="36">
        <f t="shared" ref="X81" si="102">SUM(X8:X80)</f>
        <v>557546992</v>
      </c>
      <c r="Y81" s="34"/>
      <c r="Z81" s="34"/>
      <c r="AA81" s="36">
        <f t="shared" ref="AA81:AH81" si="103">SUM(AA8:AA54)</f>
        <v>0</v>
      </c>
      <c r="AB81" s="36">
        <f t="shared" si="103"/>
        <v>29509570</v>
      </c>
      <c r="AC81" s="36">
        <f t="shared" si="103"/>
        <v>45621888</v>
      </c>
      <c r="AD81" s="36">
        <f t="shared" si="103"/>
        <v>274432686</v>
      </c>
      <c r="AE81" s="36">
        <f t="shared" si="103"/>
        <v>349564144</v>
      </c>
      <c r="AF81" s="36">
        <f t="shared" si="103"/>
        <v>0</v>
      </c>
      <c r="AG81" s="36">
        <f t="shared" si="103"/>
        <v>0</v>
      </c>
      <c r="AH81" s="36">
        <f t="shared" si="103"/>
        <v>0</v>
      </c>
    </row>
    <row r="82" spans="1:34">
      <c r="O82" s="2">
        <v>333346992</v>
      </c>
    </row>
    <row r="83" spans="1:34">
      <c r="O83" s="2">
        <f>+O81-O82</f>
        <v>0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 N JULI18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2018-07-04T08:28:53Z</dcterms:created>
  <dcterms:modified xsi:type="dcterms:W3CDTF">2018-07-12T08:47:21Z</dcterms:modified>
</cp:coreProperties>
</file>