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705" windowWidth="19575" windowHeight="6600" activeTab="7"/>
  </bookViews>
  <sheets>
    <sheet name="TOKEN a" sheetId="1" r:id="rId1"/>
    <sheet name="TOKEN b" sheetId="2" r:id="rId2"/>
    <sheet name="pulsa 1" sheetId="3" r:id="rId3"/>
    <sheet name="pulsa 2" sheetId="4" r:id="rId4"/>
    <sheet name="finance 1" sheetId="5" r:id="rId5"/>
    <sheet name="finance b" sheetId="6" r:id="rId6"/>
    <sheet name="listrk1" sheetId="7" r:id="rId7"/>
    <sheet name="listrk b" sheetId="8" r:id="rId8"/>
    <sheet name="tlp a" sheetId="9" r:id="rId9"/>
    <sheet name="tlp b" sheetId="10" r:id="rId10"/>
    <sheet name="halo 1" sheetId="11" r:id="rId11"/>
    <sheet name="halo b" sheetId="12" r:id="rId12"/>
    <sheet name="pdam1" sheetId="13" r:id="rId13"/>
    <sheet name="pdam 2" sheetId="14" r:id="rId14"/>
  </sheets>
  <externalReferences>
    <externalReference r:id="rId15"/>
  </externalReferences>
  <definedNames>
    <definedName name="_xlnm.Print_Area" localSheetId="4">'finance 1'!$A$1:$O$23</definedName>
    <definedName name="_xlnm.Print_Area" localSheetId="7">'listrk b'!$A$1:$AB$70</definedName>
    <definedName name="_xlnm.Print_Area" localSheetId="6">listrk1!$A$1:$O$60</definedName>
  </definedNames>
  <calcPr calcId="144525"/>
</workbook>
</file>

<file path=xl/calcChain.xml><?xml version="1.0" encoding="utf-8"?>
<calcChain xmlns="http://schemas.openxmlformats.org/spreadsheetml/2006/main">
  <c r="AD24" i="8" l="1"/>
  <c r="AC32" i="2" l="1"/>
  <c r="Q29" i="1"/>
  <c r="P29" i="1"/>
  <c r="R29" i="1" s="1"/>
  <c r="Q28" i="1"/>
  <c r="P28" i="1"/>
  <c r="R28" i="1" s="1"/>
  <c r="Q27" i="1"/>
  <c r="P27" i="1"/>
  <c r="R27" i="1" s="1"/>
  <c r="Q26" i="1"/>
  <c r="P26" i="1"/>
  <c r="R26" i="1" s="1"/>
  <c r="Q25" i="1"/>
  <c r="P25" i="1"/>
  <c r="R25" i="1" s="1"/>
  <c r="Q24" i="1"/>
  <c r="P24" i="1"/>
  <c r="R24" i="1" s="1"/>
  <c r="Q23" i="1"/>
  <c r="P23" i="1"/>
  <c r="R23" i="1" s="1"/>
  <c r="Q22" i="1"/>
  <c r="P22" i="1"/>
  <c r="R22" i="1" s="1"/>
  <c r="Q21" i="1"/>
  <c r="P21" i="1"/>
  <c r="R21" i="1" s="1"/>
  <c r="Q20" i="1"/>
  <c r="P20" i="1"/>
  <c r="R20" i="1" s="1"/>
  <c r="Q19" i="1"/>
  <c r="P19" i="1"/>
  <c r="R19" i="1" s="1"/>
  <c r="Q18" i="1"/>
  <c r="P18" i="1"/>
  <c r="R18" i="1" s="1"/>
  <c r="Q17" i="1"/>
  <c r="P17" i="1"/>
  <c r="R17" i="1" s="1"/>
  <c r="Q16" i="1"/>
  <c r="P16" i="1"/>
  <c r="R16" i="1" s="1"/>
  <c r="Q15" i="1"/>
  <c r="P15" i="1"/>
  <c r="R15" i="1" s="1"/>
  <c r="Q14" i="1"/>
  <c r="P14" i="1"/>
  <c r="R14" i="1" s="1"/>
  <c r="Q13" i="1"/>
  <c r="P13" i="1"/>
  <c r="R13" i="1" s="1"/>
  <c r="Q12" i="1"/>
  <c r="P12" i="1"/>
  <c r="R12" i="1" s="1"/>
  <c r="Q11" i="1"/>
  <c r="P11" i="1"/>
  <c r="R11" i="1" s="1"/>
  <c r="Q10" i="1"/>
  <c r="P10" i="1"/>
  <c r="R10" i="1" s="1"/>
  <c r="Q9" i="1"/>
  <c r="P9" i="1"/>
  <c r="R9" i="1" s="1"/>
  <c r="Q8" i="1"/>
  <c r="P8" i="1"/>
  <c r="R8" i="1" s="1"/>
  <c r="Q7" i="1"/>
  <c r="P7" i="1"/>
  <c r="R7" i="1" s="1"/>
  <c r="Q6" i="1"/>
  <c r="P6" i="1"/>
  <c r="R6" i="1" s="1"/>
  <c r="Q5" i="1"/>
  <c r="Q10" i="5"/>
  <c r="P10" i="5"/>
  <c r="R10" i="5" s="1"/>
  <c r="Q9" i="5"/>
  <c r="P9" i="5"/>
  <c r="R9" i="5" s="1"/>
  <c r="Q8" i="5"/>
  <c r="P8" i="5"/>
  <c r="R8" i="5" s="1"/>
  <c r="Q7" i="5"/>
  <c r="P7" i="5"/>
  <c r="R7" i="5" s="1"/>
  <c r="Q6" i="5"/>
  <c r="P6" i="5"/>
  <c r="R6" i="5" s="1"/>
  <c r="Q5" i="5"/>
  <c r="R44" i="3"/>
  <c r="Q44" i="3"/>
  <c r="P44" i="3"/>
  <c r="F44" i="3"/>
  <c r="G44" i="3"/>
  <c r="H44" i="3"/>
  <c r="I44" i="3"/>
  <c r="J44" i="3"/>
  <c r="K44" i="3"/>
  <c r="L44" i="3"/>
  <c r="M44" i="3"/>
  <c r="E44" i="3"/>
  <c r="Q42" i="3"/>
  <c r="P42" i="3"/>
  <c r="R42" i="3" s="1"/>
  <c r="Q41" i="3"/>
  <c r="P41" i="3"/>
  <c r="R41" i="3" s="1"/>
  <c r="Q40" i="3"/>
  <c r="P40" i="3"/>
  <c r="R40" i="3" s="1"/>
  <c r="Q39" i="3"/>
  <c r="P39" i="3"/>
  <c r="R39" i="3" s="1"/>
  <c r="Q38" i="3"/>
  <c r="P38" i="3"/>
  <c r="R38" i="3" s="1"/>
  <c r="Q37" i="3"/>
  <c r="P37" i="3"/>
  <c r="R37" i="3" s="1"/>
  <c r="Q36" i="3"/>
  <c r="P36" i="3"/>
  <c r="R36" i="3" s="1"/>
  <c r="Q35" i="3"/>
  <c r="P35" i="3"/>
  <c r="R35" i="3" s="1"/>
  <c r="Q34" i="3"/>
  <c r="P34" i="3"/>
  <c r="R34" i="3" s="1"/>
  <c r="Q33" i="3"/>
  <c r="P33" i="3"/>
  <c r="R33" i="3" s="1"/>
  <c r="Q32" i="3"/>
  <c r="P32" i="3"/>
  <c r="R32" i="3" s="1"/>
  <c r="Q31" i="3"/>
  <c r="P31" i="3"/>
  <c r="R31" i="3" s="1"/>
  <c r="Q30" i="3"/>
  <c r="P30" i="3"/>
  <c r="R30" i="3" s="1"/>
  <c r="Q29" i="3"/>
  <c r="P29" i="3"/>
  <c r="R29" i="3" s="1"/>
  <c r="Q28" i="3"/>
  <c r="P28" i="3"/>
  <c r="R28" i="3" s="1"/>
  <c r="Q27" i="3"/>
  <c r="P27" i="3"/>
  <c r="R27" i="3" s="1"/>
  <c r="Q26" i="3"/>
  <c r="P26" i="3"/>
  <c r="R26" i="3" s="1"/>
  <c r="Q25" i="3"/>
  <c r="P25" i="3"/>
  <c r="R25" i="3" s="1"/>
  <c r="Q24" i="3"/>
  <c r="P24" i="3"/>
  <c r="R24" i="3" s="1"/>
  <c r="Q23" i="3"/>
  <c r="P23" i="3"/>
  <c r="R23" i="3" s="1"/>
  <c r="Q22" i="3"/>
  <c r="P22" i="3"/>
  <c r="R22" i="3" s="1"/>
  <c r="Q21" i="3"/>
  <c r="P21" i="3"/>
  <c r="R21" i="3" s="1"/>
  <c r="Q20" i="3"/>
  <c r="P20" i="3"/>
  <c r="R20" i="3" s="1"/>
  <c r="Q19" i="3"/>
  <c r="P19" i="3"/>
  <c r="R19" i="3" s="1"/>
  <c r="Q18" i="3"/>
  <c r="P18" i="3"/>
  <c r="R18" i="3" s="1"/>
  <c r="Q17" i="3"/>
  <c r="P17" i="3"/>
  <c r="R17" i="3" s="1"/>
  <c r="Q16" i="3"/>
  <c r="P16" i="3"/>
  <c r="R16" i="3" s="1"/>
  <c r="Q15" i="3"/>
  <c r="P15" i="3"/>
  <c r="R15" i="3" s="1"/>
  <c r="Q14" i="3"/>
  <c r="P14" i="3"/>
  <c r="R14" i="3" s="1"/>
  <c r="Q13" i="3"/>
  <c r="P13" i="3"/>
  <c r="R13" i="3" s="1"/>
  <c r="Q12" i="3"/>
  <c r="P12" i="3"/>
  <c r="R12" i="3" s="1"/>
  <c r="Q11" i="3"/>
  <c r="P11" i="3"/>
  <c r="R11" i="3" s="1"/>
  <c r="Q10" i="3"/>
  <c r="P10" i="3"/>
  <c r="R10" i="3" s="1"/>
  <c r="Q9" i="3"/>
  <c r="P9" i="3"/>
  <c r="R9" i="3" s="1"/>
  <c r="Q8" i="3"/>
  <c r="P8" i="3"/>
  <c r="R8" i="3" s="1"/>
  <c r="Q7" i="3"/>
  <c r="P7" i="3"/>
  <c r="R7" i="3" s="1"/>
  <c r="Q6" i="3"/>
  <c r="P6" i="3"/>
  <c r="R6" i="3" s="1"/>
  <c r="Q5" i="3"/>
  <c r="U31" i="6" l="1"/>
  <c r="K31" i="6"/>
  <c r="Z31" i="6" s="1"/>
  <c r="A31" i="6"/>
  <c r="U30" i="6"/>
  <c r="K30" i="6"/>
  <c r="Z30" i="6" s="1"/>
  <c r="A22" i="5"/>
  <c r="A23" i="5" s="1"/>
  <c r="A16" i="5"/>
  <c r="G23" i="5"/>
  <c r="M23" i="5" s="1"/>
  <c r="G22" i="5"/>
  <c r="M22" i="5" s="1"/>
  <c r="Q19" i="9"/>
  <c r="G19" i="9"/>
  <c r="M19" i="9" s="1"/>
  <c r="P19" i="9" s="1"/>
  <c r="T22" i="10"/>
  <c r="AB22" i="10" s="1"/>
  <c r="K22" i="10"/>
  <c r="Y22" i="10" s="1"/>
  <c r="AC17" i="6"/>
  <c r="Z17" i="6"/>
  <c r="Y17" i="6"/>
  <c r="X17" i="6"/>
  <c r="W17" i="6"/>
  <c r="V17" i="6"/>
  <c r="U17" i="6"/>
  <c r="L17" i="6"/>
  <c r="K17" i="6"/>
  <c r="J17" i="6"/>
  <c r="I17" i="6"/>
  <c r="U8" i="6"/>
  <c r="AC8" i="6" s="1"/>
  <c r="K8" i="6"/>
  <c r="Z8" i="6" s="1"/>
  <c r="U29" i="6"/>
  <c r="K29" i="6"/>
  <c r="Z29" i="6" s="1"/>
  <c r="A29" i="6"/>
  <c r="U25" i="6"/>
  <c r="L25" i="6"/>
  <c r="K25" i="6"/>
  <c r="Z25" i="6" s="1"/>
  <c r="Z24" i="6"/>
  <c r="U24" i="6"/>
  <c r="L24" i="6"/>
  <c r="X24" i="6" s="1"/>
  <c r="K24" i="6"/>
  <c r="A24" i="6"/>
  <c r="A25" i="6" s="1"/>
  <c r="U23" i="6"/>
  <c r="L23" i="6"/>
  <c r="K23" i="6"/>
  <c r="Z23" i="6" s="1"/>
  <c r="G21" i="5"/>
  <c r="M21" i="5" s="1"/>
  <c r="A21" i="5"/>
  <c r="H18" i="5"/>
  <c r="G18" i="5"/>
  <c r="M18" i="5" s="1"/>
  <c r="H17" i="5"/>
  <c r="G17" i="5"/>
  <c r="M17" i="5" s="1"/>
  <c r="A17" i="5"/>
  <c r="A18" i="5" s="1"/>
  <c r="H16" i="5"/>
  <c r="G16" i="5"/>
  <c r="M16" i="5" s="1"/>
  <c r="R19" i="9" l="1"/>
  <c r="AC31" i="6"/>
  <c r="AC30" i="6"/>
  <c r="X30" i="6"/>
  <c r="X31" i="6"/>
  <c r="K23" i="5"/>
  <c r="K22" i="5"/>
  <c r="K19" i="9"/>
  <c r="W22" i="10"/>
  <c r="X8" i="6"/>
  <c r="AC29" i="6"/>
  <c r="X29" i="6"/>
  <c r="AC24" i="6"/>
  <c r="Y24" i="6"/>
  <c r="J24" i="6"/>
  <c r="AC25" i="6"/>
  <c r="AC23" i="6"/>
  <c r="X23" i="6"/>
  <c r="X25" i="6"/>
  <c r="K21" i="5"/>
  <c r="K16" i="5"/>
  <c r="K17" i="5"/>
  <c r="K18" i="5"/>
  <c r="K65" i="7"/>
  <c r="Q66" i="7"/>
  <c r="G66" i="7"/>
  <c r="M66" i="7" s="1"/>
  <c r="P66" i="7" s="1"/>
  <c r="R66" i="7" s="1"/>
  <c r="Q65" i="7"/>
  <c r="M65" i="7"/>
  <c r="P65" i="7" s="1"/>
  <c r="R65" i="7" s="1"/>
  <c r="G65" i="7"/>
  <c r="Q64" i="7"/>
  <c r="G64" i="7"/>
  <c r="M64" i="7" s="1"/>
  <c r="P64" i="7" s="1"/>
  <c r="Q63" i="7"/>
  <c r="M63" i="7"/>
  <c r="P63" i="7" s="1"/>
  <c r="G63" i="7"/>
  <c r="K63" i="7" s="1"/>
  <c r="Q62" i="7"/>
  <c r="G62" i="7"/>
  <c r="M62" i="7" s="1"/>
  <c r="P62" i="7" s="1"/>
  <c r="R62" i="7" s="1"/>
  <c r="A62" i="7"/>
  <c r="A63" i="7" s="1"/>
  <c r="A64" i="7" s="1"/>
  <c r="A65" i="7" s="1"/>
  <c r="A66" i="7" s="1"/>
  <c r="U70" i="8"/>
  <c r="K70" i="8"/>
  <c r="Z70" i="8" s="1"/>
  <c r="U69" i="8"/>
  <c r="K69" i="8"/>
  <c r="Z69" i="8" s="1"/>
  <c r="U68" i="8"/>
  <c r="K68" i="8"/>
  <c r="Z68" i="8" s="1"/>
  <c r="U67" i="8"/>
  <c r="AC67" i="8" s="1"/>
  <c r="K67" i="8"/>
  <c r="Z67" i="8" s="1"/>
  <c r="U66" i="8"/>
  <c r="AC66" i="8" s="1"/>
  <c r="K66" i="8"/>
  <c r="Z66" i="8" s="1"/>
  <c r="A67" i="8"/>
  <c r="A68" i="8" s="1"/>
  <c r="A69" i="8" s="1"/>
  <c r="A70" i="8" s="1"/>
  <c r="L22" i="6"/>
  <c r="U22" i="6"/>
  <c r="AC22" i="6" s="1"/>
  <c r="K22" i="6"/>
  <c r="Z22" i="6" s="1"/>
  <c r="A22" i="6"/>
  <c r="G15" i="5"/>
  <c r="M15" i="5" s="1"/>
  <c r="A15" i="5"/>
  <c r="Y31" i="6" l="1"/>
  <c r="Y30" i="6"/>
  <c r="L23" i="5"/>
  <c r="L22" i="5"/>
  <c r="L19" i="9"/>
  <c r="X22" i="10"/>
  <c r="Y8" i="6"/>
  <c r="J8" i="6"/>
  <c r="Y29" i="6"/>
  <c r="J23" i="6"/>
  <c r="Y23" i="6"/>
  <c r="J25" i="6"/>
  <c r="Y25" i="6"/>
  <c r="L21" i="5"/>
  <c r="F18" i="5"/>
  <c r="L18" i="5"/>
  <c r="L16" i="5"/>
  <c r="F16" i="5"/>
  <c r="L17" i="5"/>
  <c r="F17" i="5"/>
  <c r="R63" i="7"/>
  <c r="R64" i="7"/>
  <c r="L65" i="7"/>
  <c r="F65" i="7"/>
  <c r="L63" i="7"/>
  <c r="F63" i="7"/>
  <c r="K62" i="7"/>
  <c r="K64" i="7"/>
  <c r="K66" i="7"/>
  <c r="AC68" i="8"/>
  <c r="AC69" i="8"/>
  <c r="AC70" i="8"/>
  <c r="X66" i="8"/>
  <c r="X67" i="8"/>
  <c r="X68" i="8"/>
  <c r="X69" i="8"/>
  <c r="X70" i="8"/>
  <c r="X22" i="6"/>
  <c r="K15" i="5"/>
  <c r="A26" i="7"/>
  <c r="F8" i="11"/>
  <c r="G8" i="11"/>
  <c r="H8" i="11"/>
  <c r="I8" i="11"/>
  <c r="J8" i="11"/>
  <c r="K8" i="11"/>
  <c r="L8" i="11"/>
  <c r="M8" i="11"/>
  <c r="E8" i="11"/>
  <c r="H15" i="9"/>
  <c r="I15" i="9"/>
  <c r="J15" i="9"/>
  <c r="E15" i="9"/>
  <c r="H60" i="7"/>
  <c r="I60" i="7"/>
  <c r="J60" i="7"/>
  <c r="E60" i="7"/>
  <c r="I12" i="5"/>
  <c r="J12" i="5"/>
  <c r="E12" i="5"/>
  <c r="F31" i="1"/>
  <c r="G31" i="1"/>
  <c r="H31" i="1"/>
  <c r="I31" i="1"/>
  <c r="J31" i="1"/>
  <c r="K31" i="1"/>
  <c r="L31" i="1"/>
  <c r="M31" i="1"/>
  <c r="E31" i="1"/>
  <c r="F66" i="7" l="1"/>
  <c r="L66" i="7"/>
  <c r="F62" i="7"/>
  <c r="L62" i="7"/>
  <c r="F64" i="7"/>
  <c r="L64" i="7"/>
  <c r="Y69" i="8"/>
  <c r="Y67" i="8"/>
  <c r="Y70" i="8"/>
  <c r="Y68" i="8"/>
  <c r="Y66" i="8"/>
  <c r="Y22" i="6"/>
  <c r="J22" i="6"/>
  <c r="F15" i="5"/>
  <c r="L15" i="5"/>
  <c r="T46" i="4"/>
  <c r="S46" i="4"/>
  <c r="R46" i="4"/>
  <c r="Q46" i="4"/>
  <c r="P46" i="4"/>
  <c r="O46" i="4"/>
  <c r="N46" i="4"/>
  <c r="M46" i="4"/>
  <c r="M48" i="4" s="1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27" i="4"/>
  <c r="W64" i="14"/>
  <c r="V64" i="14"/>
  <c r="L64" i="14"/>
  <c r="I64" i="14"/>
  <c r="T64" i="14"/>
  <c r="S64" i="14"/>
  <c r="R64" i="14"/>
  <c r="Q64" i="14"/>
  <c r="P64" i="14"/>
  <c r="O64" i="14"/>
  <c r="N64" i="14"/>
  <c r="M64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7" i="14"/>
  <c r="U8" i="14"/>
  <c r="K62" i="14"/>
  <c r="Z62" i="14" s="1"/>
  <c r="K61" i="14"/>
  <c r="X61" i="14" s="1"/>
  <c r="K60" i="14"/>
  <c r="Z60" i="14" s="1"/>
  <c r="AC60" i="14" s="1"/>
  <c r="K59" i="14"/>
  <c r="X59" i="14" s="1"/>
  <c r="K58" i="14"/>
  <c r="Z58" i="14" s="1"/>
  <c r="K57" i="14"/>
  <c r="X57" i="14" s="1"/>
  <c r="K56" i="14"/>
  <c r="Z56" i="14" s="1"/>
  <c r="AC56" i="14" s="1"/>
  <c r="K55" i="14"/>
  <c r="X55" i="14" s="1"/>
  <c r="K54" i="14"/>
  <c r="Z54" i="14" s="1"/>
  <c r="K53" i="14"/>
  <c r="X53" i="14" s="1"/>
  <c r="K52" i="14"/>
  <c r="Z52" i="14" s="1"/>
  <c r="AC52" i="14" s="1"/>
  <c r="K51" i="14"/>
  <c r="Z51" i="14" s="1"/>
  <c r="K50" i="14"/>
  <c r="Z50" i="14" s="1"/>
  <c r="K49" i="14"/>
  <c r="Z49" i="14" s="1"/>
  <c r="K48" i="14"/>
  <c r="Z48" i="14" s="1"/>
  <c r="K47" i="14"/>
  <c r="X47" i="14" s="1"/>
  <c r="K46" i="14"/>
  <c r="Z46" i="14" s="1"/>
  <c r="K45" i="14"/>
  <c r="X45" i="14" s="1"/>
  <c r="K44" i="14"/>
  <c r="Z44" i="14" s="1"/>
  <c r="K43" i="14"/>
  <c r="Z43" i="14" s="1"/>
  <c r="K42" i="14"/>
  <c r="Z42" i="14" s="1"/>
  <c r="K41" i="14"/>
  <c r="X41" i="14" s="1"/>
  <c r="K40" i="14"/>
  <c r="Z40" i="14" s="1"/>
  <c r="K39" i="14"/>
  <c r="X39" i="14" s="1"/>
  <c r="K38" i="14"/>
  <c r="Z38" i="14" s="1"/>
  <c r="K37" i="14"/>
  <c r="X37" i="14" s="1"/>
  <c r="K36" i="14"/>
  <c r="Z36" i="14" s="1"/>
  <c r="AC36" i="14" s="1"/>
  <c r="K35" i="14"/>
  <c r="X35" i="14" s="1"/>
  <c r="K34" i="14"/>
  <c r="Z34" i="14" s="1"/>
  <c r="K33" i="14"/>
  <c r="X33" i="14" s="1"/>
  <c r="K32" i="14"/>
  <c r="Z32" i="14" s="1"/>
  <c r="K31" i="14"/>
  <c r="X31" i="14" s="1"/>
  <c r="K30" i="14"/>
  <c r="Z30" i="14" s="1"/>
  <c r="K29" i="14"/>
  <c r="Z29" i="14" s="1"/>
  <c r="AC29" i="14" s="1"/>
  <c r="K28" i="14"/>
  <c r="X28" i="14" s="1"/>
  <c r="K27" i="14"/>
  <c r="Z27" i="14" s="1"/>
  <c r="K26" i="14"/>
  <c r="X26" i="14" s="1"/>
  <c r="K25" i="14"/>
  <c r="Z25" i="14" s="1"/>
  <c r="K24" i="14"/>
  <c r="X24" i="14" s="1"/>
  <c r="K23" i="14"/>
  <c r="Z23" i="14" s="1"/>
  <c r="K22" i="14"/>
  <c r="X22" i="14" s="1"/>
  <c r="K21" i="14"/>
  <c r="Z21" i="14" s="1"/>
  <c r="AC21" i="14" s="1"/>
  <c r="K20" i="14"/>
  <c r="X20" i="14" s="1"/>
  <c r="K19" i="14"/>
  <c r="Z19" i="14" s="1"/>
  <c r="K18" i="14"/>
  <c r="X18" i="14" s="1"/>
  <c r="K17" i="14"/>
  <c r="Z17" i="14" s="1"/>
  <c r="K16" i="14"/>
  <c r="Z16" i="14" s="1"/>
  <c r="K15" i="14"/>
  <c r="Z15" i="14" s="1"/>
  <c r="K14" i="14"/>
  <c r="X14" i="14" s="1"/>
  <c r="K13" i="14"/>
  <c r="Z13" i="14" s="1"/>
  <c r="AC13" i="14" s="1"/>
  <c r="K12" i="14"/>
  <c r="X12" i="14" s="1"/>
  <c r="K11" i="14"/>
  <c r="Z11" i="14" s="1"/>
  <c r="K10" i="14"/>
  <c r="X10" i="14" s="1"/>
  <c r="K9" i="14"/>
  <c r="Z9" i="14" s="1"/>
  <c r="K8" i="14"/>
  <c r="X8" i="14" s="1"/>
  <c r="J8" i="14" s="1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J62" i="13"/>
  <c r="W65" i="14" s="1"/>
  <c r="I62" i="13"/>
  <c r="V65" i="14" s="1"/>
  <c r="H62" i="13"/>
  <c r="L65" i="14" s="1"/>
  <c r="E62" i="13"/>
  <c r="I65" i="14" s="1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K49" i="13"/>
  <c r="L49" i="13" s="1"/>
  <c r="G60" i="13"/>
  <c r="M60" i="13" s="1"/>
  <c r="P60" i="13" s="1"/>
  <c r="R60" i="13" s="1"/>
  <c r="G59" i="13"/>
  <c r="M59" i="13" s="1"/>
  <c r="P59" i="13" s="1"/>
  <c r="R59" i="13" s="1"/>
  <c r="G58" i="13"/>
  <c r="K58" i="13" s="1"/>
  <c r="G57" i="13"/>
  <c r="M57" i="13" s="1"/>
  <c r="P57" i="13" s="1"/>
  <c r="G56" i="13"/>
  <c r="K56" i="13" s="1"/>
  <c r="G55" i="13"/>
  <c r="K55" i="13" s="1"/>
  <c r="G54" i="13"/>
  <c r="M54" i="13" s="1"/>
  <c r="P54" i="13" s="1"/>
  <c r="R54" i="13" s="1"/>
  <c r="G53" i="13"/>
  <c r="K53" i="13" s="1"/>
  <c r="G52" i="13"/>
  <c r="M52" i="13" s="1"/>
  <c r="P52" i="13" s="1"/>
  <c r="R52" i="13" s="1"/>
  <c r="G51" i="13"/>
  <c r="M51" i="13" s="1"/>
  <c r="P51" i="13" s="1"/>
  <c r="R51" i="13" s="1"/>
  <c r="G50" i="13"/>
  <c r="K50" i="13" s="1"/>
  <c r="G49" i="13"/>
  <c r="M49" i="13" s="1"/>
  <c r="P49" i="13" s="1"/>
  <c r="R49" i="13" s="1"/>
  <c r="G48" i="13"/>
  <c r="K48" i="13" s="1"/>
  <c r="G47" i="13"/>
  <c r="K47" i="13" s="1"/>
  <c r="G46" i="13"/>
  <c r="M46" i="13" s="1"/>
  <c r="P46" i="13" s="1"/>
  <c r="R46" i="13" s="1"/>
  <c r="G45" i="13"/>
  <c r="M45" i="13" s="1"/>
  <c r="P45" i="13" s="1"/>
  <c r="R45" i="13" s="1"/>
  <c r="G44" i="13"/>
  <c r="M44" i="13" s="1"/>
  <c r="P44" i="13" s="1"/>
  <c r="R44" i="13" s="1"/>
  <c r="G43" i="13"/>
  <c r="M43" i="13" s="1"/>
  <c r="P43" i="13" s="1"/>
  <c r="G42" i="13"/>
  <c r="K42" i="13" s="1"/>
  <c r="G41" i="13"/>
  <c r="M41" i="13" s="1"/>
  <c r="P41" i="13" s="1"/>
  <c r="R41" i="13" s="1"/>
  <c r="G40" i="13"/>
  <c r="K40" i="13" s="1"/>
  <c r="G39" i="13"/>
  <c r="K39" i="13" s="1"/>
  <c r="G38" i="13"/>
  <c r="M38" i="13" s="1"/>
  <c r="P38" i="13" s="1"/>
  <c r="R38" i="13" s="1"/>
  <c r="G37" i="13"/>
  <c r="K37" i="13" s="1"/>
  <c r="G36" i="13"/>
  <c r="M36" i="13" s="1"/>
  <c r="P36" i="13" s="1"/>
  <c r="G35" i="13"/>
  <c r="M35" i="13" s="1"/>
  <c r="P35" i="13" s="1"/>
  <c r="G34" i="13"/>
  <c r="M34" i="13" s="1"/>
  <c r="P34" i="13" s="1"/>
  <c r="R34" i="13" s="1"/>
  <c r="G33" i="13"/>
  <c r="M33" i="13" s="1"/>
  <c r="P33" i="13" s="1"/>
  <c r="R33" i="13" s="1"/>
  <c r="G32" i="13"/>
  <c r="K32" i="13" s="1"/>
  <c r="G31" i="13"/>
  <c r="K31" i="13" s="1"/>
  <c r="G30" i="13"/>
  <c r="M30" i="13" s="1"/>
  <c r="P30" i="13" s="1"/>
  <c r="R30" i="13" s="1"/>
  <c r="G29" i="13"/>
  <c r="K29" i="13" s="1"/>
  <c r="G28" i="13"/>
  <c r="K28" i="13" s="1"/>
  <c r="G27" i="13"/>
  <c r="K27" i="13" s="1"/>
  <c r="G26" i="13"/>
  <c r="M26" i="13" s="1"/>
  <c r="P26" i="13" s="1"/>
  <c r="R26" i="13" s="1"/>
  <c r="G25" i="13"/>
  <c r="K25" i="13" s="1"/>
  <c r="G24" i="13"/>
  <c r="K24" i="13" s="1"/>
  <c r="G23" i="13"/>
  <c r="M23" i="13" s="1"/>
  <c r="P23" i="13" s="1"/>
  <c r="R23" i="13" s="1"/>
  <c r="G22" i="13"/>
  <c r="K22" i="13" s="1"/>
  <c r="G21" i="13"/>
  <c r="M21" i="13" s="1"/>
  <c r="P21" i="13" s="1"/>
  <c r="G20" i="13"/>
  <c r="M20" i="13" s="1"/>
  <c r="P20" i="13" s="1"/>
  <c r="G19" i="13"/>
  <c r="K19" i="13" s="1"/>
  <c r="G18" i="13"/>
  <c r="M18" i="13" s="1"/>
  <c r="P18" i="13" s="1"/>
  <c r="R18" i="13" s="1"/>
  <c r="G17" i="13"/>
  <c r="K17" i="13" s="1"/>
  <c r="G16" i="13"/>
  <c r="K16" i="13" s="1"/>
  <c r="G15" i="13"/>
  <c r="M15" i="13" s="1"/>
  <c r="P15" i="13" s="1"/>
  <c r="R15" i="13" s="1"/>
  <c r="G14" i="13"/>
  <c r="M14" i="13" s="1"/>
  <c r="P14" i="13" s="1"/>
  <c r="R14" i="13" s="1"/>
  <c r="G13" i="13"/>
  <c r="M13" i="13" s="1"/>
  <c r="P13" i="13" s="1"/>
  <c r="R13" i="13" s="1"/>
  <c r="G12" i="13"/>
  <c r="K12" i="13" s="1"/>
  <c r="G11" i="13"/>
  <c r="M11" i="13" s="1"/>
  <c r="P11" i="13" s="1"/>
  <c r="R11" i="13" s="1"/>
  <c r="G10" i="13"/>
  <c r="M10" i="13" s="1"/>
  <c r="P10" i="13" s="1"/>
  <c r="R10" i="13" s="1"/>
  <c r="G9" i="13"/>
  <c r="K9" i="13" s="1"/>
  <c r="G8" i="13"/>
  <c r="K8" i="13" s="1"/>
  <c r="G7" i="13"/>
  <c r="M7" i="13" s="1"/>
  <c r="P7" i="13" s="1"/>
  <c r="R7" i="13" s="1"/>
  <c r="G6" i="13"/>
  <c r="M6" i="13" s="1"/>
  <c r="P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W47" i="4"/>
  <c r="V47" i="4"/>
  <c r="I47" i="4"/>
  <c r="W46" i="4"/>
  <c r="V46" i="4"/>
  <c r="I46" i="4"/>
  <c r="U44" i="4"/>
  <c r="U43" i="4"/>
  <c r="U42" i="4"/>
  <c r="AC42" i="4" s="1"/>
  <c r="U41" i="4"/>
  <c r="U40" i="4"/>
  <c r="U39" i="4"/>
  <c r="U38" i="4"/>
  <c r="AC38" i="4" s="1"/>
  <c r="U37" i="4"/>
  <c r="U36" i="4"/>
  <c r="U35" i="4"/>
  <c r="U34" i="4"/>
  <c r="AC34" i="4" s="1"/>
  <c r="U33" i="4"/>
  <c r="U32" i="4"/>
  <c r="U31" i="4"/>
  <c r="U30" i="4"/>
  <c r="AC30" i="4" s="1"/>
  <c r="U29" i="4"/>
  <c r="U28" i="4"/>
  <c r="K44" i="4"/>
  <c r="X44" i="4" s="1"/>
  <c r="K43" i="4"/>
  <c r="Z43" i="4" s="1"/>
  <c r="K42" i="4"/>
  <c r="Z42" i="4" s="1"/>
  <c r="K41" i="4"/>
  <c r="X41" i="4" s="1"/>
  <c r="K40" i="4"/>
  <c r="X40" i="4" s="1"/>
  <c r="K39" i="4"/>
  <c r="Z39" i="4" s="1"/>
  <c r="K38" i="4"/>
  <c r="Z38" i="4" s="1"/>
  <c r="K37" i="4"/>
  <c r="X37" i="4" s="1"/>
  <c r="K36" i="4"/>
  <c r="X36" i="4" s="1"/>
  <c r="K35" i="4"/>
  <c r="Z35" i="4" s="1"/>
  <c r="K34" i="4"/>
  <c r="Z34" i="4" s="1"/>
  <c r="K33" i="4"/>
  <c r="X33" i="4" s="1"/>
  <c r="K32" i="4"/>
  <c r="X32" i="4" s="1"/>
  <c r="K31" i="4"/>
  <c r="Z31" i="4" s="1"/>
  <c r="K30" i="4"/>
  <c r="Z30" i="4" s="1"/>
  <c r="K29" i="4"/>
  <c r="X29" i="4" s="1"/>
  <c r="K28" i="4"/>
  <c r="X28" i="4" s="1"/>
  <c r="G42" i="3"/>
  <c r="K42" i="3" s="1"/>
  <c r="G41" i="3"/>
  <c r="M41" i="3" s="1"/>
  <c r="G40" i="3"/>
  <c r="M40" i="3" s="1"/>
  <c r="G39" i="3"/>
  <c r="K39" i="3" s="1"/>
  <c r="G38" i="3"/>
  <c r="K38" i="3" s="1"/>
  <c r="G37" i="3"/>
  <c r="M37" i="3" s="1"/>
  <c r="G36" i="3"/>
  <c r="M36" i="3" s="1"/>
  <c r="G35" i="3"/>
  <c r="K35" i="3" s="1"/>
  <c r="G34" i="3"/>
  <c r="K34" i="3" s="1"/>
  <c r="G33" i="3"/>
  <c r="M33" i="3" s="1"/>
  <c r="G32" i="3"/>
  <c r="M32" i="3" s="1"/>
  <c r="G31" i="3"/>
  <c r="K31" i="3" s="1"/>
  <c r="G30" i="3"/>
  <c r="K30" i="3" s="1"/>
  <c r="G29" i="3"/>
  <c r="M29" i="3" s="1"/>
  <c r="G28" i="3"/>
  <c r="M28" i="3" s="1"/>
  <c r="G27" i="3"/>
  <c r="K27" i="3" s="1"/>
  <c r="G26" i="3"/>
  <c r="K26" i="3" s="1"/>
  <c r="W32" i="2"/>
  <c r="V32" i="2"/>
  <c r="I32" i="2"/>
  <c r="X25" i="2"/>
  <c r="J25" i="2" s="1"/>
  <c r="U30" i="2"/>
  <c r="U29" i="2"/>
  <c r="U28" i="2"/>
  <c r="U27" i="2"/>
  <c r="U26" i="2"/>
  <c r="U25" i="2"/>
  <c r="K30" i="2"/>
  <c r="Z30" i="2" s="1"/>
  <c r="K29" i="2"/>
  <c r="X29" i="2" s="1"/>
  <c r="Y29" i="2" s="1"/>
  <c r="K28" i="2"/>
  <c r="Z28" i="2" s="1"/>
  <c r="K27" i="2"/>
  <c r="Z27" i="2" s="1"/>
  <c r="K26" i="2"/>
  <c r="Z26" i="2" s="1"/>
  <c r="K25" i="2"/>
  <c r="Z25" i="2" s="1"/>
  <c r="W33" i="2"/>
  <c r="V33" i="2"/>
  <c r="V34" i="2" s="1"/>
  <c r="I33" i="2"/>
  <c r="G29" i="1"/>
  <c r="M29" i="1" s="1"/>
  <c r="G28" i="1"/>
  <c r="M28" i="1" s="1"/>
  <c r="G27" i="1"/>
  <c r="K27" i="1" s="1"/>
  <c r="G26" i="1"/>
  <c r="M26" i="1" s="1"/>
  <c r="G25" i="1"/>
  <c r="M25" i="1" s="1"/>
  <c r="G24" i="1"/>
  <c r="M24" i="1" s="1"/>
  <c r="T32" i="2"/>
  <c r="S32" i="2"/>
  <c r="R32" i="2"/>
  <c r="Q32" i="2"/>
  <c r="P32" i="2"/>
  <c r="O32" i="2"/>
  <c r="N32" i="2"/>
  <c r="M32" i="2"/>
  <c r="M34" i="2" s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15" i="6"/>
  <c r="U14" i="6"/>
  <c r="K15" i="6"/>
  <c r="Z15" i="6" s="1"/>
  <c r="K14" i="6"/>
  <c r="X14" i="6" s="1"/>
  <c r="W18" i="6"/>
  <c r="V18" i="6"/>
  <c r="I18" i="6"/>
  <c r="G10" i="5"/>
  <c r="K10" i="5" s="1"/>
  <c r="G9" i="5"/>
  <c r="K9" i="5" s="1"/>
  <c r="U7" i="6"/>
  <c r="U13" i="6"/>
  <c r="U11" i="6"/>
  <c r="U12" i="6"/>
  <c r="U10" i="6"/>
  <c r="U6" i="6"/>
  <c r="U5" i="6"/>
  <c r="M62" i="8"/>
  <c r="M64" i="8" s="1"/>
  <c r="U9" i="8"/>
  <c r="U8" i="8"/>
  <c r="W62" i="8"/>
  <c r="V62" i="8"/>
  <c r="L62" i="8"/>
  <c r="I62" i="8"/>
  <c r="U60" i="8"/>
  <c r="U59" i="8"/>
  <c r="U28" i="8"/>
  <c r="U27" i="8"/>
  <c r="U26" i="8"/>
  <c r="U25" i="8"/>
  <c r="U58" i="8"/>
  <c r="U57" i="8"/>
  <c r="U56" i="8"/>
  <c r="U55" i="8"/>
  <c r="U54" i="8"/>
  <c r="U53" i="8"/>
  <c r="U52" i="8"/>
  <c r="U51" i="8"/>
  <c r="U50" i="8"/>
  <c r="U49" i="8"/>
  <c r="U48" i="8"/>
  <c r="U14" i="8"/>
  <c r="U13" i="8"/>
  <c r="U12" i="8"/>
  <c r="U11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24" i="8"/>
  <c r="U23" i="8"/>
  <c r="U32" i="8"/>
  <c r="U31" i="8"/>
  <c r="U22" i="8"/>
  <c r="U10" i="8"/>
  <c r="U30" i="8"/>
  <c r="U29" i="8"/>
  <c r="U21" i="8"/>
  <c r="U20" i="8"/>
  <c r="U19" i="8"/>
  <c r="U18" i="8"/>
  <c r="U17" i="8"/>
  <c r="U16" i="8"/>
  <c r="U15" i="8"/>
  <c r="K60" i="8"/>
  <c r="Z60" i="8" s="1"/>
  <c r="Q58" i="7" s="1"/>
  <c r="K59" i="8"/>
  <c r="X59" i="8" s="1"/>
  <c r="K28" i="8"/>
  <c r="K27" i="8"/>
  <c r="X27" i="8" s="1"/>
  <c r="K26" i="8"/>
  <c r="Z26" i="8" s="1"/>
  <c r="K25" i="8"/>
  <c r="X25" i="8" s="1"/>
  <c r="K58" i="8"/>
  <c r="K57" i="8"/>
  <c r="X57" i="8" s="1"/>
  <c r="K56" i="8"/>
  <c r="Z56" i="8" s="1"/>
  <c r="K55" i="8"/>
  <c r="X55" i="8" s="1"/>
  <c r="K54" i="8"/>
  <c r="K53" i="8"/>
  <c r="X53" i="8" s="1"/>
  <c r="K52" i="8"/>
  <c r="K51" i="8"/>
  <c r="X51" i="8" s="1"/>
  <c r="K50" i="8"/>
  <c r="K49" i="8"/>
  <c r="X49" i="8" s="1"/>
  <c r="K48" i="8"/>
  <c r="K14" i="8"/>
  <c r="X14" i="8" s="1"/>
  <c r="K13" i="8"/>
  <c r="K12" i="8"/>
  <c r="X12" i="8" s="1"/>
  <c r="K11" i="8"/>
  <c r="K47" i="8"/>
  <c r="X47" i="8" s="1"/>
  <c r="K46" i="8"/>
  <c r="K45" i="8"/>
  <c r="X45" i="8" s="1"/>
  <c r="K44" i="8"/>
  <c r="K43" i="8"/>
  <c r="X43" i="8" s="1"/>
  <c r="K42" i="8"/>
  <c r="K41" i="8"/>
  <c r="X41" i="8" s="1"/>
  <c r="K40" i="8"/>
  <c r="K39" i="8"/>
  <c r="X39" i="8" s="1"/>
  <c r="K38" i="8"/>
  <c r="K37" i="8"/>
  <c r="X37" i="8" s="1"/>
  <c r="K36" i="8"/>
  <c r="K35" i="8"/>
  <c r="K34" i="8"/>
  <c r="X34" i="8" s="1"/>
  <c r="K33" i="8"/>
  <c r="K24" i="8"/>
  <c r="X24" i="8" s="1"/>
  <c r="K23" i="8"/>
  <c r="K32" i="8"/>
  <c r="X32" i="8" s="1"/>
  <c r="K31" i="8"/>
  <c r="K22" i="8"/>
  <c r="X22" i="8" s="1"/>
  <c r="K10" i="8"/>
  <c r="K30" i="8"/>
  <c r="X30" i="8" s="1"/>
  <c r="K29" i="8"/>
  <c r="K21" i="8"/>
  <c r="X21" i="8" s="1"/>
  <c r="K20" i="8"/>
  <c r="K19" i="8"/>
  <c r="X19" i="8" s="1"/>
  <c r="K18" i="8"/>
  <c r="K17" i="8"/>
  <c r="Z17" i="8" s="1"/>
  <c r="K16" i="8"/>
  <c r="K15" i="8"/>
  <c r="W63" i="8"/>
  <c r="V63" i="8"/>
  <c r="L63" i="8"/>
  <c r="I63" i="8"/>
  <c r="G58" i="7"/>
  <c r="M58" i="7" s="1"/>
  <c r="P58" i="7" s="1"/>
  <c r="G57" i="7"/>
  <c r="K57" i="7" s="1"/>
  <c r="G26" i="7"/>
  <c r="K26" i="7" s="1"/>
  <c r="G25" i="7"/>
  <c r="M25" i="7" s="1"/>
  <c r="P25" i="7" s="1"/>
  <c r="G24" i="7"/>
  <c r="M24" i="7" s="1"/>
  <c r="P24" i="7" s="1"/>
  <c r="K23" i="7"/>
  <c r="F23" i="7" s="1"/>
  <c r="G23" i="7"/>
  <c r="M23" i="7" s="1"/>
  <c r="P23" i="7" s="1"/>
  <c r="G56" i="7"/>
  <c r="K56" i="7" s="1"/>
  <c r="G55" i="7"/>
  <c r="M55" i="7" s="1"/>
  <c r="P55" i="7" s="1"/>
  <c r="G54" i="7"/>
  <c r="M54" i="7" s="1"/>
  <c r="P54" i="7" s="1"/>
  <c r="G53" i="7"/>
  <c r="M53" i="7" s="1"/>
  <c r="P53" i="7" s="1"/>
  <c r="G52" i="7"/>
  <c r="K52" i="7" s="1"/>
  <c r="G51" i="7"/>
  <c r="M51" i="7" s="1"/>
  <c r="P51" i="7" s="1"/>
  <c r="G50" i="7"/>
  <c r="M50" i="7" s="1"/>
  <c r="P50" i="7" s="1"/>
  <c r="G49" i="7"/>
  <c r="K49" i="7" s="1"/>
  <c r="G48" i="7"/>
  <c r="K48" i="7" s="1"/>
  <c r="G47" i="7"/>
  <c r="M47" i="7" s="1"/>
  <c r="P47" i="7" s="1"/>
  <c r="G46" i="7"/>
  <c r="M46" i="7" s="1"/>
  <c r="P46" i="7" s="1"/>
  <c r="G12" i="7"/>
  <c r="K12" i="7" s="1"/>
  <c r="G11" i="7"/>
  <c r="K11" i="7" s="1"/>
  <c r="G10" i="7"/>
  <c r="M10" i="7" s="1"/>
  <c r="P10" i="7" s="1"/>
  <c r="G9" i="7"/>
  <c r="M9" i="7" s="1"/>
  <c r="P9" i="7" s="1"/>
  <c r="G45" i="7"/>
  <c r="M45" i="7" s="1"/>
  <c r="P45" i="7" s="1"/>
  <c r="G44" i="7"/>
  <c r="K44" i="7" s="1"/>
  <c r="G43" i="7"/>
  <c r="M43" i="7" s="1"/>
  <c r="P43" i="7" s="1"/>
  <c r="G42" i="7"/>
  <c r="M42" i="7" s="1"/>
  <c r="P42" i="7" s="1"/>
  <c r="G41" i="7"/>
  <c r="M41" i="7" s="1"/>
  <c r="P41" i="7" s="1"/>
  <c r="G40" i="7"/>
  <c r="K40" i="7" s="1"/>
  <c r="G39" i="7"/>
  <c r="M39" i="7" s="1"/>
  <c r="P39" i="7" s="1"/>
  <c r="G38" i="7"/>
  <c r="M38" i="7" s="1"/>
  <c r="P38" i="7" s="1"/>
  <c r="G37" i="7"/>
  <c r="K37" i="7" s="1"/>
  <c r="G36" i="7"/>
  <c r="K36" i="7" s="1"/>
  <c r="G35" i="7"/>
  <c r="M35" i="7" s="1"/>
  <c r="P35" i="7" s="1"/>
  <c r="G34" i="7"/>
  <c r="M34" i="7" s="1"/>
  <c r="P34" i="7" s="1"/>
  <c r="G33" i="7"/>
  <c r="K33" i="7" s="1"/>
  <c r="G32" i="7"/>
  <c r="M32" i="7" s="1"/>
  <c r="P32" i="7" s="1"/>
  <c r="G31" i="7"/>
  <c r="M31" i="7" s="1"/>
  <c r="P31" i="7" s="1"/>
  <c r="G22" i="7"/>
  <c r="M22" i="7" s="1"/>
  <c r="P22" i="7" s="1"/>
  <c r="G21" i="7"/>
  <c r="K21" i="7" s="1"/>
  <c r="G30" i="7"/>
  <c r="M30" i="7" s="1"/>
  <c r="P30" i="7" s="1"/>
  <c r="G29" i="7"/>
  <c r="M29" i="7" s="1"/>
  <c r="P29" i="7" s="1"/>
  <c r="G20" i="7"/>
  <c r="M20" i="7" s="1"/>
  <c r="P20" i="7" s="1"/>
  <c r="G8" i="7"/>
  <c r="K8" i="7" s="1"/>
  <c r="G28" i="7"/>
  <c r="M28" i="7" s="1"/>
  <c r="P28" i="7" s="1"/>
  <c r="G27" i="7"/>
  <c r="M27" i="7" s="1"/>
  <c r="P27" i="7" s="1"/>
  <c r="G19" i="7"/>
  <c r="K19" i="7" s="1"/>
  <c r="G18" i="7"/>
  <c r="M18" i="7" s="1"/>
  <c r="P18" i="7" s="1"/>
  <c r="G17" i="7"/>
  <c r="M17" i="7" s="1"/>
  <c r="P17" i="7" s="1"/>
  <c r="G16" i="7"/>
  <c r="M16" i="7" s="1"/>
  <c r="P16" i="7" s="1"/>
  <c r="G15" i="7"/>
  <c r="K15" i="7" s="1"/>
  <c r="G14" i="7"/>
  <c r="M14" i="7" s="1"/>
  <c r="P14" i="7" s="1"/>
  <c r="G13" i="7"/>
  <c r="K13" i="7" s="1"/>
  <c r="V16" i="10"/>
  <c r="U16" i="10"/>
  <c r="L16" i="10"/>
  <c r="I16" i="10"/>
  <c r="L10" i="12"/>
  <c r="V9" i="12"/>
  <c r="U9" i="12"/>
  <c r="L9" i="12"/>
  <c r="I9" i="12"/>
  <c r="T7" i="12"/>
  <c r="T9" i="12" s="1"/>
  <c r="T6" i="12"/>
  <c r="K7" i="12"/>
  <c r="W7" i="12" s="1"/>
  <c r="K6" i="12"/>
  <c r="Y6" i="12" s="1"/>
  <c r="V10" i="12"/>
  <c r="U10" i="12"/>
  <c r="I10" i="12"/>
  <c r="I11" i="12" s="1"/>
  <c r="Q5" i="13"/>
  <c r="Q62" i="13" s="1"/>
  <c r="M5" i="13"/>
  <c r="K5" i="13"/>
  <c r="F5" i="13" s="1"/>
  <c r="G5" i="13"/>
  <c r="G62" i="13" s="1"/>
  <c r="K65" i="14" s="1"/>
  <c r="M66" i="14"/>
  <c r="I66" i="14"/>
  <c r="K7" i="14"/>
  <c r="K64" i="14" s="1"/>
  <c r="S9" i="12"/>
  <c r="R9" i="12"/>
  <c r="Q9" i="12"/>
  <c r="P9" i="12"/>
  <c r="O9" i="12"/>
  <c r="N9" i="12"/>
  <c r="M9" i="12"/>
  <c r="M11" i="12" s="1"/>
  <c r="G6" i="11"/>
  <c r="M6" i="11" s="1"/>
  <c r="P6" i="11" s="1"/>
  <c r="G5" i="11"/>
  <c r="M5" i="11" s="1"/>
  <c r="Y10" i="12" s="1"/>
  <c r="V15" i="10"/>
  <c r="U15" i="10"/>
  <c r="S15" i="10"/>
  <c r="R15" i="10"/>
  <c r="Q15" i="10"/>
  <c r="P15" i="10"/>
  <c r="O15" i="10"/>
  <c r="N15" i="10"/>
  <c r="M15" i="10"/>
  <c r="M17" i="10" s="1"/>
  <c r="L15" i="10"/>
  <c r="I15" i="10"/>
  <c r="T5" i="10"/>
  <c r="K5" i="10"/>
  <c r="Y5" i="10" s="1"/>
  <c r="T13" i="10"/>
  <c r="K13" i="10"/>
  <c r="Y13" i="10" s="1"/>
  <c r="T12" i="10"/>
  <c r="K12" i="10"/>
  <c r="Y12" i="10" s="1"/>
  <c r="T11" i="10"/>
  <c r="K11" i="10"/>
  <c r="Y11" i="10" s="1"/>
  <c r="T10" i="10"/>
  <c r="K10" i="10"/>
  <c r="Y10" i="10" s="1"/>
  <c r="T9" i="10"/>
  <c r="K9" i="10"/>
  <c r="Y9" i="10" s="1"/>
  <c r="T8" i="10"/>
  <c r="K8" i="10"/>
  <c r="Y8" i="10" s="1"/>
  <c r="T7" i="10"/>
  <c r="K7" i="10"/>
  <c r="Y7" i="10" s="1"/>
  <c r="T6" i="10"/>
  <c r="K6" i="10"/>
  <c r="K15" i="10" s="1"/>
  <c r="Q5" i="9"/>
  <c r="G5" i="9"/>
  <c r="M5" i="9" s="1"/>
  <c r="P5" i="9" s="1"/>
  <c r="Q9" i="9"/>
  <c r="G9" i="9"/>
  <c r="K9" i="9" s="1"/>
  <c r="Q13" i="9"/>
  <c r="G13" i="9"/>
  <c r="K13" i="9" s="1"/>
  <c r="Q8" i="9"/>
  <c r="G8" i="9"/>
  <c r="M8" i="9" s="1"/>
  <c r="P8" i="9" s="1"/>
  <c r="Q6" i="9"/>
  <c r="G6" i="9"/>
  <c r="Q7" i="9"/>
  <c r="G7" i="9"/>
  <c r="K7" i="9" s="1"/>
  <c r="Q11" i="9"/>
  <c r="G11" i="9"/>
  <c r="K11" i="9" s="1"/>
  <c r="Q12" i="9"/>
  <c r="G12" i="9"/>
  <c r="M12" i="9" s="1"/>
  <c r="P12" i="9" s="1"/>
  <c r="Q10" i="9"/>
  <c r="Q15" i="9" s="1"/>
  <c r="G10" i="9"/>
  <c r="K10" i="9" s="1"/>
  <c r="F10" i="9" s="1"/>
  <c r="T62" i="8"/>
  <c r="S62" i="8"/>
  <c r="R62" i="8"/>
  <c r="Q62" i="8"/>
  <c r="P62" i="8"/>
  <c r="O62" i="8"/>
  <c r="N62" i="8"/>
  <c r="K9" i="8"/>
  <c r="K62" i="8" s="1"/>
  <c r="Z8" i="8"/>
  <c r="Q6" i="7" s="1"/>
  <c r="X8" i="8"/>
  <c r="J8" i="8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Z7" i="8"/>
  <c r="X7" i="8"/>
  <c r="U7" i="8"/>
  <c r="U62" i="8" s="1"/>
  <c r="G7" i="7"/>
  <c r="M6" i="7"/>
  <c r="P6" i="7" s="1"/>
  <c r="K6" i="7"/>
  <c r="L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M5" i="7"/>
  <c r="K5" i="7"/>
  <c r="T17" i="6"/>
  <c r="S17" i="6"/>
  <c r="R17" i="6"/>
  <c r="Q17" i="6"/>
  <c r="P17" i="6"/>
  <c r="O17" i="6"/>
  <c r="N17" i="6"/>
  <c r="M17" i="6"/>
  <c r="M19" i="6" s="1"/>
  <c r="L7" i="6"/>
  <c r="K7" i="6"/>
  <c r="Z7" i="6" s="1"/>
  <c r="L13" i="6"/>
  <c r="K13" i="6"/>
  <c r="K11" i="6"/>
  <c r="X11" i="6" s="1"/>
  <c r="K12" i="6"/>
  <c r="X12" i="6" s="1"/>
  <c r="K10" i="6"/>
  <c r="X10" i="6" s="1"/>
  <c r="L6" i="6"/>
  <c r="K6" i="6"/>
  <c r="A6" i="6"/>
  <c r="A7" i="6" s="1"/>
  <c r="L5" i="6"/>
  <c r="K5" i="6"/>
  <c r="H8" i="5"/>
  <c r="G8" i="5"/>
  <c r="K8" i="5" s="1"/>
  <c r="G6" i="5"/>
  <c r="K6" i="5" s="1"/>
  <c r="F6" i="5" s="1"/>
  <c r="G7" i="5"/>
  <c r="K7" i="5" s="1"/>
  <c r="G5" i="5"/>
  <c r="K5" i="5" s="1"/>
  <c r="A6" i="5"/>
  <c r="A7" i="5" s="1"/>
  <c r="A8" i="5" s="1"/>
  <c r="A9" i="5" s="1"/>
  <c r="A10" i="5" s="1"/>
  <c r="L27" i="4"/>
  <c r="K27" i="4"/>
  <c r="Z27" i="4" s="1"/>
  <c r="L26" i="4"/>
  <c r="K26" i="4"/>
  <c r="Z26" i="4" s="1"/>
  <c r="L25" i="4"/>
  <c r="K25" i="4"/>
  <c r="Z25" i="4" s="1"/>
  <c r="L24" i="4"/>
  <c r="K24" i="4"/>
  <c r="Z24" i="4" s="1"/>
  <c r="L23" i="4"/>
  <c r="K23" i="4"/>
  <c r="Z23" i="4" s="1"/>
  <c r="AC23" i="4" s="1"/>
  <c r="L22" i="4"/>
  <c r="K22" i="4"/>
  <c r="Z22" i="4" s="1"/>
  <c r="L21" i="4"/>
  <c r="X21" i="4" s="1"/>
  <c r="K21" i="4"/>
  <c r="Z21" i="4" s="1"/>
  <c r="L20" i="4"/>
  <c r="K20" i="4"/>
  <c r="Z20" i="4" s="1"/>
  <c r="L19" i="4"/>
  <c r="K19" i="4"/>
  <c r="Z19" i="4" s="1"/>
  <c r="AC19" i="4" s="1"/>
  <c r="L18" i="4"/>
  <c r="K18" i="4"/>
  <c r="Z18" i="4" s="1"/>
  <c r="L17" i="4"/>
  <c r="K17" i="4"/>
  <c r="Z17" i="4" s="1"/>
  <c r="L16" i="4"/>
  <c r="K16" i="4"/>
  <c r="Z16" i="4" s="1"/>
  <c r="L15" i="4"/>
  <c r="K15" i="4"/>
  <c r="Z15" i="4" s="1"/>
  <c r="AC15" i="4" s="1"/>
  <c r="L14" i="4"/>
  <c r="K14" i="4"/>
  <c r="Z14" i="4" s="1"/>
  <c r="L13" i="4"/>
  <c r="K13" i="4"/>
  <c r="Z13" i="4" s="1"/>
  <c r="L12" i="4"/>
  <c r="K12" i="4"/>
  <c r="Z12" i="4" s="1"/>
  <c r="L11" i="4"/>
  <c r="K11" i="4"/>
  <c r="Z11" i="4" s="1"/>
  <c r="L10" i="4"/>
  <c r="K10" i="4"/>
  <c r="K9" i="4"/>
  <c r="X9" i="4" s="1"/>
  <c r="L8" i="4"/>
  <c r="K8" i="4"/>
  <c r="Z8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L7" i="4"/>
  <c r="L46" i="4" s="1"/>
  <c r="K7" i="4"/>
  <c r="H25" i="3"/>
  <c r="G25" i="3"/>
  <c r="M25" i="3" s="1"/>
  <c r="H24" i="3"/>
  <c r="G24" i="3"/>
  <c r="H23" i="3"/>
  <c r="G23" i="3"/>
  <c r="M23" i="3" s="1"/>
  <c r="H22" i="3"/>
  <c r="G22" i="3"/>
  <c r="H21" i="3"/>
  <c r="G21" i="3"/>
  <c r="M21" i="3" s="1"/>
  <c r="H20" i="3"/>
  <c r="G20" i="3"/>
  <c r="H19" i="3"/>
  <c r="G19" i="3"/>
  <c r="M19" i="3" s="1"/>
  <c r="H18" i="3"/>
  <c r="G18" i="3"/>
  <c r="H17" i="3"/>
  <c r="G17" i="3"/>
  <c r="M17" i="3" s="1"/>
  <c r="H16" i="3"/>
  <c r="G16" i="3"/>
  <c r="H15" i="3"/>
  <c r="G15" i="3"/>
  <c r="M15" i="3" s="1"/>
  <c r="H14" i="3"/>
  <c r="G14" i="3"/>
  <c r="H13" i="3"/>
  <c r="G13" i="3"/>
  <c r="M13" i="3" s="1"/>
  <c r="H12" i="3"/>
  <c r="G12" i="3"/>
  <c r="H11" i="3"/>
  <c r="G11" i="3"/>
  <c r="M11" i="3" s="1"/>
  <c r="H10" i="3"/>
  <c r="G10" i="3"/>
  <c r="H9" i="3"/>
  <c r="G9" i="3"/>
  <c r="M9" i="3" s="1"/>
  <c r="H8" i="3"/>
  <c r="G8" i="3"/>
  <c r="G7" i="3"/>
  <c r="M7" i="3" s="1"/>
  <c r="H6" i="3"/>
  <c r="G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H5" i="3"/>
  <c r="G5" i="3"/>
  <c r="W34" i="2"/>
  <c r="L24" i="2"/>
  <c r="K24" i="2"/>
  <c r="Z24" i="2" s="1"/>
  <c r="L23" i="2"/>
  <c r="K23" i="2"/>
  <c r="L22" i="2"/>
  <c r="K22" i="2"/>
  <c r="L21" i="2"/>
  <c r="K21" i="2"/>
  <c r="Z21" i="2" s="1"/>
  <c r="L20" i="2"/>
  <c r="K20" i="2"/>
  <c r="Z20" i="2" s="1"/>
  <c r="L19" i="2"/>
  <c r="K19" i="2"/>
  <c r="L18" i="2"/>
  <c r="K18" i="2"/>
  <c r="L17" i="2"/>
  <c r="K17" i="2"/>
  <c r="Z17" i="2" s="1"/>
  <c r="L16" i="2"/>
  <c r="K16" i="2"/>
  <c r="Z16" i="2" s="1"/>
  <c r="L15" i="2"/>
  <c r="K15" i="2"/>
  <c r="L14" i="2"/>
  <c r="K14" i="2"/>
  <c r="L13" i="2"/>
  <c r="K13" i="2"/>
  <c r="Z13" i="2" s="1"/>
  <c r="L12" i="2"/>
  <c r="K12" i="2"/>
  <c r="Z12" i="2" s="1"/>
  <c r="L11" i="2"/>
  <c r="K11" i="2"/>
  <c r="L10" i="2"/>
  <c r="K10" i="2"/>
  <c r="K9" i="2"/>
  <c r="Z9" i="2" s="1"/>
  <c r="K8" i="2"/>
  <c r="Z8" i="2" s="1"/>
  <c r="L7" i="2"/>
  <c r="L32" i="2" s="1"/>
  <c r="K7" i="2"/>
  <c r="Z7" i="2" s="1"/>
  <c r="AC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U6" i="2"/>
  <c r="K6" i="2"/>
  <c r="K32" i="2" s="1"/>
  <c r="H23" i="1"/>
  <c r="G23" i="1"/>
  <c r="H22" i="1"/>
  <c r="G22" i="1"/>
  <c r="M22" i="1" s="1"/>
  <c r="H21" i="1"/>
  <c r="G21" i="1"/>
  <c r="H20" i="1"/>
  <c r="G20" i="1"/>
  <c r="M20" i="1" s="1"/>
  <c r="H19" i="1"/>
  <c r="G19" i="1"/>
  <c r="K19" i="1" s="1"/>
  <c r="H18" i="1"/>
  <c r="G18" i="1"/>
  <c r="M18" i="1" s="1"/>
  <c r="H17" i="1"/>
  <c r="G17" i="1"/>
  <c r="H16" i="1"/>
  <c r="G16" i="1"/>
  <c r="M16" i="1" s="1"/>
  <c r="H15" i="1"/>
  <c r="G15" i="1"/>
  <c r="H14" i="1"/>
  <c r="G14" i="1"/>
  <c r="M14" i="1" s="1"/>
  <c r="H13" i="1"/>
  <c r="G13" i="1"/>
  <c r="H12" i="1"/>
  <c r="G12" i="1"/>
  <c r="M12" i="1" s="1"/>
  <c r="H11" i="1"/>
  <c r="G11" i="1"/>
  <c r="K11" i="1" s="1"/>
  <c r="H10" i="1"/>
  <c r="G10" i="1"/>
  <c r="M10" i="1" s="1"/>
  <c r="H9" i="1"/>
  <c r="G9" i="1"/>
  <c r="G8" i="1"/>
  <c r="M8" i="1" s="1"/>
  <c r="M7" i="1"/>
  <c r="G7" i="1"/>
  <c r="K7" i="1" s="1"/>
  <c r="H6" i="1"/>
  <c r="G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Q31" i="1"/>
  <c r="H5" i="1"/>
  <c r="G5" i="1"/>
  <c r="K33" i="2" s="1"/>
  <c r="M7" i="9" l="1"/>
  <c r="P7" i="9" s="1"/>
  <c r="R7" i="9" s="1"/>
  <c r="R8" i="9"/>
  <c r="R5" i="9"/>
  <c r="K6" i="9"/>
  <c r="G15" i="9"/>
  <c r="K16" i="10" s="1"/>
  <c r="K17" i="10" s="1"/>
  <c r="M10" i="9"/>
  <c r="R12" i="9"/>
  <c r="K5" i="9"/>
  <c r="F5" i="9" s="1"/>
  <c r="A11" i="6"/>
  <c r="A12" i="6" s="1"/>
  <c r="A13" i="6" s="1"/>
  <c r="A14" i="6" s="1"/>
  <c r="A15" i="6" s="1"/>
  <c r="A8" i="6"/>
  <c r="X15" i="6"/>
  <c r="Y15" i="6" s="1"/>
  <c r="R6" i="7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Q24" i="7"/>
  <c r="AC26" i="8"/>
  <c r="K20" i="7"/>
  <c r="L20" i="7" s="1"/>
  <c r="K29" i="7"/>
  <c r="F29" i="7" s="1"/>
  <c r="K30" i="7"/>
  <c r="F30" i="7" s="1"/>
  <c r="K41" i="7"/>
  <c r="L41" i="7" s="1"/>
  <c r="K42" i="7"/>
  <c r="F42" i="7" s="1"/>
  <c r="K43" i="7"/>
  <c r="F43" i="7" s="1"/>
  <c r="J15" i="6"/>
  <c r="AC15" i="6"/>
  <c r="H12" i="5"/>
  <c r="L18" i="6" s="1"/>
  <c r="M6" i="5"/>
  <c r="G12" i="5"/>
  <c r="K18" i="6" s="1"/>
  <c r="Q12" i="5"/>
  <c r="Y8" i="8"/>
  <c r="AC17" i="8"/>
  <c r="AC60" i="8"/>
  <c r="AC56" i="8"/>
  <c r="F5" i="7"/>
  <c r="M13" i="7"/>
  <c r="P13" i="7" s="1"/>
  <c r="M15" i="7"/>
  <c r="P15" i="7" s="1"/>
  <c r="K51" i="7"/>
  <c r="F51" i="7" s="1"/>
  <c r="K24" i="7"/>
  <c r="F24" i="7" s="1"/>
  <c r="K7" i="7"/>
  <c r="G60" i="7"/>
  <c r="K63" i="8" s="1"/>
  <c r="K64" i="8" s="1"/>
  <c r="V11" i="12"/>
  <c r="U17" i="10"/>
  <c r="Q5" i="11"/>
  <c r="K14" i="1"/>
  <c r="K16" i="1"/>
  <c r="L16" i="1" s="1"/>
  <c r="K22" i="1"/>
  <c r="M5" i="3"/>
  <c r="K47" i="4"/>
  <c r="K5" i="3"/>
  <c r="L33" i="2"/>
  <c r="K8" i="1"/>
  <c r="X11" i="2"/>
  <c r="X15" i="2"/>
  <c r="X19" i="2"/>
  <c r="X23" i="2"/>
  <c r="L47" i="4"/>
  <c r="K7" i="3"/>
  <c r="F7" i="3" s="1"/>
  <c r="K10" i="3"/>
  <c r="K13" i="3"/>
  <c r="K15" i="3"/>
  <c r="L15" i="3" s="1"/>
  <c r="K18" i="3"/>
  <c r="K21" i="3"/>
  <c r="K23" i="3"/>
  <c r="L23" i="3" s="1"/>
  <c r="K46" i="4"/>
  <c r="X17" i="4"/>
  <c r="M7" i="5"/>
  <c r="L6" i="5"/>
  <c r="X13" i="6"/>
  <c r="J13" i="6" s="1"/>
  <c r="Z13" i="6"/>
  <c r="AC13" i="6" s="1"/>
  <c r="L5" i="7"/>
  <c r="Q5" i="7"/>
  <c r="X9" i="8"/>
  <c r="Y9" i="8" s="1"/>
  <c r="L10" i="9"/>
  <c r="K12" i="9"/>
  <c r="L12" i="9" s="1"/>
  <c r="K8" i="9"/>
  <c r="L8" i="9" s="1"/>
  <c r="W9" i="10"/>
  <c r="X9" i="10" s="1"/>
  <c r="AB12" i="10"/>
  <c r="W13" i="10"/>
  <c r="X13" i="10" s="1"/>
  <c r="K5" i="11"/>
  <c r="K6" i="11"/>
  <c r="F6" i="11" s="1"/>
  <c r="L5" i="13"/>
  <c r="AB6" i="12"/>
  <c r="W6" i="12"/>
  <c r="K28" i="7"/>
  <c r="F28" i="7" s="1"/>
  <c r="K22" i="7"/>
  <c r="K31" i="7"/>
  <c r="K39" i="7"/>
  <c r="F39" i="7" s="1"/>
  <c r="K45" i="7"/>
  <c r="K9" i="7"/>
  <c r="F9" i="7" s="1"/>
  <c r="M12" i="7"/>
  <c r="P12" i="7" s="1"/>
  <c r="K53" i="7"/>
  <c r="L53" i="7" s="1"/>
  <c r="K54" i="7"/>
  <c r="F54" i="7" s="1"/>
  <c r="K55" i="7"/>
  <c r="F55" i="7" s="1"/>
  <c r="L23" i="7"/>
  <c r="R24" i="7"/>
  <c r="L24" i="7"/>
  <c r="M57" i="7"/>
  <c r="P57" i="7" s="1"/>
  <c r="X15" i="8"/>
  <c r="Z15" i="8"/>
  <c r="Z18" i="8"/>
  <c r="X18" i="8"/>
  <c r="Z29" i="8"/>
  <c r="X29" i="8"/>
  <c r="Z31" i="8"/>
  <c r="X31" i="8"/>
  <c r="Z33" i="8"/>
  <c r="X33" i="8"/>
  <c r="Z36" i="8"/>
  <c r="X36" i="8"/>
  <c r="Z40" i="8"/>
  <c r="X40" i="8"/>
  <c r="Z44" i="8"/>
  <c r="X44" i="8"/>
  <c r="Z11" i="8"/>
  <c r="X11" i="8"/>
  <c r="Z48" i="8"/>
  <c r="X48" i="8"/>
  <c r="Z52" i="8"/>
  <c r="Q54" i="7" s="1"/>
  <c r="R54" i="7" s="1"/>
  <c r="X52" i="8"/>
  <c r="Z58" i="8"/>
  <c r="Q56" i="7" s="1"/>
  <c r="X58" i="8"/>
  <c r="R58" i="7"/>
  <c r="Y14" i="6"/>
  <c r="J14" i="6"/>
  <c r="Y7" i="8"/>
  <c r="W8" i="10"/>
  <c r="X8" i="10" s="1"/>
  <c r="W12" i="10"/>
  <c r="X12" i="10" s="1"/>
  <c r="V17" i="10"/>
  <c r="K10" i="12"/>
  <c r="K9" i="12"/>
  <c r="Z16" i="8"/>
  <c r="X16" i="8"/>
  <c r="Z20" i="8"/>
  <c r="X20" i="8"/>
  <c r="Z10" i="8"/>
  <c r="X10" i="8"/>
  <c r="Z23" i="8"/>
  <c r="Q21" i="7" s="1"/>
  <c r="X23" i="8"/>
  <c r="Z35" i="8"/>
  <c r="X35" i="8"/>
  <c r="Z38" i="8"/>
  <c r="X38" i="8"/>
  <c r="Z42" i="8"/>
  <c r="X42" i="8"/>
  <c r="Z46" i="8"/>
  <c r="Q44" i="7" s="1"/>
  <c r="X46" i="8"/>
  <c r="Z13" i="8"/>
  <c r="Q11" i="7" s="1"/>
  <c r="X13" i="8"/>
  <c r="Z50" i="8"/>
  <c r="Q48" i="7" s="1"/>
  <c r="X50" i="8"/>
  <c r="Z54" i="8"/>
  <c r="Q52" i="7" s="1"/>
  <c r="X54" i="8"/>
  <c r="Z28" i="8"/>
  <c r="X28" i="8"/>
  <c r="AC28" i="8"/>
  <c r="F9" i="5"/>
  <c r="L9" i="5"/>
  <c r="X56" i="8"/>
  <c r="X26" i="8"/>
  <c r="X60" i="8"/>
  <c r="Z14" i="6"/>
  <c r="AC25" i="2"/>
  <c r="AC27" i="2"/>
  <c r="M9" i="5"/>
  <c r="AC14" i="6"/>
  <c r="AC26" i="2"/>
  <c r="AC28" i="2"/>
  <c r="AC30" i="2"/>
  <c r="U32" i="2"/>
  <c r="K28" i="1"/>
  <c r="K29" i="1"/>
  <c r="X26" i="2"/>
  <c r="X28" i="2"/>
  <c r="Z29" i="2"/>
  <c r="AC29" i="2" s="1"/>
  <c r="I34" i="2"/>
  <c r="M30" i="3"/>
  <c r="K40" i="3"/>
  <c r="L40" i="3" s="1"/>
  <c r="AC31" i="4"/>
  <c r="AC35" i="4"/>
  <c r="AC39" i="4"/>
  <c r="AC43" i="4"/>
  <c r="Z33" i="4"/>
  <c r="AC33" i="4" s="1"/>
  <c r="M8" i="13"/>
  <c r="P8" i="13" s="1"/>
  <c r="R8" i="13" s="1"/>
  <c r="M19" i="13"/>
  <c r="P19" i="13" s="1"/>
  <c r="R19" i="13" s="1"/>
  <c r="K26" i="13"/>
  <c r="M40" i="13"/>
  <c r="P40" i="13" s="1"/>
  <c r="R40" i="13" s="1"/>
  <c r="M56" i="13"/>
  <c r="P56" i="13" s="1"/>
  <c r="R56" i="13" s="1"/>
  <c r="U64" i="14"/>
  <c r="X11" i="14"/>
  <c r="Y11" i="14" s="1"/>
  <c r="AC15" i="14"/>
  <c r="AC19" i="14"/>
  <c r="AC30" i="14"/>
  <c r="AC34" i="14"/>
  <c r="AC48" i="14"/>
  <c r="AC51" i="14"/>
  <c r="X58" i="14"/>
  <c r="Y58" i="14" s="1"/>
  <c r="AC62" i="14"/>
  <c r="K26" i="1"/>
  <c r="X27" i="2"/>
  <c r="X30" i="2"/>
  <c r="K36" i="3"/>
  <c r="Z37" i="4"/>
  <c r="AC37" i="4" s="1"/>
  <c r="K15" i="13"/>
  <c r="L15" i="13" s="1"/>
  <c r="M24" i="13"/>
  <c r="P24" i="13" s="1"/>
  <c r="R24" i="13" s="1"/>
  <c r="K38" i="13"/>
  <c r="L38" i="13" s="1"/>
  <c r="M58" i="13"/>
  <c r="P58" i="13" s="1"/>
  <c r="R58" i="13" s="1"/>
  <c r="AC16" i="14"/>
  <c r="X19" i="14"/>
  <c r="Y19" i="14" s="1"/>
  <c r="AC23" i="14"/>
  <c r="AC27" i="14"/>
  <c r="AC43" i="14"/>
  <c r="AC49" i="14"/>
  <c r="X50" i="14"/>
  <c r="Y50" i="14" s="1"/>
  <c r="AC54" i="14"/>
  <c r="AC58" i="14"/>
  <c r="A30" i="13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K33" i="13"/>
  <c r="L33" i="13" s="1"/>
  <c r="K51" i="13"/>
  <c r="F51" i="13" s="1"/>
  <c r="R21" i="13"/>
  <c r="R36" i="13"/>
  <c r="K6" i="13"/>
  <c r="L6" i="13" s="1"/>
  <c r="K18" i="13"/>
  <c r="L18" i="13" s="1"/>
  <c r="M32" i="13"/>
  <c r="P32" i="13" s="1"/>
  <c r="R32" i="13" s="1"/>
  <c r="K44" i="13"/>
  <c r="R20" i="13"/>
  <c r="R35" i="13"/>
  <c r="R43" i="13"/>
  <c r="R57" i="13"/>
  <c r="K13" i="13"/>
  <c r="M17" i="13"/>
  <c r="P17" i="13" s="1"/>
  <c r="R17" i="13" s="1"/>
  <c r="M22" i="13"/>
  <c r="P22" i="13" s="1"/>
  <c r="R22" i="13" s="1"/>
  <c r="M31" i="13"/>
  <c r="P31" i="13" s="1"/>
  <c r="R31" i="13" s="1"/>
  <c r="M37" i="13"/>
  <c r="P37" i="13" s="1"/>
  <c r="R37" i="13" s="1"/>
  <c r="K43" i="13"/>
  <c r="F43" i="13" s="1"/>
  <c r="M47" i="13"/>
  <c r="P47" i="13" s="1"/>
  <c r="R47" i="13" s="1"/>
  <c r="K54" i="13"/>
  <c r="L54" i="13" s="1"/>
  <c r="K60" i="13"/>
  <c r="R6" i="13"/>
  <c r="K10" i="13"/>
  <c r="M16" i="13"/>
  <c r="P16" i="13" s="1"/>
  <c r="R16" i="13" s="1"/>
  <c r="K20" i="13"/>
  <c r="F20" i="13" s="1"/>
  <c r="K30" i="13"/>
  <c r="L30" i="13" s="1"/>
  <c r="K35" i="13"/>
  <c r="F35" i="13" s="1"/>
  <c r="M42" i="13"/>
  <c r="P42" i="13" s="1"/>
  <c r="R42" i="13" s="1"/>
  <c r="K46" i="13"/>
  <c r="M53" i="13"/>
  <c r="P53" i="13" s="1"/>
  <c r="R53" i="13" s="1"/>
  <c r="K59" i="13"/>
  <c r="F59" i="13" s="1"/>
  <c r="A32" i="14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C9" i="14"/>
  <c r="AC40" i="14"/>
  <c r="AC17" i="14"/>
  <c r="X27" i="14"/>
  <c r="Y27" i="14" s="1"/>
  <c r="X34" i="14"/>
  <c r="Y34" i="14" s="1"/>
  <c r="AC38" i="14"/>
  <c r="AC42" i="14"/>
  <c r="AC44" i="14"/>
  <c r="AC11" i="14"/>
  <c r="AC25" i="14"/>
  <c r="AC32" i="14"/>
  <c r="X42" i="14"/>
  <c r="Y42" i="14" s="1"/>
  <c r="AC46" i="14"/>
  <c r="AC50" i="14"/>
  <c r="U46" i="4"/>
  <c r="Z40" i="4"/>
  <c r="AC40" i="4" s="1"/>
  <c r="X24" i="4"/>
  <c r="Y24" i="4" s="1"/>
  <c r="X31" i="4"/>
  <c r="J31" i="4" s="1"/>
  <c r="AC12" i="4"/>
  <c r="AC16" i="4"/>
  <c r="AC20" i="4"/>
  <c r="AC24" i="4"/>
  <c r="AC27" i="4"/>
  <c r="X30" i="4"/>
  <c r="Y30" i="4" s="1"/>
  <c r="Z36" i="4"/>
  <c r="AC36" i="4" s="1"/>
  <c r="I48" i="4"/>
  <c r="X25" i="4"/>
  <c r="J25" i="4" s="1"/>
  <c r="X34" i="4"/>
  <c r="Y34" i="4" s="1"/>
  <c r="X43" i="4"/>
  <c r="X9" i="14"/>
  <c r="Y9" i="14" s="1"/>
  <c r="X17" i="14"/>
  <c r="Y17" i="14" s="1"/>
  <c r="X25" i="14"/>
  <c r="Y25" i="14" s="1"/>
  <c r="X32" i="14"/>
  <c r="Y32" i="14" s="1"/>
  <c r="X40" i="14"/>
  <c r="Y40" i="14" s="1"/>
  <c r="X48" i="14"/>
  <c r="Y48" i="14" s="1"/>
  <c r="X56" i="14"/>
  <c r="Y56" i="14" s="1"/>
  <c r="Z8" i="14"/>
  <c r="AC8" i="14" s="1"/>
  <c r="X15" i="14"/>
  <c r="Y15" i="14" s="1"/>
  <c r="X23" i="14"/>
  <c r="Y23" i="14" s="1"/>
  <c r="X38" i="14"/>
  <c r="Y38" i="14" s="1"/>
  <c r="X46" i="14"/>
  <c r="Y46" i="14" s="1"/>
  <c r="X54" i="14"/>
  <c r="Y54" i="14" s="1"/>
  <c r="X62" i="14"/>
  <c r="Y62" i="14" s="1"/>
  <c r="X13" i="14"/>
  <c r="Y13" i="14" s="1"/>
  <c r="X21" i="14"/>
  <c r="Y21" i="14" s="1"/>
  <c r="X29" i="14"/>
  <c r="Y29" i="14" s="1"/>
  <c r="X36" i="14"/>
  <c r="Y36" i="14" s="1"/>
  <c r="X44" i="14"/>
  <c r="Y44" i="14" s="1"/>
  <c r="X52" i="14"/>
  <c r="Y52" i="14" s="1"/>
  <c r="X60" i="14"/>
  <c r="Y60" i="14" s="1"/>
  <c r="J12" i="14"/>
  <c r="Y12" i="14"/>
  <c r="J24" i="14"/>
  <c r="Y24" i="14"/>
  <c r="J39" i="14"/>
  <c r="Y39" i="14"/>
  <c r="J59" i="14"/>
  <c r="Y59" i="14"/>
  <c r="J10" i="14"/>
  <c r="Y10" i="14"/>
  <c r="J14" i="14"/>
  <c r="Y14" i="14"/>
  <c r="J18" i="14"/>
  <c r="Y18" i="14"/>
  <c r="J22" i="14"/>
  <c r="Y22" i="14"/>
  <c r="J26" i="14"/>
  <c r="Y26" i="14"/>
  <c r="J33" i="14"/>
  <c r="Y33" i="14"/>
  <c r="J37" i="14"/>
  <c r="Y37" i="14"/>
  <c r="J41" i="14"/>
  <c r="Y41" i="14"/>
  <c r="J45" i="14"/>
  <c r="Y45" i="14"/>
  <c r="J53" i="14"/>
  <c r="Y53" i="14"/>
  <c r="J57" i="14"/>
  <c r="Y57" i="14"/>
  <c r="J61" i="14"/>
  <c r="Y61" i="14"/>
  <c r="J20" i="14"/>
  <c r="Y20" i="14"/>
  <c r="J28" i="14"/>
  <c r="Y28" i="14"/>
  <c r="J35" i="14"/>
  <c r="Y35" i="14"/>
  <c r="J47" i="14"/>
  <c r="Y47" i="14"/>
  <c r="J55" i="14"/>
  <c r="Y55" i="14"/>
  <c r="J31" i="14"/>
  <c r="Y31" i="14"/>
  <c r="X16" i="14"/>
  <c r="X30" i="14"/>
  <c r="X43" i="14"/>
  <c r="X49" i="14"/>
  <c r="X51" i="14"/>
  <c r="Z10" i="14"/>
  <c r="AC10" i="14" s="1"/>
  <c r="Z12" i="14"/>
  <c r="AC12" i="14" s="1"/>
  <c r="Z14" i="14"/>
  <c r="AC14" i="14" s="1"/>
  <c r="Z18" i="14"/>
  <c r="AC18" i="14" s="1"/>
  <c r="Z20" i="14"/>
  <c r="AC20" i="14" s="1"/>
  <c r="Z22" i="14"/>
  <c r="AC22" i="14" s="1"/>
  <c r="Z24" i="14"/>
  <c r="AC24" i="14" s="1"/>
  <c r="Z26" i="14"/>
  <c r="AC26" i="14" s="1"/>
  <c r="Z28" i="14"/>
  <c r="AC28" i="14" s="1"/>
  <c r="Z31" i="14"/>
  <c r="AC31" i="14" s="1"/>
  <c r="Z33" i="14"/>
  <c r="AC33" i="14" s="1"/>
  <c r="Z35" i="14"/>
  <c r="AC35" i="14" s="1"/>
  <c r="Z37" i="14"/>
  <c r="AC37" i="14" s="1"/>
  <c r="Z39" i="14"/>
  <c r="AC39" i="14" s="1"/>
  <c r="Z41" i="14"/>
  <c r="AC41" i="14" s="1"/>
  <c r="Z45" i="14"/>
  <c r="AC45" i="14" s="1"/>
  <c r="Z47" i="14"/>
  <c r="AC47" i="14" s="1"/>
  <c r="Z53" i="14"/>
  <c r="AC53" i="14" s="1"/>
  <c r="Z55" i="14"/>
  <c r="AC55" i="14" s="1"/>
  <c r="Z57" i="14"/>
  <c r="AC57" i="14" s="1"/>
  <c r="Z59" i="14"/>
  <c r="AC59" i="14" s="1"/>
  <c r="Z61" i="14"/>
  <c r="AC61" i="14" s="1"/>
  <c r="J9" i="14"/>
  <c r="J11" i="14"/>
  <c r="J13" i="14"/>
  <c r="J17" i="14"/>
  <c r="J19" i="14"/>
  <c r="J21" i="14"/>
  <c r="J25" i="14"/>
  <c r="J27" i="14"/>
  <c r="J32" i="14"/>
  <c r="J34" i="14"/>
  <c r="J38" i="14"/>
  <c r="J40" i="14"/>
  <c r="J42" i="14"/>
  <c r="J44" i="14"/>
  <c r="J46" i="14"/>
  <c r="J48" i="14"/>
  <c r="J50" i="14"/>
  <c r="J52" i="14"/>
  <c r="J56" i="14"/>
  <c r="J58" i="14"/>
  <c r="Y8" i="14"/>
  <c r="K66" i="14"/>
  <c r="F12" i="13"/>
  <c r="L12" i="13"/>
  <c r="F16" i="13"/>
  <c r="L16" i="13"/>
  <c r="F24" i="13"/>
  <c r="L24" i="13"/>
  <c r="L27" i="13"/>
  <c r="F27" i="13"/>
  <c r="L48" i="13"/>
  <c r="F48" i="13"/>
  <c r="F56" i="13"/>
  <c r="L56" i="13"/>
  <c r="L19" i="13"/>
  <c r="F19" i="13"/>
  <c r="L29" i="13"/>
  <c r="F29" i="13"/>
  <c r="L37" i="13"/>
  <c r="F37" i="13"/>
  <c r="F47" i="13"/>
  <c r="L47" i="13"/>
  <c r="L22" i="13"/>
  <c r="F22" i="13"/>
  <c r="F32" i="13"/>
  <c r="L32" i="13"/>
  <c r="F40" i="13"/>
  <c r="L40" i="13"/>
  <c r="L50" i="13"/>
  <c r="F50" i="13"/>
  <c r="L58" i="13"/>
  <c r="F58" i="13"/>
  <c r="L9" i="13"/>
  <c r="F9" i="13"/>
  <c r="L42" i="13"/>
  <c r="F42" i="13"/>
  <c r="F8" i="13"/>
  <c r="L8" i="13"/>
  <c r="F55" i="13"/>
  <c r="L55" i="13"/>
  <c r="L17" i="13"/>
  <c r="F17" i="13"/>
  <c r="L25" i="13"/>
  <c r="F25" i="13"/>
  <c r="F28" i="13"/>
  <c r="L28" i="13"/>
  <c r="F31" i="13"/>
  <c r="L31" i="13"/>
  <c r="F39" i="13"/>
  <c r="L39" i="13"/>
  <c r="L53" i="13"/>
  <c r="F53" i="13"/>
  <c r="M39" i="13"/>
  <c r="P39" i="13" s="1"/>
  <c r="R39" i="13" s="1"/>
  <c r="K41" i="13"/>
  <c r="M55" i="13"/>
  <c r="P55" i="13" s="1"/>
  <c r="R55" i="13" s="1"/>
  <c r="K57" i="13"/>
  <c r="M9" i="13"/>
  <c r="P9" i="13" s="1"/>
  <c r="R9" i="13" s="1"/>
  <c r="M25" i="13"/>
  <c r="P25" i="13" s="1"/>
  <c r="R25" i="13" s="1"/>
  <c r="M27" i="13"/>
  <c r="P27" i="13" s="1"/>
  <c r="R27" i="13" s="1"/>
  <c r="M29" i="13"/>
  <c r="P29" i="13" s="1"/>
  <c r="R29" i="13" s="1"/>
  <c r="K36" i="13"/>
  <c r="M50" i="13"/>
  <c r="P50" i="13" s="1"/>
  <c r="R50" i="13" s="1"/>
  <c r="K52" i="13"/>
  <c r="F33" i="13"/>
  <c r="F38" i="13"/>
  <c r="K11" i="13"/>
  <c r="M12" i="13"/>
  <c r="P12" i="13" s="1"/>
  <c r="R12" i="13" s="1"/>
  <c r="K14" i="13"/>
  <c r="M28" i="13"/>
  <c r="P28" i="13" s="1"/>
  <c r="R28" i="13" s="1"/>
  <c r="K34" i="13"/>
  <c r="L34" i="13" s="1"/>
  <c r="K45" i="13"/>
  <c r="K7" i="13"/>
  <c r="K23" i="13"/>
  <c r="K21" i="13"/>
  <c r="M48" i="13"/>
  <c r="P48" i="13" s="1"/>
  <c r="R48" i="13" s="1"/>
  <c r="F15" i="13"/>
  <c r="F30" i="13"/>
  <c r="F49" i="13"/>
  <c r="L20" i="13"/>
  <c r="L35" i="13"/>
  <c r="L43" i="13"/>
  <c r="L51" i="13"/>
  <c r="L59" i="13"/>
  <c r="F34" i="13"/>
  <c r="W66" i="14"/>
  <c r="AC13" i="4"/>
  <c r="AC14" i="4"/>
  <c r="AC17" i="4"/>
  <c r="AC18" i="4"/>
  <c r="AC21" i="4"/>
  <c r="AC22" i="4"/>
  <c r="X7" i="4"/>
  <c r="AC8" i="4"/>
  <c r="X10" i="4"/>
  <c r="J10" i="4" s="1"/>
  <c r="AC25" i="4"/>
  <c r="AC26" i="4"/>
  <c r="L48" i="4"/>
  <c r="X8" i="4"/>
  <c r="J8" i="4" s="1"/>
  <c r="X12" i="4"/>
  <c r="Y12" i="4" s="1"/>
  <c r="X16" i="4"/>
  <c r="X20" i="4"/>
  <c r="X26" i="4"/>
  <c r="V48" i="4"/>
  <c r="Z28" i="4"/>
  <c r="AC28" i="4" s="1"/>
  <c r="Y31" i="4"/>
  <c r="X35" i="4"/>
  <c r="X38" i="4"/>
  <c r="Y38" i="4" s="1"/>
  <c r="Z41" i="4"/>
  <c r="AC41" i="4" s="1"/>
  <c r="Z44" i="4"/>
  <c r="AC44" i="4" s="1"/>
  <c r="Z10" i="4"/>
  <c r="AC10" i="4" s="1"/>
  <c r="X13" i="4"/>
  <c r="Y13" i="4" s="1"/>
  <c r="X14" i="4"/>
  <c r="X18" i="4"/>
  <c r="Y18" i="4" s="1"/>
  <c r="X22" i="4"/>
  <c r="J22" i="4" s="1"/>
  <c r="Z29" i="4"/>
  <c r="AC29" i="4" s="1"/>
  <c r="Z32" i="4"/>
  <c r="AC32" i="4" s="1"/>
  <c r="X39" i="4"/>
  <c r="X42" i="4"/>
  <c r="Y42" i="4" s="1"/>
  <c r="Y33" i="4"/>
  <c r="J33" i="4"/>
  <c r="J36" i="4"/>
  <c r="Y36" i="4"/>
  <c r="Y29" i="4"/>
  <c r="J29" i="4"/>
  <c r="J32" i="4"/>
  <c r="Y32" i="4"/>
  <c r="Y37" i="4"/>
  <c r="J37" i="4"/>
  <c r="J40" i="4"/>
  <c r="Y40" i="4"/>
  <c r="J28" i="4"/>
  <c r="Y28" i="4"/>
  <c r="Y41" i="4"/>
  <c r="J41" i="4"/>
  <c r="J44" i="4"/>
  <c r="Y44" i="4"/>
  <c r="J38" i="4"/>
  <c r="K48" i="4"/>
  <c r="W48" i="4"/>
  <c r="M38" i="3"/>
  <c r="K28" i="3"/>
  <c r="K32" i="3"/>
  <c r="F40" i="3"/>
  <c r="M26" i="3"/>
  <c r="M34" i="3"/>
  <c r="M42" i="3"/>
  <c r="L27" i="3"/>
  <c r="F27" i="3"/>
  <c r="L30" i="3"/>
  <c r="F30" i="3"/>
  <c r="L26" i="3"/>
  <c r="F26" i="3"/>
  <c r="L39" i="3"/>
  <c r="F39" i="3"/>
  <c r="L42" i="3"/>
  <c r="F42" i="3"/>
  <c r="L35" i="3"/>
  <c r="F35" i="3"/>
  <c r="L38" i="3"/>
  <c r="F38" i="3"/>
  <c r="L31" i="3"/>
  <c r="F31" i="3"/>
  <c r="L34" i="3"/>
  <c r="F34" i="3"/>
  <c r="M27" i="3"/>
  <c r="K29" i="3"/>
  <c r="M31" i="3"/>
  <c r="K33" i="3"/>
  <c r="M35" i="3"/>
  <c r="K37" i="3"/>
  <c r="M39" i="3"/>
  <c r="K41" i="3"/>
  <c r="K6" i="3"/>
  <c r="K8" i="3"/>
  <c r="F8" i="3" s="1"/>
  <c r="K16" i="3"/>
  <c r="F16" i="3" s="1"/>
  <c r="K24" i="3"/>
  <c r="K11" i="3"/>
  <c r="K14" i="3"/>
  <c r="F14" i="3" s="1"/>
  <c r="K19" i="3"/>
  <c r="K22" i="3"/>
  <c r="L7" i="3"/>
  <c r="K9" i="3"/>
  <c r="K12" i="3"/>
  <c r="L12" i="3" s="1"/>
  <c r="F15" i="3"/>
  <c r="K17" i="3"/>
  <c r="K20" i="3"/>
  <c r="F20" i="3" s="1"/>
  <c r="F23" i="3"/>
  <c r="K25" i="3"/>
  <c r="L17" i="10"/>
  <c r="J29" i="2"/>
  <c r="Y25" i="2"/>
  <c r="L27" i="1"/>
  <c r="F27" i="1"/>
  <c r="K24" i="1"/>
  <c r="K25" i="1"/>
  <c r="M27" i="1"/>
  <c r="X13" i="2"/>
  <c r="J13" i="2" s="1"/>
  <c r="X17" i="2"/>
  <c r="Y17" i="2" s="1"/>
  <c r="X21" i="2"/>
  <c r="AC8" i="2"/>
  <c r="K9" i="1"/>
  <c r="K17" i="1"/>
  <c r="F17" i="1" s="1"/>
  <c r="K5" i="1"/>
  <c r="K12" i="1"/>
  <c r="K15" i="1"/>
  <c r="K20" i="1"/>
  <c r="K23" i="1"/>
  <c r="K10" i="1"/>
  <c r="K13" i="1"/>
  <c r="F16" i="1"/>
  <c r="K18" i="1"/>
  <c r="K21" i="1"/>
  <c r="F21" i="1" s="1"/>
  <c r="K6" i="1"/>
  <c r="Y11" i="2"/>
  <c r="J11" i="2"/>
  <c r="Y15" i="2"/>
  <c r="J15" i="2"/>
  <c r="Y19" i="2"/>
  <c r="J19" i="2"/>
  <c r="Y23" i="2"/>
  <c r="J23" i="2"/>
  <c r="K34" i="2"/>
  <c r="L34" i="2"/>
  <c r="X10" i="2"/>
  <c r="Y10" i="2" s="1"/>
  <c r="Z11" i="2"/>
  <c r="X14" i="2"/>
  <c r="Y14" i="2" s="1"/>
  <c r="Z15" i="2"/>
  <c r="X18" i="2"/>
  <c r="Y18" i="2" s="1"/>
  <c r="Z19" i="2"/>
  <c r="X22" i="2"/>
  <c r="Y22" i="2" s="1"/>
  <c r="Z23" i="2"/>
  <c r="AC9" i="2"/>
  <c r="AC11" i="2"/>
  <c r="AC13" i="2"/>
  <c r="AC15" i="2"/>
  <c r="AC17" i="2"/>
  <c r="AC19" i="2"/>
  <c r="AC21" i="2"/>
  <c r="AC23" i="2"/>
  <c r="I19" i="6"/>
  <c r="L10" i="5"/>
  <c r="F10" i="5"/>
  <c r="M10" i="5"/>
  <c r="X6" i="6"/>
  <c r="J6" i="6" s="1"/>
  <c r="Z6" i="6"/>
  <c r="AC6" i="6" s="1"/>
  <c r="W19" i="6"/>
  <c r="X5" i="6"/>
  <c r="V19" i="6"/>
  <c r="I64" i="8"/>
  <c r="L9" i="7"/>
  <c r="J43" i="8"/>
  <c r="Y43" i="8"/>
  <c r="J14" i="8"/>
  <c r="Y14" i="8"/>
  <c r="J55" i="8"/>
  <c r="Y55" i="8"/>
  <c r="J30" i="8"/>
  <c r="Y30" i="8"/>
  <c r="J34" i="8"/>
  <c r="Y34" i="8"/>
  <c r="J41" i="8"/>
  <c r="Y41" i="8"/>
  <c r="J12" i="8"/>
  <c r="Y12" i="8"/>
  <c r="J53" i="8"/>
  <c r="Y53" i="8"/>
  <c r="J27" i="8"/>
  <c r="Y27" i="8"/>
  <c r="J22" i="8"/>
  <c r="Y22" i="8"/>
  <c r="J59" i="8"/>
  <c r="Y59" i="8"/>
  <c r="J19" i="8"/>
  <c r="Y19" i="8"/>
  <c r="J32" i="8"/>
  <c r="Y32" i="8"/>
  <c r="J37" i="8"/>
  <c r="Y37" i="8"/>
  <c r="J45" i="8"/>
  <c r="Y45" i="8"/>
  <c r="J49" i="8"/>
  <c r="Y49" i="8"/>
  <c r="J57" i="8"/>
  <c r="Y57" i="8"/>
  <c r="J21" i="8"/>
  <c r="Y21" i="8"/>
  <c r="J24" i="8"/>
  <c r="Y24" i="8"/>
  <c r="J39" i="8"/>
  <c r="Y39" i="8"/>
  <c r="J47" i="8"/>
  <c r="Y47" i="8"/>
  <c r="J51" i="8"/>
  <c r="Y51" i="8"/>
  <c r="J25" i="8"/>
  <c r="Y25" i="8"/>
  <c r="X17" i="8"/>
  <c r="Z19" i="8"/>
  <c r="Z21" i="8"/>
  <c r="Q19" i="7" s="1"/>
  <c r="Z30" i="8"/>
  <c r="Q28" i="7" s="1"/>
  <c r="R28" i="7" s="1"/>
  <c r="Z22" i="8"/>
  <c r="Q20" i="7" s="1"/>
  <c r="R20" i="7" s="1"/>
  <c r="Z32" i="8"/>
  <c r="Z24" i="8"/>
  <c r="Q22" i="7" s="1"/>
  <c r="R22" i="7" s="1"/>
  <c r="Z34" i="8"/>
  <c r="Q32" i="7" s="1"/>
  <c r="R32" i="7" s="1"/>
  <c r="Z37" i="8"/>
  <c r="Q35" i="7" s="1"/>
  <c r="R35" i="7" s="1"/>
  <c r="Z39" i="8"/>
  <c r="Q37" i="7" s="1"/>
  <c r="Z41" i="8"/>
  <c r="Q39" i="7" s="1"/>
  <c r="R39" i="7" s="1"/>
  <c r="Z43" i="8"/>
  <c r="Q41" i="7" s="1"/>
  <c r="R41" i="7" s="1"/>
  <c r="Z45" i="8"/>
  <c r="Q43" i="7" s="1"/>
  <c r="R43" i="7" s="1"/>
  <c r="Z47" i="8"/>
  <c r="Q45" i="7" s="1"/>
  <c r="R45" i="7" s="1"/>
  <c r="Z12" i="8"/>
  <c r="Q10" i="7" s="1"/>
  <c r="R10" i="7" s="1"/>
  <c r="Z14" i="8"/>
  <c r="Z49" i="8"/>
  <c r="Z51" i="8"/>
  <c r="Q49" i="7" s="1"/>
  <c r="Z53" i="8"/>
  <c r="Q51" i="7" s="1"/>
  <c r="R51" i="7" s="1"/>
  <c r="Z55" i="8"/>
  <c r="Q53" i="7" s="1"/>
  <c r="R53" i="7" s="1"/>
  <c r="Z57" i="8"/>
  <c r="Q55" i="7" s="1"/>
  <c r="R55" i="7" s="1"/>
  <c r="Z25" i="8"/>
  <c r="Q23" i="7" s="1"/>
  <c r="R23" i="7" s="1"/>
  <c r="Z27" i="8"/>
  <c r="Q25" i="7" s="1"/>
  <c r="R25" i="7" s="1"/>
  <c r="Z59" i="8"/>
  <c r="Q57" i="7" s="1"/>
  <c r="L64" i="8"/>
  <c r="V64" i="8"/>
  <c r="L57" i="7"/>
  <c r="F57" i="7"/>
  <c r="F19" i="7"/>
  <c r="L19" i="7"/>
  <c r="L49" i="7"/>
  <c r="F49" i="7"/>
  <c r="L37" i="7"/>
  <c r="F37" i="7"/>
  <c r="F7" i="7"/>
  <c r="L7" i="7"/>
  <c r="L15" i="7"/>
  <c r="F15" i="7"/>
  <c r="F12" i="7"/>
  <c r="L12" i="7"/>
  <c r="M7" i="7"/>
  <c r="P7" i="7" s="1"/>
  <c r="M37" i="7"/>
  <c r="P37" i="7" s="1"/>
  <c r="R37" i="7" s="1"/>
  <c r="M49" i="7"/>
  <c r="P49" i="7" s="1"/>
  <c r="K16" i="7"/>
  <c r="F20" i="7"/>
  <c r="K32" i="7"/>
  <c r="F32" i="7" s="1"/>
  <c r="K34" i="7"/>
  <c r="F41" i="7"/>
  <c r="K10" i="7"/>
  <c r="F10" i="7" s="1"/>
  <c r="K46" i="7"/>
  <c r="F53" i="7"/>
  <c r="K25" i="7"/>
  <c r="F25" i="7" s="1"/>
  <c r="K58" i="7"/>
  <c r="F6" i="7"/>
  <c r="M19" i="7"/>
  <c r="P19" i="7" s="1"/>
  <c r="R19" i="7" s="1"/>
  <c r="K17" i="7"/>
  <c r="F17" i="7" s="1"/>
  <c r="K27" i="7"/>
  <c r="L29" i="7"/>
  <c r="K35" i="7"/>
  <c r="F35" i="7" s="1"/>
  <c r="K38" i="7"/>
  <c r="L42" i="7"/>
  <c r="K47" i="7"/>
  <c r="F47" i="7" s="1"/>
  <c r="K50" i="7"/>
  <c r="L54" i="7"/>
  <c r="L36" i="7"/>
  <c r="F36" i="7"/>
  <c r="L48" i="7"/>
  <c r="F48" i="7"/>
  <c r="L8" i="7"/>
  <c r="F8" i="7"/>
  <c r="L40" i="7"/>
  <c r="F40" i="7"/>
  <c r="L52" i="7"/>
  <c r="F52" i="7"/>
  <c r="L33" i="7"/>
  <c r="F33" i="7"/>
  <c r="L11" i="7"/>
  <c r="F11" i="7"/>
  <c r="L26" i="7"/>
  <c r="F26" i="7"/>
  <c r="L21" i="7"/>
  <c r="F21" i="7"/>
  <c r="L44" i="7"/>
  <c r="F44" i="7"/>
  <c r="L56" i="7"/>
  <c r="F56" i="7"/>
  <c r="M8" i="7"/>
  <c r="P8" i="7" s="1"/>
  <c r="M21" i="7"/>
  <c r="P21" i="7" s="1"/>
  <c r="R21" i="7" s="1"/>
  <c r="M33" i="7"/>
  <c r="P33" i="7" s="1"/>
  <c r="M36" i="7"/>
  <c r="P36" i="7" s="1"/>
  <c r="M40" i="7"/>
  <c r="P40" i="7" s="1"/>
  <c r="M44" i="7"/>
  <c r="P44" i="7" s="1"/>
  <c r="R44" i="7" s="1"/>
  <c r="M11" i="7"/>
  <c r="P11" i="7" s="1"/>
  <c r="R11" i="7" s="1"/>
  <c r="M48" i="7"/>
  <c r="P48" i="7" s="1"/>
  <c r="R48" i="7" s="1"/>
  <c r="M52" i="7"/>
  <c r="P52" i="7" s="1"/>
  <c r="R52" i="7" s="1"/>
  <c r="M56" i="7"/>
  <c r="P56" i="7" s="1"/>
  <c r="R56" i="7" s="1"/>
  <c r="M26" i="7"/>
  <c r="P26" i="7" s="1"/>
  <c r="K14" i="7"/>
  <c r="K18" i="7"/>
  <c r="L28" i="7"/>
  <c r="L30" i="7"/>
  <c r="L32" i="7"/>
  <c r="L35" i="7"/>
  <c r="L39" i="7"/>
  <c r="L43" i="7"/>
  <c r="L47" i="7"/>
  <c r="L51" i="7"/>
  <c r="L55" i="7"/>
  <c r="L13" i="7"/>
  <c r="F13" i="7"/>
  <c r="AC8" i="8"/>
  <c r="J9" i="8"/>
  <c r="W64" i="8"/>
  <c r="AB8" i="10"/>
  <c r="I17" i="10"/>
  <c r="W6" i="10"/>
  <c r="X6" i="10" s="1"/>
  <c r="AB9" i="10"/>
  <c r="W10" i="10"/>
  <c r="X10" i="10" s="1"/>
  <c r="AB13" i="10"/>
  <c r="W5" i="10"/>
  <c r="X5" i="10" s="1"/>
  <c r="T15" i="10"/>
  <c r="W7" i="10"/>
  <c r="X7" i="10" s="1"/>
  <c r="W11" i="10"/>
  <c r="X11" i="10" s="1"/>
  <c r="F6" i="9"/>
  <c r="L6" i="9"/>
  <c r="M6" i="9"/>
  <c r="M9" i="9"/>
  <c r="P9" i="9" s="1"/>
  <c r="R9" i="9" s="1"/>
  <c r="L5" i="9"/>
  <c r="X7" i="12"/>
  <c r="J7" i="12"/>
  <c r="Y7" i="12"/>
  <c r="Q6" i="11" s="1"/>
  <c r="R6" i="11" s="1"/>
  <c r="U11" i="12"/>
  <c r="L11" i="12"/>
  <c r="P5" i="13"/>
  <c r="P62" i="13" s="1"/>
  <c r="X7" i="14"/>
  <c r="V66" i="14"/>
  <c r="L66" i="14"/>
  <c r="Z7" i="14"/>
  <c r="K11" i="12"/>
  <c r="P5" i="11"/>
  <c r="P8" i="11" s="1"/>
  <c r="L5" i="11"/>
  <c r="L6" i="11"/>
  <c r="AB10" i="10"/>
  <c r="AB5" i="10"/>
  <c r="AB7" i="10"/>
  <c r="AB11" i="10"/>
  <c r="Y6" i="10"/>
  <c r="Y15" i="10" s="1"/>
  <c r="J7" i="10"/>
  <c r="J8" i="10"/>
  <c r="J9" i="10"/>
  <c r="J11" i="10"/>
  <c r="J12" i="10"/>
  <c r="J13" i="10"/>
  <c r="L7" i="9"/>
  <c r="F7" i="9"/>
  <c r="L13" i="9"/>
  <c r="F13" i="9"/>
  <c r="L11" i="9"/>
  <c r="F11" i="9"/>
  <c r="L9" i="9"/>
  <c r="F9" i="9"/>
  <c r="M11" i="9"/>
  <c r="P11" i="9" s="1"/>
  <c r="R11" i="9" s="1"/>
  <c r="M13" i="9"/>
  <c r="P13" i="9" s="1"/>
  <c r="R13" i="9" s="1"/>
  <c r="P10" i="9"/>
  <c r="F12" i="9"/>
  <c r="F8" i="9"/>
  <c r="J7" i="8"/>
  <c r="AC7" i="8"/>
  <c r="Z9" i="8"/>
  <c r="P5" i="7"/>
  <c r="Y13" i="6"/>
  <c r="Y10" i="6"/>
  <c r="J10" i="6"/>
  <c r="Y11" i="6"/>
  <c r="J11" i="6"/>
  <c r="AC7" i="6"/>
  <c r="Y12" i="6"/>
  <c r="J12" i="6"/>
  <c r="Z12" i="6"/>
  <c r="AC12" i="6" s="1"/>
  <c r="Z5" i="6"/>
  <c r="Z10" i="6"/>
  <c r="AC10" i="6" s="1"/>
  <c r="Z11" i="6"/>
  <c r="AC11" i="6" s="1"/>
  <c r="X7" i="6"/>
  <c r="L5" i="5"/>
  <c r="F5" i="5"/>
  <c r="L7" i="5"/>
  <c r="F7" i="5"/>
  <c r="L8" i="5"/>
  <c r="F8" i="5"/>
  <c r="M5" i="5"/>
  <c r="P5" i="5" s="1"/>
  <c r="R5" i="5" s="1"/>
  <c r="M8" i="5"/>
  <c r="J17" i="4"/>
  <c r="Y17" i="4"/>
  <c r="J21" i="4"/>
  <c r="Y21" i="4"/>
  <c r="J14" i="4"/>
  <c r="Y14" i="4"/>
  <c r="J18" i="4"/>
  <c r="Y25" i="4"/>
  <c r="Y9" i="4"/>
  <c r="J9" i="4"/>
  <c r="J26" i="4"/>
  <c r="Y26" i="4"/>
  <c r="AC11" i="4"/>
  <c r="J24" i="4"/>
  <c r="Z9" i="4"/>
  <c r="AC9" i="4" s="1"/>
  <c r="X11" i="4"/>
  <c r="X15" i="4"/>
  <c r="X19" i="4"/>
  <c r="X23" i="4"/>
  <c r="X27" i="4"/>
  <c r="Z7" i="4"/>
  <c r="AC7" i="4" s="1"/>
  <c r="J12" i="4"/>
  <c r="P5" i="3"/>
  <c r="F12" i="3"/>
  <c r="L10" i="3"/>
  <c r="F10" i="3"/>
  <c r="L18" i="3"/>
  <c r="F18" i="3"/>
  <c r="L22" i="3"/>
  <c r="F22" i="3"/>
  <c r="L6" i="3"/>
  <c r="F6" i="3"/>
  <c r="L8" i="3"/>
  <c r="L24" i="3"/>
  <c r="F24" i="3"/>
  <c r="M6" i="3"/>
  <c r="M8" i="3"/>
  <c r="M10" i="3"/>
  <c r="M12" i="3"/>
  <c r="M14" i="3"/>
  <c r="M16" i="3"/>
  <c r="M18" i="3"/>
  <c r="M20" i="3"/>
  <c r="M22" i="3"/>
  <c r="M24" i="3"/>
  <c r="F5" i="3"/>
  <c r="AC12" i="2"/>
  <c r="AC16" i="2"/>
  <c r="AC20" i="2"/>
  <c r="AC24" i="2"/>
  <c r="Y13" i="2"/>
  <c r="J17" i="2"/>
  <c r="Y21" i="2"/>
  <c r="J21" i="2"/>
  <c r="J14" i="2"/>
  <c r="J22" i="2"/>
  <c r="X7" i="2"/>
  <c r="X8" i="2"/>
  <c r="X9" i="2"/>
  <c r="X6" i="2"/>
  <c r="Z10" i="2"/>
  <c r="AC10" i="2" s="1"/>
  <c r="X12" i="2"/>
  <c r="Z14" i="2"/>
  <c r="AC14" i="2" s="1"/>
  <c r="X16" i="2"/>
  <c r="Z18" i="2"/>
  <c r="AC18" i="2" s="1"/>
  <c r="X20" i="2"/>
  <c r="Z22" i="2"/>
  <c r="AC22" i="2" s="1"/>
  <c r="X24" i="2"/>
  <c r="Z6" i="2"/>
  <c r="Z32" i="2" s="1"/>
  <c r="L9" i="1"/>
  <c r="F9" i="1"/>
  <c r="L17" i="1"/>
  <c r="L6" i="1"/>
  <c r="F6" i="1"/>
  <c r="L7" i="1"/>
  <c r="F7" i="1"/>
  <c r="L15" i="1"/>
  <c r="F15" i="1"/>
  <c r="L23" i="1"/>
  <c r="F23" i="1"/>
  <c r="L13" i="1"/>
  <c r="F13" i="1"/>
  <c r="L11" i="1"/>
  <c r="F11" i="1"/>
  <c r="L19" i="1"/>
  <c r="F19" i="1"/>
  <c r="M21" i="1"/>
  <c r="M6" i="1"/>
  <c r="M9" i="1"/>
  <c r="M11" i="1"/>
  <c r="M13" i="1"/>
  <c r="M15" i="1"/>
  <c r="M17" i="1"/>
  <c r="M19" i="1"/>
  <c r="M23" i="1"/>
  <c r="M5" i="1"/>
  <c r="L15" i="9" l="1"/>
  <c r="P6" i="9"/>
  <c r="R6" i="9" s="1"/>
  <c r="M15" i="9"/>
  <c r="F15" i="9"/>
  <c r="J16" i="10" s="1"/>
  <c r="K15" i="9"/>
  <c r="Y6" i="6"/>
  <c r="K19" i="6"/>
  <c r="L19" i="6"/>
  <c r="Q30" i="7"/>
  <c r="R30" i="7" s="1"/>
  <c r="Q14" i="7"/>
  <c r="R14" i="7" s="1"/>
  <c r="Q13" i="7"/>
  <c r="R13" i="7" s="1"/>
  <c r="Q47" i="7"/>
  <c r="R47" i="7" s="1"/>
  <c r="Q26" i="7"/>
  <c r="R26" i="7" s="1"/>
  <c r="Q40" i="7"/>
  <c r="R40" i="7" s="1"/>
  <c r="Q36" i="7"/>
  <c r="R36" i="7" s="1"/>
  <c r="Q33" i="7"/>
  <c r="R33" i="7" s="1"/>
  <c r="Q8" i="7"/>
  <c r="R8" i="7" s="1"/>
  <c r="Q18" i="7"/>
  <c r="R18" i="7" s="1"/>
  <c r="Q12" i="7"/>
  <c r="R12" i="7" s="1"/>
  <c r="Q17" i="7"/>
  <c r="R17" i="7" s="1"/>
  <c r="Q15" i="7"/>
  <c r="R15" i="7" s="1"/>
  <c r="K60" i="7"/>
  <c r="M12" i="5"/>
  <c r="Z18" i="6" s="1"/>
  <c r="K12" i="5"/>
  <c r="X18" i="6" s="1"/>
  <c r="AC15" i="8"/>
  <c r="X62" i="8"/>
  <c r="P60" i="7"/>
  <c r="X63" i="8"/>
  <c r="M60" i="7"/>
  <c r="Z33" i="2"/>
  <c r="X32" i="2"/>
  <c r="Q7" i="7"/>
  <c r="J5" i="10"/>
  <c r="J10" i="10"/>
  <c r="J6" i="10"/>
  <c r="AB6" i="10"/>
  <c r="AB15" i="10" s="1"/>
  <c r="X10" i="12"/>
  <c r="AB7" i="12"/>
  <c r="Q8" i="11"/>
  <c r="R49" i="7"/>
  <c r="R7" i="7"/>
  <c r="X33" i="2"/>
  <c r="K62" i="13"/>
  <c r="X65" i="14" s="1"/>
  <c r="J30" i="2"/>
  <c r="Y30" i="2"/>
  <c r="F26" i="1"/>
  <c r="L26" i="1"/>
  <c r="J26" i="2"/>
  <c r="Y26" i="2"/>
  <c r="F29" i="1"/>
  <c r="L29" i="1"/>
  <c r="Y26" i="8"/>
  <c r="J26" i="8"/>
  <c r="AC59" i="8"/>
  <c r="AC25" i="8"/>
  <c r="AC51" i="8"/>
  <c r="AC47" i="8"/>
  <c r="AC39" i="8"/>
  <c r="AC24" i="8"/>
  <c r="AC21" i="8"/>
  <c r="J28" i="8"/>
  <c r="Y28" i="8"/>
  <c r="Y54" i="8"/>
  <c r="J54" i="8"/>
  <c r="Y50" i="8"/>
  <c r="J50" i="8"/>
  <c r="Y13" i="8"/>
  <c r="J13" i="8"/>
  <c r="Y46" i="8"/>
  <c r="J46" i="8"/>
  <c r="Y42" i="8"/>
  <c r="J42" i="8"/>
  <c r="Y38" i="8"/>
  <c r="J38" i="8"/>
  <c r="Y35" i="8"/>
  <c r="J35" i="8"/>
  <c r="Y23" i="8"/>
  <c r="J23" i="8"/>
  <c r="Y10" i="8"/>
  <c r="J10" i="8"/>
  <c r="Y20" i="8"/>
  <c r="J20" i="8"/>
  <c r="Y16" i="8"/>
  <c r="J16" i="8"/>
  <c r="AC27" i="8"/>
  <c r="AC53" i="8"/>
  <c r="AC12" i="8"/>
  <c r="AC41" i="8"/>
  <c r="AC34" i="8"/>
  <c r="AC30" i="8"/>
  <c r="Y52" i="8"/>
  <c r="J52" i="8"/>
  <c r="Y48" i="8"/>
  <c r="J48" i="8"/>
  <c r="Y11" i="8"/>
  <c r="J11" i="8"/>
  <c r="Y44" i="8"/>
  <c r="J44" i="8"/>
  <c r="Y40" i="8"/>
  <c r="J40" i="8"/>
  <c r="Y36" i="8"/>
  <c r="J36" i="8"/>
  <c r="Y33" i="8"/>
  <c r="J33" i="8"/>
  <c r="Y31" i="8"/>
  <c r="J31" i="8"/>
  <c r="Y29" i="8"/>
  <c r="J29" i="8"/>
  <c r="Y18" i="8"/>
  <c r="J18" i="8"/>
  <c r="R57" i="7"/>
  <c r="F45" i="7"/>
  <c r="L45" i="7"/>
  <c r="F22" i="7"/>
  <c r="L22" i="7"/>
  <c r="W16" i="10"/>
  <c r="L22" i="1"/>
  <c r="F22" i="1"/>
  <c r="L14" i="1"/>
  <c r="F14" i="1"/>
  <c r="Y9" i="12"/>
  <c r="AC58" i="8"/>
  <c r="AC13" i="8"/>
  <c r="AC42" i="8"/>
  <c r="AC35" i="8"/>
  <c r="AC10" i="8"/>
  <c r="AC16" i="8"/>
  <c r="Y16" i="10"/>
  <c r="Y17" i="10" s="1"/>
  <c r="Y5" i="6"/>
  <c r="L36" i="3"/>
  <c r="F36" i="3"/>
  <c r="Y27" i="2"/>
  <c r="J27" i="2"/>
  <c r="L26" i="13"/>
  <c r="F26" i="13"/>
  <c r="Y28" i="2"/>
  <c r="J28" i="2"/>
  <c r="L28" i="1"/>
  <c r="F28" i="1"/>
  <c r="Y60" i="8"/>
  <c r="J60" i="8"/>
  <c r="Y56" i="8"/>
  <c r="J56" i="8"/>
  <c r="AC55" i="8"/>
  <c r="AC14" i="8"/>
  <c r="AC43" i="8"/>
  <c r="AC22" i="8"/>
  <c r="AC57" i="8"/>
  <c r="AC49" i="8"/>
  <c r="AC45" i="8"/>
  <c r="AC37" i="8"/>
  <c r="AC32" i="8"/>
  <c r="AC19" i="8"/>
  <c r="J58" i="8"/>
  <c r="Y58" i="8"/>
  <c r="Q50" i="7"/>
  <c r="R50" i="7" s="1"/>
  <c r="AC52" i="8"/>
  <c r="Q46" i="7"/>
  <c r="R46" i="7" s="1"/>
  <c r="AC48" i="8"/>
  <c r="Q9" i="7"/>
  <c r="R9" i="7" s="1"/>
  <c r="AC11" i="8"/>
  <c r="Q42" i="7"/>
  <c r="R42" i="7" s="1"/>
  <c r="AC44" i="8"/>
  <c r="Q38" i="7"/>
  <c r="R38" i="7" s="1"/>
  <c r="AC40" i="8"/>
  <c r="Q34" i="7"/>
  <c r="R34" i="7" s="1"/>
  <c r="AC36" i="8"/>
  <c r="Q31" i="7"/>
  <c r="R31" i="7" s="1"/>
  <c r="AC33" i="8"/>
  <c r="Q29" i="7"/>
  <c r="R29" i="7" s="1"/>
  <c r="AC31" i="8"/>
  <c r="Q27" i="7"/>
  <c r="R27" i="7" s="1"/>
  <c r="AC29" i="8"/>
  <c r="Q16" i="7"/>
  <c r="R16" i="7" s="1"/>
  <c r="AC18" i="8"/>
  <c r="J15" i="8"/>
  <c r="Y15" i="8"/>
  <c r="F31" i="7"/>
  <c r="L31" i="7"/>
  <c r="X6" i="12"/>
  <c r="X9" i="12" s="1"/>
  <c r="J6" i="12"/>
  <c r="J9" i="12" s="1"/>
  <c r="W9" i="12"/>
  <c r="F5" i="11"/>
  <c r="J10" i="12" s="1"/>
  <c r="W10" i="12"/>
  <c r="X16" i="10"/>
  <c r="Z62" i="8"/>
  <c r="L21" i="3"/>
  <c r="F21" i="3"/>
  <c r="L13" i="3"/>
  <c r="F13" i="3"/>
  <c r="F8" i="1"/>
  <c r="L8" i="1"/>
  <c r="L5" i="3"/>
  <c r="X47" i="4"/>
  <c r="Z47" i="4"/>
  <c r="AC50" i="8"/>
  <c r="AC54" i="8"/>
  <c r="AC46" i="8"/>
  <c r="AC38" i="8"/>
  <c r="AC23" i="8"/>
  <c r="AC20" i="8"/>
  <c r="Z63" i="8"/>
  <c r="L10" i="13"/>
  <c r="F10" i="13"/>
  <c r="F44" i="13"/>
  <c r="L44" i="13"/>
  <c r="F6" i="13"/>
  <c r="F54" i="13"/>
  <c r="F18" i="13"/>
  <c r="L46" i="13"/>
  <c r="F46" i="13"/>
  <c r="F60" i="13"/>
  <c r="L60" i="13"/>
  <c r="F13" i="13"/>
  <c r="L13" i="13"/>
  <c r="M62" i="13"/>
  <c r="Z65" i="14" s="1"/>
  <c r="Z64" i="14"/>
  <c r="X64" i="14"/>
  <c r="X66" i="14" s="1"/>
  <c r="J15" i="14"/>
  <c r="Y7" i="4"/>
  <c r="X46" i="4"/>
  <c r="J43" i="4"/>
  <c r="Y43" i="4"/>
  <c r="Z46" i="4"/>
  <c r="J13" i="4"/>
  <c r="J30" i="4"/>
  <c r="AC46" i="4"/>
  <c r="J7" i="4"/>
  <c r="J34" i="4"/>
  <c r="J60" i="14"/>
  <c r="J36" i="14"/>
  <c r="J29" i="14"/>
  <c r="J62" i="14"/>
  <c r="J54" i="14"/>
  <c r="J23" i="14"/>
  <c r="J51" i="14"/>
  <c r="Y51" i="14"/>
  <c r="J16" i="14"/>
  <c r="Y16" i="14"/>
  <c r="J30" i="14"/>
  <c r="Y30" i="14"/>
  <c r="J43" i="14"/>
  <c r="Y43" i="14"/>
  <c r="J49" i="14"/>
  <c r="Y49" i="14"/>
  <c r="L7" i="13"/>
  <c r="F7" i="13"/>
  <c r="L23" i="13"/>
  <c r="F23" i="13"/>
  <c r="F21" i="13"/>
  <c r="L21" i="13"/>
  <c r="L11" i="13"/>
  <c r="F11" i="13"/>
  <c r="L14" i="13"/>
  <c r="F14" i="13"/>
  <c r="L52" i="13"/>
  <c r="F52" i="13"/>
  <c r="L57" i="13"/>
  <c r="F57" i="13"/>
  <c r="L45" i="13"/>
  <c r="F45" i="13"/>
  <c r="F36" i="13"/>
  <c r="L36" i="13"/>
  <c r="L41" i="13"/>
  <c r="F41" i="13"/>
  <c r="Y20" i="4"/>
  <c r="J20" i="4"/>
  <c r="Y8" i="4"/>
  <c r="Y22" i="4"/>
  <c r="Y10" i="4"/>
  <c r="J42" i="4"/>
  <c r="Y39" i="4"/>
  <c r="J39" i="4"/>
  <c r="Y16" i="4"/>
  <c r="J16" i="4"/>
  <c r="Y35" i="4"/>
  <c r="J35" i="4"/>
  <c r="L28" i="3"/>
  <c r="F28" i="3"/>
  <c r="L32" i="3"/>
  <c r="F32" i="3"/>
  <c r="L41" i="3"/>
  <c r="F41" i="3"/>
  <c r="F33" i="3"/>
  <c r="L33" i="3"/>
  <c r="F37" i="3"/>
  <c r="L37" i="3"/>
  <c r="F29" i="3"/>
  <c r="L29" i="3"/>
  <c r="L9" i="3"/>
  <c r="F9" i="3"/>
  <c r="J47" i="4" s="1"/>
  <c r="F17" i="3"/>
  <c r="L17" i="3"/>
  <c r="L11" i="3"/>
  <c r="F11" i="3"/>
  <c r="L20" i="3"/>
  <c r="L14" i="3"/>
  <c r="L16" i="3"/>
  <c r="L19" i="3"/>
  <c r="F19" i="3"/>
  <c r="L25" i="3"/>
  <c r="F25" i="3"/>
  <c r="L24" i="1"/>
  <c r="F24" i="1"/>
  <c r="F25" i="1"/>
  <c r="L25" i="1"/>
  <c r="J18" i="2"/>
  <c r="J10" i="2"/>
  <c r="L18" i="1"/>
  <c r="F18" i="1"/>
  <c r="L12" i="1"/>
  <c r="F12" i="1"/>
  <c r="L10" i="1"/>
  <c r="F10" i="1"/>
  <c r="L5" i="1"/>
  <c r="F5" i="1"/>
  <c r="J33" i="2" s="1"/>
  <c r="L21" i="1"/>
  <c r="L20" i="1"/>
  <c r="F20" i="1"/>
  <c r="Z34" i="2"/>
  <c r="J5" i="6"/>
  <c r="J17" i="8"/>
  <c r="Y17" i="8"/>
  <c r="F38" i="7"/>
  <c r="L38" i="7"/>
  <c r="F16" i="7"/>
  <c r="L16" i="7"/>
  <c r="F27" i="7"/>
  <c r="L27" i="7"/>
  <c r="F58" i="7"/>
  <c r="L58" i="7"/>
  <c r="F46" i="7"/>
  <c r="L46" i="7"/>
  <c r="F50" i="7"/>
  <c r="L50" i="7"/>
  <c r="F34" i="7"/>
  <c r="L34" i="7"/>
  <c r="L25" i="7"/>
  <c r="L10" i="7"/>
  <c r="L17" i="7"/>
  <c r="L14" i="7"/>
  <c r="F14" i="7"/>
  <c r="L18" i="7"/>
  <c r="F18" i="7"/>
  <c r="X15" i="10"/>
  <c r="X17" i="10" s="1"/>
  <c r="W15" i="10"/>
  <c r="W17" i="10" s="1"/>
  <c r="R5" i="13"/>
  <c r="R62" i="13" s="1"/>
  <c r="Y7" i="14"/>
  <c r="J7" i="14"/>
  <c r="AC64" i="14"/>
  <c r="AC7" i="14"/>
  <c r="X11" i="12"/>
  <c r="Y11" i="12"/>
  <c r="J11" i="12"/>
  <c r="AB9" i="12"/>
  <c r="R5" i="11"/>
  <c r="R8" i="11" s="1"/>
  <c r="J15" i="10"/>
  <c r="R10" i="9"/>
  <c r="R15" i="9" s="1"/>
  <c r="AC9" i="8"/>
  <c r="R5" i="7"/>
  <c r="J7" i="6"/>
  <c r="Y7" i="6"/>
  <c r="AC5" i="6"/>
  <c r="P12" i="5"/>
  <c r="J11" i="4"/>
  <c r="Y11" i="4"/>
  <c r="J15" i="4"/>
  <c r="Y15" i="4"/>
  <c r="J19" i="4"/>
  <c r="Y19" i="4"/>
  <c r="Z48" i="4"/>
  <c r="Y27" i="4"/>
  <c r="J27" i="4"/>
  <c r="J23" i="4"/>
  <c r="Y23" i="4"/>
  <c r="X48" i="4"/>
  <c r="R5" i="3"/>
  <c r="J20" i="2"/>
  <c r="Y20" i="2"/>
  <c r="J24" i="2"/>
  <c r="Y24" i="2"/>
  <c r="J16" i="2"/>
  <c r="Y16" i="2"/>
  <c r="X34" i="2"/>
  <c r="Y6" i="2"/>
  <c r="J6" i="2"/>
  <c r="Y7" i="2"/>
  <c r="J7" i="2"/>
  <c r="AC6" i="2"/>
  <c r="J12" i="2"/>
  <c r="Y12" i="2"/>
  <c r="Y8" i="2"/>
  <c r="J8" i="2"/>
  <c r="Y9" i="2"/>
  <c r="J9" i="2"/>
  <c r="P5" i="1"/>
  <c r="P31" i="1" s="1"/>
  <c r="P15" i="9" l="1"/>
  <c r="J17" i="10"/>
  <c r="X64" i="8"/>
  <c r="F60" i="7"/>
  <c r="L60" i="7"/>
  <c r="Y63" i="8" s="1"/>
  <c r="Y64" i="8" s="1"/>
  <c r="Z19" i="6"/>
  <c r="X19" i="6"/>
  <c r="F12" i="5"/>
  <c r="J18" i="6" s="1"/>
  <c r="L12" i="5"/>
  <c r="Y18" i="6" s="1"/>
  <c r="AC62" i="8"/>
  <c r="Y62" i="8"/>
  <c r="J62" i="8"/>
  <c r="R60" i="7"/>
  <c r="J63" i="8"/>
  <c r="Z64" i="8"/>
  <c r="J64" i="8"/>
  <c r="Y32" i="2"/>
  <c r="J19" i="6"/>
  <c r="Y33" i="2"/>
  <c r="Y47" i="4"/>
  <c r="Q60" i="7"/>
  <c r="J32" i="2"/>
  <c r="L62" i="13"/>
  <c r="Y65" i="14" s="1"/>
  <c r="W11" i="12"/>
  <c r="F62" i="13"/>
  <c r="J65" i="14" s="1"/>
  <c r="Z66" i="14"/>
  <c r="Y64" i="14"/>
  <c r="Y66" i="14" s="1"/>
  <c r="J64" i="14"/>
  <c r="J46" i="4"/>
  <c r="J48" i="4" s="1"/>
  <c r="Y46" i="4"/>
  <c r="Y48" i="4" s="1"/>
  <c r="Y34" i="2"/>
  <c r="R12" i="5"/>
  <c r="J34" i="2"/>
  <c r="R5" i="1"/>
  <c r="R31" i="1" s="1"/>
  <c r="Y19" i="6" l="1"/>
  <c r="J66" i="14"/>
</calcChain>
</file>

<file path=xl/sharedStrings.xml><?xml version="1.0" encoding="utf-8"?>
<sst xmlns="http://schemas.openxmlformats.org/spreadsheetml/2006/main" count="1571" uniqueCount="354">
  <si>
    <t>KOPERASI KARYAWAN BCA " MITRA SEJAHTERA " SURABAYA</t>
  </si>
  <si>
    <t>DAFTAR PINJAMAN RETAIL PULSA PLN KOPERASI TGL 25-31 MEI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</si>
  <si>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</si>
  <si>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</si>
  <si>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</si>
  <si>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</si>
  <si>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</si>
  <si>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</si>
  <si>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</si>
  <si>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</si>
  <si>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</si>
  <si>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</si>
  <si>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</si>
  <si>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</si>
  <si>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</si>
  <si>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</si>
  <si>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</si>
  <si>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</si>
  <si>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</si>
  <si>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</si>
  <si>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AGUSTINA S</t>
  </si>
  <si>
    <t>Token 400,000</t>
  </si>
  <si>
    <t>MUJIANA</t>
  </si>
  <si>
    <t>Token 100,000</t>
  </si>
  <si>
    <t>SULIS</t>
  </si>
  <si>
    <t>020206</t>
  </si>
  <si>
    <t>Token 1,000,000</t>
  </si>
  <si>
    <t>GATOT SUMARSONO</t>
  </si>
  <si>
    <t>Token 800,000</t>
  </si>
  <si>
    <t>AHMAD RIFAI</t>
  </si>
  <si>
    <t>961581</t>
  </si>
  <si>
    <t>M URIFAN</t>
  </si>
  <si>
    <t>Token 500,000</t>
  </si>
  <si>
    <t>NUSYE DIAN</t>
  </si>
  <si>
    <t>912222</t>
  </si>
  <si>
    <t>HESTI D.A</t>
  </si>
  <si>
    <t>010464</t>
  </si>
  <si>
    <t>HENY RUSDIANA</t>
  </si>
  <si>
    <t>975392</t>
  </si>
  <si>
    <t>Token 50,000</t>
  </si>
  <si>
    <t>EKO SUSANTO</t>
  </si>
  <si>
    <t>SUSWANTINA</t>
  </si>
  <si>
    <t>SURIANTO</t>
  </si>
  <si>
    <t>BAHAYUDIN</t>
  </si>
  <si>
    <t>Token 200,000</t>
  </si>
  <si>
    <t>SHINTA NURMELA D</t>
  </si>
  <si>
    <t>IMAM TAUFIK</t>
  </si>
  <si>
    <t>056142</t>
  </si>
  <si>
    <t>AGUS HERIYANTO</t>
  </si>
  <si>
    <t>DAFTAR PINJAMAN RETAIL PULSA PLN KOPERASI TGL 01-24 MEI 2018 (UPLOAD)</t>
  </si>
  <si>
    <t>SALDO</t>
  </si>
  <si>
    <t>LUNAS</t>
  </si>
  <si>
    <t>BAYAR</t>
  </si>
  <si>
    <t>RETUR</t>
  </si>
  <si>
    <t>PELUNASAN</t>
  </si>
  <si>
    <t xml:space="preserve">SALDO </t>
  </si>
  <si>
    <t>GGL DBT</t>
  </si>
  <si>
    <t>UPLOAD</t>
  </si>
  <si>
    <t>AWAL</t>
  </si>
  <si>
    <t>UPLOUD</t>
  </si>
  <si>
    <t>GAGAL DEBET</t>
  </si>
  <si>
    <t>BG GGL DBT</t>
  </si>
  <si>
    <t>KELUAR</t>
  </si>
  <si>
    <t>MASUK</t>
  </si>
  <si>
    <t>AKHIR</t>
  </si>
  <si>
    <t>ZIPPORA S</t>
  </si>
  <si>
    <t>DAFTAR PINJAMAN DEBET PULSA KOPERASI TGL 01-24 MEI 2018 (UPLOAD)</t>
  </si>
  <si>
    <t>Pls Three 50,000</t>
  </si>
  <si>
    <t>Pls Simpati 25,000</t>
  </si>
  <si>
    <t>Pls Simpati 50,000</t>
  </si>
  <si>
    <t>Pls XL 10,000</t>
  </si>
  <si>
    <t>Pls Simpati 20,000</t>
  </si>
  <si>
    <t>TITIN HERNANIK</t>
  </si>
  <si>
    <t>Pls  Simpati 25,000</t>
  </si>
  <si>
    <t>AGUNG S</t>
  </si>
  <si>
    <t>914242</t>
  </si>
  <si>
    <t>Pls XL 200,000</t>
  </si>
  <si>
    <t>EDY</t>
  </si>
  <si>
    <t>110804</t>
  </si>
  <si>
    <t>Pls Mentari 10,000</t>
  </si>
  <si>
    <t>HESTI DA</t>
  </si>
  <si>
    <t>Pls Smart 100,000</t>
  </si>
  <si>
    <t>Pls Three 10,000</t>
  </si>
  <si>
    <t>LEONORA W</t>
  </si>
  <si>
    <t>974928</t>
  </si>
  <si>
    <t>Pls XL 25,000</t>
  </si>
  <si>
    <t>Pls XL 100,000</t>
  </si>
  <si>
    <t>RUDY BHAKTI</t>
  </si>
  <si>
    <t>912218</t>
  </si>
  <si>
    <t>SURAYA</t>
  </si>
  <si>
    <t>053839</t>
  </si>
  <si>
    <t>Pls Simpati 10,000</t>
  </si>
  <si>
    <t>YENNY SETIYAWATI</t>
  </si>
  <si>
    <t>Pls Mentari 50,000</t>
  </si>
  <si>
    <t>DIDIK IRBAMANTO</t>
  </si>
  <si>
    <t>901147</t>
  </si>
  <si>
    <t>Pls Smart 200,000</t>
  </si>
  <si>
    <t>AHMAD KHOZIN</t>
  </si>
  <si>
    <t>962946</t>
  </si>
  <si>
    <t>Pls Simpati 100,000</t>
  </si>
  <si>
    <t>MARZUKI</t>
  </si>
  <si>
    <t>MULYADI</t>
  </si>
  <si>
    <t>Pls Tree 50,000</t>
  </si>
  <si>
    <t>Pls SMART 100,000</t>
  </si>
  <si>
    <t>963180</t>
  </si>
  <si>
    <t>Tag.FIF bln Mei'18 a.n Kusmiati</t>
  </si>
  <si>
    <t>JUNARIS</t>
  </si>
  <si>
    <t>Tag.FIF bln Mei'18 an Junaris</t>
  </si>
  <si>
    <t>HENRY SETYO</t>
  </si>
  <si>
    <t>911094</t>
  </si>
  <si>
    <t>Tag.FIF bln Mei'18 a.n Henry Setyo</t>
  </si>
  <si>
    <t>Tag.FIF bln April'18 a.n Eko Susanto</t>
  </si>
  <si>
    <t>Tag. Adira bln Mei'18 a.n Henry Setyo</t>
  </si>
  <si>
    <t>BYR GGL DBT</t>
  </si>
  <si>
    <t>NURLAILA</t>
  </si>
  <si>
    <t>090512</t>
  </si>
  <si>
    <t>Tag PLN bln Des'17 an Rizki Widiarsa</t>
  </si>
  <si>
    <t>Tag PLN bln Jan'18 an Rizki Widiarsa</t>
  </si>
  <si>
    <t>Tag. PLN bln Juni'18</t>
  </si>
  <si>
    <t>HANSEL WILLIAM O</t>
  </si>
  <si>
    <t>055633</t>
  </si>
  <si>
    <t>GANDJAR W</t>
  </si>
  <si>
    <t>ANDRI LAKSONO</t>
  </si>
  <si>
    <t>962306</t>
  </si>
  <si>
    <t>Tag. PLN bln April'18  a.n Moeklasin</t>
  </si>
  <si>
    <t>Tag. PLN bln April'18  a.n Budi Mulyo Raharjo</t>
  </si>
  <si>
    <t>Tag. PLN bln April'18  a.n Suwarno</t>
  </si>
  <si>
    <t>910522</t>
  </si>
  <si>
    <t>MURIANA M</t>
  </si>
  <si>
    <t>973145</t>
  </si>
  <si>
    <t>M.SAIROZI</t>
  </si>
  <si>
    <t>ARI PITONO</t>
  </si>
  <si>
    <t>940372</t>
  </si>
  <si>
    <t>HENRY S</t>
  </si>
  <si>
    <t>MARIA DEWI A</t>
  </si>
  <si>
    <t>913368</t>
  </si>
  <si>
    <t>PARTO</t>
  </si>
  <si>
    <t>961551</t>
  </si>
  <si>
    <t>DAVID H</t>
  </si>
  <si>
    <t>950298</t>
  </si>
  <si>
    <t>SLAMET RIADI</t>
  </si>
  <si>
    <t>DIDIK ASMARA</t>
  </si>
  <si>
    <t>Tag. PLN bln Mei'18  a.n Didik Asmara</t>
  </si>
  <si>
    <t>SUNARTO</t>
  </si>
  <si>
    <t>ATING R</t>
  </si>
  <si>
    <t>HERLINA S</t>
  </si>
  <si>
    <t>921602</t>
  </si>
  <si>
    <t>ELIZABETH</t>
  </si>
  <si>
    <t>962796</t>
  </si>
  <si>
    <t>WASIS WAHYUDI</t>
  </si>
  <si>
    <t>920216</t>
  </si>
  <si>
    <t>Tag. PLN bln Mei'18  a.n Soemadi</t>
  </si>
  <si>
    <t>YURI HARTANTI</t>
  </si>
  <si>
    <t>010608</t>
  </si>
  <si>
    <t>INSANI</t>
  </si>
  <si>
    <t>963185</t>
  </si>
  <si>
    <t>SUKARJI</t>
  </si>
  <si>
    <t>ERNI RACHMA S</t>
  </si>
  <si>
    <t>962744</t>
  </si>
  <si>
    <t>ABDULLAH</t>
  </si>
  <si>
    <t>910968</t>
  </si>
  <si>
    <t>AHJADI W</t>
  </si>
  <si>
    <t>NAWIR</t>
  </si>
  <si>
    <t>913169</t>
  </si>
  <si>
    <t>JUNITA R</t>
  </si>
  <si>
    <t>PRIANTONO SOEBEKTI</t>
  </si>
  <si>
    <t>900781</t>
  </si>
  <si>
    <t>EMY SRI H</t>
  </si>
  <si>
    <t>902254</t>
  </si>
  <si>
    <t>INDRA NINGSIH</t>
  </si>
  <si>
    <t>964143</t>
  </si>
  <si>
    <t>DIJAH RUKMINI</t>
  </si>
  <si>
    <t>920413</t>
  </si>
  <si>
    <t>SIFERA</t>
  </si>
  <si>
    <t>010424</t>
  </si>
  <si>
    <t xml:space="preserve">DEVINA K </t>
  </si>
  <si>
    <t>003614</t>
  </si>
  <si>
    <t>MARDJUKI</t>
  </si>
  <si>
    <t>Tag.Telkom bln Mei'18 a.n Zippora</t>
  </si>
  <si>
    <t>Tag.Telkom bln Mei18 a.n Tjipto Rahardjo</t>
  </si>
  <si>
    <t>Tag.Telkom bln Mei'18 a.n Nur Kholis</t>
  </si>
  <si>
    <t>Tag.Telkom bln Mei'18 a.n Awan Adityawan</t>
  </si>
  <si>
    <t>DEVINA K</t>
  </si>
  <si>
    <t>Tag.Telkom bln Meil'18 a.n R.Soetomo</t>
  </si>
  <si>
    <t>Tag.Telkom bln Meil'18 a.n Emy Sri Hastuti</t>
  </si>
  <si>
    <t>898343</t>
  </si>
  <si>
    <t>Tag.Telkom bln Mei'18 a.n James Hutagalung</t>
  </si>
  <si>
    <t>Tag.Telkom bln Mei'18 a.n Moch Iwan Rusyadi</t>
  </si>
  <si>
    <t>Tag.Telkom bln Mei18  a.n Sumaryadi</t>
  </si>
  <si>
    <t>Tag Telkomsel an Heny Rusdiana</t>
  </si>
  <si>
    <t>ANDRI L</t>
  </si>
  <si>
    <t>Tag Telkomsel an Andri Laksono</t>
  </si>
  <si>
    <t>DEBET</t>
  </si>
  <si>
    <t>GGL DBT BNG</t>
  </si>
  <si>
    <t>DADANG ISWORO</t>
  </si>
  <si>
    <t>902252</t>
  </si>
  <si>
    <t>ENDANG M</t>
  </si>
  <si>
    <t>INDAH SULISTIANINGATI</t>
  </si>
  <si>
    <t>010403</t>
  </si>
  <si>
    <t>LIM TJE</t>
  </si>
  <si>
    <t>952165</t>
  </si>
  <si>
    <t>973142</t>
  </si>
  <si>
    <t>913622</t>
  </si>
  <si>
    <t>SURJONO</t>
  </si>
  <si>
    <t>898840</t>
  </si>
  <si>
    <t>ONG LIE LING</t>
  </si>
  <si>
    <t>951269</t>
  </si>
  <si>
    <t>SANDRA K</t>
  </si>
  <si>
    <t>980193</t>
  </si>
  <si>
    <t>HERMIN D</t>
  </si>
  <si>
    <t>WILLY JOKO</t>
  </si>
  <si>
    <t>SUGIANTO</t>
  </si>
  <si>
    <t>912787</t>
  </si>
  <si>
    <t>JONI</t>
  </si>
  <si>
    <t>962378</t>
  </si>
  <si>
    <t>MICHELSEN</t>
  </si>
  <si>
    <t>971755</t>
  </si>
  <si>
    <t>RIXDZON W</t>
  </si>
  <si>
    <t>904937</t>
  </si>
  <si>
    <t>LILIK S</t>
  </si>
  <si>
    <t>863763</t>
  </si>
  <si>
    <t>BAMBANG ARI</t>
  </si>
  <si>
    <t>905300</t>
  </si>
  <si>
    <t>INDIASWARI P</t>
  </si>
  <si>
    <t>896948</t>
  </si>
  <si>
    <t>LANNY DANU</t>
  </si>
  <si>
    <t>896480</t>
  </si>
  <si>
    <t>INDRA NINGSIH W</t>
  </si>
  <si>
    <t>Tag. PDAM bln Juni'18</t>
  </si>
  <si>
    <t>Tag.Telkom bln Juni'18 a.n Zippora</t>
  </si>
  <si>
    <t>Tag.Telkom bln Juni'18 a.n Tjipto Rahardjo</t>
  </si>
  <si>
    <t>Tag.Telkom bln Juni'18 a.n Nur Kholis</t>
  </si>
  <si>
    <t>Tag.Telkom bln Juni'18 a.n Awan Adityawan</t>
  </si>
  <si>
    <t>Tag.Telkom bln Juni'18 a.n R.Soetomo</t>
  </si>
  <si>
    <t>Tag.Telkom bln Juni'18 a.n James Hutagalung</t>
  </si>
  <si>
    <t>Tag.Telkom bln Juni'18 a.n Moch Iwan Rusyadi</t>
  </si>
  <si>
    <t>Tag.Telkom bln Juni'18  a.n Sumaryadi</t>
  </si>
  <si>
    <t>Tag.Telkom bln Juni'18 a.n Emy Sri Hastuti</t>
  </si>
  <si>
    <t>DAFTAR PINJAMAN DEBET TELEPON TGL 01-24 JUNI 2018 (UPLOAD)</t>
  </si>
  <si>
    <t>DAFTAR PINJAMAN RETAIL TAGIHAN HALLO TGL 01-24 JUNI 2018 (UPLOAD)</t>
  </si>
  <si>
    <t>DAFTAR PINJAMAN DEBET PDAM  TGL 01-24 JUNI 2018 (UPLOAD)</t>
  </si>
  <si>
    <t>DAFTAR PINJAMAN DEBET LISTRIK  TGL 01-24 JUNI 2018 (UPLOAD)</t>
  </si>
  <si>
    <t>INDAH SULISTYANINGATI</t>
  </si>
  <si>
    <t>10403</t>
  </si>
  <si>
    <t>Tag. PLN bln Juni'18  a.n Robert Edward O</t>
  </si>
  <si>
    <t>Tag. PLN bln Juni'18  a.n Tan Elsye Witanial</t>
  </si>
  <si>
    <t>Tag. PLN bln Juni'18 a.n Slamet Soeyono</t>
  </si>
  <si>
    <t>Tag. PLN bln Juni'18 a.n Bahayudin</t>
  </si>
  <si>
    <t>Tag. PLN bln Juni'18  a.n Drs.Ari W</t>
  </si>
  <si>
    <t>Tag. PLN bln Juni'18  a.n Widjaya</t>
  </si>
  <si>
    <t>Tag. PLN bln Mei'18  a.n Tri Lestari</t>
  </si>
  <si>
    <t>Tag. PLN bln Juni'18 a.n Sumartono HS</t>
  </si>
  <si>
    <t>Tag. PLN bln Juni'18  a.n Helin Yuni</t>
  </si>
  <si>
    <t>Tag. PLN bln Mei'18  a.n Kristijono</t>
  </si>
  <si>
    <t>Tag. PLN bln Juni'18 a.n Sokip Manan</t>
  </si>
  <si>
    <t>Tag PLN bln Mei'18  a.n David H</t>
  </si>
  <si>
    <t>Tag. PLN bln Juni'18  a.n Hadi Rahmad</t>
  </si>
  <si>
    <t>Tag. PLN bln Juni'18  a.n Sunarto</t>
  </si>
  <si>
    <t>Tag. PLN bln Juni'18  a.n PT.Pante Senta</t>
  </si>
  <si>
    <t>Tag. PLN bln Juni'18  a.n Srisubana</t>
  </si>
  <si>
    <t>Tag. PLN bln Juni'18  a.n Emilia R.GN</t>
  </si>
  <si>
    <t>Tag. PLN bln Juni'18 a.n Elizabeth</t>
  </si>
  <si>
    <t>Tag. PLN bln Juni'18  a.n Yuri H</t>
  </si>
  <si>
    <t>Tag. PLN bln Juni'18  a.n Wahyu Baskoro</t>
  </si>
  <si>
    <t>Tag. PLN bln Juni'18  a.n Sukarji</t>
  </si>
  <si>
    <t>Tag. PLN bln Juni'18  a.n Nurdjaman</t>
  </si>
  <si>
    <t xml:space="preserve">Tag. PLN bln Juni'18  a.n PT.Unicora </t>
  </si>
  <si>
    <t>Tag. PLN bln Juni'18  a.n Erma Pujiastuti</t>
  </si>
  <si>
    <t>Tag. PLN bln Juni'18  a.n Liem Yacob Taslim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</si>
  <si>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</si>
  <si>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</si>
  <si>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</si>
  <si>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</si>
  <si>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Tag. PLN bln Juni'18  a.n Hadi Soemargo</t>
  </si>
  <si>
    <t>Tag. PLN bln Juni'18  a.n Soebijono</t>
  </si>
  <si>
    <t>Tag. PLN bln Juni'18  a.n Priantono Soebekti</t>
  </si>
  <si>
    <t>Tag. PLN bln Juni'18  a.n Suminto</t>
  </si>
  <si>
    <t>Tag. PLN bln Juni'18  a.n Achmad Soekemi</t>
  </si>
  <si>
    <t>Tag. PLN bln Juni'18  a.n Askun</t>
  </si>
  <si>
    <t>Tag. PLN bln Juni'18 a.n Zippora Sri Rahajoe</t>
  </si>
  <si>
    <t>Tag. PLN bln Juni'18  a.n Tjipto Rahardjo</t>
  </si>
  <si>
    <t>Tag. PLN bln Juni'18  a.n Dijah Rukmini</t>
  </si>
  <si>
    <t>Tag. PLN bln Juni'18  a.n Nur Kholis</t>
  </si>
  <si>
    <t>Tag. PLN bln Juni'18  a.n Awan Adityawan</t>
  </si>
  <si>
    <t xml:space="preserve">Tag. PLN bln  Juni'18 </t>
  </si>
  <si>
    <t>Tag. PLN bln  Juni'18  a.n R.Soetomo</t>
  </si>
  <si>
    <t>Tag. PLN bln Juni'18  a.n PT BAMBE SINAR ST</t>
  </si>
  <si>
    <t>DAFTAR PINJAMAN DEBET BAYAR ANGSURAN MOBIL DAN SEPEDA MOTOR  TGL 01-24 JUNI 2018 (UPLOAD)</t>
  </si>
  <si>
    <t>DAFTAR PINJAMAN DEBET PULSA KOPERASI TGL 01-24 JUNI 2018 (UPLOAD)</t>
  </si>
  <si>
    <t>Tag.FIF bln Juni'18 a.n Henry Setyo</t>
  </si>
  <si>
    <t>Tag.FIF bln Mei'18 a.n Eko Susanto</t>
  </si>
  <si>
    <t>Tag. Adira bln Juni'18 a.n Henry Setyo</t>
  </si>
  <si>
    <t>HARYO AGUNG. L</t>
  </si>
  <si>
    <t>005919</t>
  </si>
  <si>
    <t>Pls XL 250,000</t>
  </si>
  <si>
    <t>Pls XL 50,000</t>
  </si>
  <si>
    <t>Pls Axis 100,000</t>
  </si>
  <si>
    <t>Tag PDAM Sby bln Juni'18 a.n Dadang Isworo</t>
  </si>
  <si>
    <t>Tag.PDAM-Sby bln Juni'18 a,n Ny.Sri.Sr.Soedarsono</t>
  </si>
  <si>
    <t>Tag. PDAM-Sby bln Juni'18 a.n Darimin</t>
  </si>
  <si>
    <t>Tag. PDAM-Sby bln Juni'18 a.n Christina S</t>
  </si>
  <si>
    <t>Tag. PDAM-SDA bln Mei'18 a.n Bahayudin</t>
  </si>
  <si>
    <t>Tag PDAM Sby bln Juni'18 a.n Perumnas</t>
  </si>
  <si>
    <t>Tag PDAM Sby bln Juni'18 a.n Hj Nurhayati</t>
  </si>
  <si>
    <t>Tag. PDAM-SDA bln Mei'18 a.n Rifai</t>
  </si>
  <si>
    <t>Tag. PDAM SDA bln Mei'18 a.n Gatot Sumarsono</t>
  </si>
  <si>
    <t>Tag PDAM SDA bln Mei'18 a.n Nedya S</t>
  </si>
  <si>
    <t>Tag. PDAM-Sby bln Juni'18  a.n Sujarwo</t>
  </si>
  <si>
    <t>Tag. PDAM-SDA bln Mei'18 a.n Agus H</t>
  </si>
  <si>
    <t>Tag PDAM Sby bln Juni'18 Sandjaja L</t>
  </si>
  <si>
    <t>Tag. PDAM-SDA bln Mei'18 a.n Elizabeth</t>
  </si>
  <si>
    <t>Tag PDAM bln Juni'18 an Moekri</t>
  </si>
  <si>
    <t>Tag PDAM Sby bln Juni'18  a.n Ong Lie Ling</t>
  </si>
  <si>
    <t>Tag PDAM Sby bln Juni'18 a.n Henry S</t>
  </si>
  <si>
    <t>Tag. PDAM-Sby bln Juni'18  a.n Kristijono</t>
  </si>
  <si>
    <t>Tag. PDAM-Sby bln Juni'18  a.n Parto</t>
  </si>
  <si>
    <t>Tag PDAM SDA bln Mei'18 a.n David H</t>
  </si>
  <si>
    <t>Tag. PDAM-SDA bln Mei'18 a.n M.Sairezi</t>
  </si>
  <si>
    <t>Tag PDAM Sby bln Juni'18 a.n Ir.Maria K</t>
  </si>
  <si>
    <t>Tag PDAM Sby bln Mei'18  Yusuf Achmadi</t>
  </si>
  <si>
    <t>Tag.PDAM-Sby bln Mei'18  a.n Hartawan Hari Kusuma</t>
  </si>
  <si>
    <t>Tag PDAM SDA bln Apr'18 a.n Sugianto</t>
  </si>
  <si>
    <t>Tag. PDAM-Sby bln Juni'18 a.n Hantjo Kurniawan</t>
  </si>
  <si>
    <t>Tag. PDAM-Sby bln Juni'18  a.n Annie J</t>
  </si>
  <si>
    <t>Tag PDAM Sby bln Mei'18  a.n Rixdzon W</t>
  </si>
  <si>
    <t>Tag PDAM Sda bln Mei'18   a.n Rixdzon W</t>
  </si>
  <si>
    <t>Tag. PDAM-SDA bln Mei'18 a.n Sukarji</t>
  </si>
  <si>
    <t>Tag PDAM Sby bln Juni'18  a.n Nurdjaman</t>
  </si>
  <si>
    <t>Tag PDAM SDA bln Mei'18 an Erni R</t>
  </si>
  <si>
    <t>Tag PDAM MLG bln Mei'18 PT.UNICORA</t>
  </si>
  <si>
    <t>Tag PDAM SDA bln Mei'18 a.n Abdullah</t>
  </si>
  <si>
    <t>Tag PDAM Sby bln Juni'18  a.n Gozali Wijaya</t>
  </si>
  <si>
    <t>Tag PDAM Sby bln Mei'18  a.n Ali Sarhono</t>
  </si>
  <si>
    <t>Tag PDAM Sby bln Mei'18  a.n Dedy Hari Nurcahyo</t>
  </si>
  <si>
    <t>Tag PDAM Sby bln Mei'18 a.n Nawir S</t>
  </si>
  <si>
    <t>Tag PDAM Sby bln Juni'18  a.n Soeparto</t>
  </si>
  <si>
    <t>Tag.PDAM-SDA bln Mei'18  a.n Nining Mayaningrum</t>
  </si>
  <si>
    <t>Tag PDAM SDA bln Mei'18 a.n Indiaswari</t>
  </si>
  <si>
    <t>Tag PDAM Sby bln Juni'18 an Sri Astutik</t>
  </si>
  <si>
    <t>Tag PDAM Sby bln Juni'18  a.n Jhony G</t>
  </si>
  <si>
    <t>Tag PDAM Sby bln Juni'18  a.n Ir.Suriontoro</t>
  </si>
  <si>
    <t>Tag PDAM Sby bln Juni'18  a.n Zippora Sri Rahajoe</t>
  </si>
  <si>
    <t>Tag PDAM SDA bln Mei'18 an Yohannes Untung</t>
  </si>
  <si>
    <t>Tag PDAM Mlng bln Mei'18 an Zippora Sri Rahajoe</t>
  </si>
  <si>
    <t>Tag. PDAM-SDA bln Mei'18 a.n Indra Ningsih</t>
  </si>
  <si>
    <t>Tag PDAM SDA bln Mei'18 a.n Nur Kholis</t>
  </si>
  <si>
    <t>Tag PDAM SDA bln Mei'18  a.n Awan Adityawan</t>
  </si>
  <si>
    <t>Tag PDAM SDA bln Mei'18  a.n Suryadi</t>
  </si>
  <si>
    <t>Tag PDAM Sby bln Juni'18  Johanes W</t>
  </si>
  <si>
    <t>Tag.PDAM-Sby bln Juni'18  a.n Sukardi</t>
  </si>
  <si>
    <t>debet bunga Juli</t>
  </si>
  <si>
    <t>retur 26-6-2018</t>
  </si>
  <si>
    <t>debet bunga Juli 2018</t>
  </si>
  <si>
    <t>Debet bunga Juli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</si>
</sst>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.00_);_([$Rp-421]* \(#,##0.00\);_([$Rp-421]* &quot;-&quot;_);_(@_)"/>
    <numFmt numFmtId="166" formatCode="_(* #,##0.00_);_(* \(#,##0.00\);_(* &quot;-&quot;_);_(@_)"/>
    <numFmt numFmtId="167" formatCode="d/mmm/yy"/>
    <numFmt numFmtId="168" formatCode="_([$Rp-421]* #,##0_);_([$Rp-421]* \(#,##0\);_([$Rp-421]* &quot;-&quot;_);_(@_)"/>
    <numFmt numFmtId="169" formatCode="_([$Rp-421]* #,##0.00_);_([$Rp-421]* \(#,##0.00\);_([$Rp-421]* &quot;-&quot;??_);_(@_)"/>
    <numFmt numFmtId="170" formatCode="_(&quot;Rp&quot;* #,##0.00_);_(&quot;Rp&quot;* \(#,##0.00\);_(&quot;Rp&quot;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8"/>
      <name val="Times New Roman"/>
      <family val="1"/>
    </font>
    <font>
      <sz val="12"/>
      <color theme="1"/>
      <name val="Arial Narrow"/>
      <family val="2"/>
    </font>
    <font>
      <sz val="8"/>
      <color theme="1"/>
      <name val="Arial Narrow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Times New Roman"/>
      <family val="1"/>
    </font>
    <font>
      <sz val="10"/>
      <name val="Arial Narrow"/>
      <family val="2"/>
    </font>
    <font>
      <sz val="9"/>
      <name val="Arial Narrow"/>
      <family val="2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4"/>
      <name val="Times New Roman"/>
      <family val="1"/>
    </font>
    <font>
      <sz val="12"/>
      <color rgb="FFFF000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0" fontId="7" fillId="0" borderId="0"/>
  </cellStyleXfs>
  <cellXfs count="337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9" fontId="4" fillId="0" borderId="3" xfId="2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39" fontId="4" fillId="0" borderId="4" xfId="0" quotePrefix="1" applyNumberFormat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6" fillId="0" borderId="7" xfId="3" applyFont="1" applyFill="1" applyBorder="1" applyAlignment="1">
      <alignment horizontal="center" vertical="center"/>
    </xf>
    <xf numFmtId="0" fontId="8" fillId="2" borderId="7" xfId="4" applyFont="1" applyFill="1" applyBorder="1"/>
    <xf numFmtId="0" fontId="9" fillId="2" borderId="7" xfId="4" applyFont="1" applyFill="1" applyBorder="1" applyAlignment="1">
      <alignment horizontal="center" vertical="center"/>
    </xf>
    <xf numFmtId="15" fontId="8" fillId="2" borderId="7" xfId="4" applyNumberFormat="1" applyFont="1" applyFill="1" applyBorder="1" applyAlignment="1">
      <alignment horizontal="center"/>
    </xf>
    <xf numFmtId="165" fontId="8" fillId="2" borderId="7" xfId="4" applyNumberFormat="1" applyFont="1" applyFill="1" applyBorder="1"/>
    <xf numFmtId="39" fontId="2" fillId="2" borderId="7" xfId="0" applyNumberFormat="1" applyFont="1" applyFill="1" applyBorder="1" applyAlignment="1"/>
    <xf numFmtId="43" fontId="2" fillId="2" borderId="7" xfId="1" applyFont="1" applyFill="1" applyBorder="1"/>
    <xf numFmtId="43" fontId="2" fillId="2" borderId="7" xfId="1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right"/>
    </xf>
    <xf numFmtId="39" fontId="2" fillId="0" borderId="7" xfId="2" applyNumberFormat="1" applyFont="1" applyFill="1" applyBorder="1" applyAlignment="1">
      <alignment horizontal="left"/>
    </xf>
    <xf numFmtId="0" fontId="10" fillId="0" borderId="7" xfId="4" applyFont="1" applyFill="1" applyBorder="1" applyAlignment="1">
      <alignment horizontal="left" vertical="top"/>
    </xf>
    <xf numFmtId="43" fontId="2" fillId="0" borderId="7" xfId="0" applyNumberFormat="1" applyFont="1" applyFill="1" applyBorder="1"/>
    <xf numFmtId="0" fontId="11" fillId="2" borderId="7" xfId="0" applyFont="1" applyFill="1" applyBorder="1" applyAlignment="1">
      <alignment horizontal="left"/>
    </xf>
    <xf numFmtId="0" fontId="11" fillId="2" borderId="7" xfId="0" quotePrefix="1" applyFont="1" applyFill="1" applyBorder="1" applyAlignment="1">
      <alignment horizontal="center" vertical="center"/>
    </xf>
    <xf numFmtId="15" fontId="11" fillId="2" borderId="7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left" vertical="top"/>
    </xf>
    <xf numFmtId="166" fontId="11" fillId="2" borderId="7" xfId="2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15" fontId="11" fillId="0" borderId="7" xfId="0" applyNumberFormat="1" applyFont="1" applyFill="1" applyBorder="1" applyAlignment="1">
      <alignment horizontal="center" vertical="center"/>
    </xf>
    <xf numFmtId="165" fontId="11" fillId="0" borderId="7" xfId="3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/>
    <xf numFmtId="43" fontId="2" fillId="0" borderId="7" xfId="1" applyFont="1" applyFill="1" applyBorder="1"/>
    <xf numFmtId="43" fontId="2" fillId="0" borderId="7" xfId="1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center" vertical="center"/>
    </xf>
    <xf numFmtId="15" fontId="11" fillId="3" borderId="7" xfId="0" applyNumberFormat="1" applyFont="1" applyFill="1" applyBorder="1" applyAlignment="1">
      <alignment horizontal="center"/>
    </xf>
    <xf numFmtId="166" fontId="11" fillId="3" borderId="7" xfId="2" applyNumberFormat="1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5" fontId="11" fillId="3" borderId="7" xfId="0" applyNumberFormat="1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horizontal="left"/>
    </xf>
    <xf numFmtId="49" fontId="11" fillId="3" borderId="7" xfId="3" applyNumberFormat="1" applyFont="1" applyFill="1" applyBorder="1" applyAlignment="1">
      <alignment horizontal="center"/>
    </xf>
    <xf numFmtId="0" fontId="11" fillId="3" borderId="7" xfId="0" quotePrefix="1" applyFont="1" applyFill="1" applyBorder="1" applyAlignment="1">
      <alignment horizontal="center" vertical="center"/>
    </xf>
    <xf numFmtId="49" fontId="11" fillId="3" borderId="7" xfId="3" quotePrefix="1" applyNumberFormat="1" applyFont="1" applyFill="1" applyBorder="1" applyAlignment="1">
      <alignment horizontal="center" vertical="center"/>
    </xf>
    <xf numFmtId="15" fontId="11" fillId="3" borderId="7" xfId="3" applyNumberFormat="1" applyFont="1" applyFill="1" applyBorder="1" applyAlignment="1">
      <alignment horizontal="center" vertical="center"/>
    </xf>
    <xf numFmtId="0" fontId="11" fillId="3" borderId="7" xfId="3" applyFont="1" applyFill="1" applyBorder="1" applyAlignment="1">
      <alignment horizontal="left" vertical="top"/>
    </xf>
    <xf numFmtId="166" fontId="11" fillId="0" borderId="7" xfId="2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top"/>
    </xf>
    <xf numFmtId="0" fontId="11" fillId="3" borderId="7" xfId="3" applyFont="1" applyFill="1" applyBorder="1" applyAlignment="1">
      <alignment horizontal="center" vertical="center"/>
    </xf>
    <xf numFmtId="0" fontId="2" fillId="0" borderId="7" xfId="0" applyFont="1" applyFill="1" applyBorder="1"/>
    <xf numFmtId="164" fontId="2" fillId="0" borderId="7" xfId="0" applyNumberFormat="1" applyFont="1" applyFill="1" applyBorder="1" applyAlignment="1">
      <alignment horizontal="center"/>
    </xf>
    <xf numFmtId="39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7" xfId="0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67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9" fontId="3" fillId="0" borderId="0" xfId="0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39" fontId="2" fillId="0" borderId="1" xfId="0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39" fontId="2" fillId="0" borderId="1" xfId="2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7" fontId="2" fillId="0" borderId="8" xfId="0" applyNumberFormat="1" applyFont="1" applyFill="1" applyBorder="1" applyAlignment="1">
      <alignment horizontal="center"/>
    </xf>
    <xf numFmtId="39" fontId="2" fillId="0" borderId="8" xfId="0" quotePrefix="1" applyNumberFormat="1" applyFont="1" applyFill="1" applyBorder="1" applyAlignment="1">
      <alignment horizontal="center"/>
    </xf>
    <xf numFmtId="39" fontId="2" fillId="0" borderId="8" xfId="0" applyNumberFormat="1" applyFont="1" applyFill="1" applyBorder="1" applyAlignment="1">
      <alignment horizontal="center"/>
    </xf>
    <xf numFmtId="43" fontId="2" fillId="0" borderId="9" xfId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43" fontId="2" fillId="0" borderId="10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39" fontId="3" fillId="0" borderId="1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39" fontId="2" fillId="0" borderId="10" xfId="2" applyNumberFormat="1" applyFont="1" applyFill="1" applyBorder="1" applyAlignment="1">
      <alignment horizontal="center"/>
    </xf>
    <xf numFmtId="39" fontId="2" fillId="0" borderId="8" xfId="2" applyNumberFormat="1" applyFont="1" applyFill="1" applyBorder="1" applyAlignment="1">
      <alignment horizontal="center"/>
    </xf>
    <xf numFmtId="39" fontId="2" fillId="0" borderId="8" xfId="2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11" fillId="0" borderId="7" xfId="3" applyFont="1" applyFill="1" applyBorder="1" applyAlignment="1">
      <alignment horizontal="left"/>
    </xf>
    <xf numFmtId="0" fontId="11" fillId="0" borderId="7" xfId="3" applyFont="1" applyFill="1" applyBorder="1" applyAlignment="1">
      <alignment horizontal="center" vertical="center"/>
    </xf>
    <xf numFmtId="15" fontId="11" fillId="0" borderId="7" xfId="3" applyNumberFormat="1" applyFont="1" applyFill="1" applyBorder="1" applyAlignment="1">
      <alignment horizontal="center" vertical="center"/>
    </xf>
    <xf numFmtId="43" fontId="2" fillId="0" borderId="7" xfId="2" applyNumberFormat="1" applyFont="1" applyFill="1" applyBorder="1"/>
    <xf numFmtId="41" fontId="2" fillId="0" borderId="7" xfId="2" applyFont="1" applyFill="1" applyBorder="1"/>
    <xf numFmtId="166" fontId="2" fillId="0" borderId="7" xfId="2" applyNumberFormat="1" applyFont="1" applyFill="1" applyBorder="1"/>
    <xf numFmtId="43" fontId="13" fillId="0" borderId="7" xfId="1" applyFont="1" applyFill="1" applyBorder="1" applyAlignment="1">
      <alignment horizontal="right"/>
    </xf>
    <xf numFmtId="0" fontId="11" fillId="0" borderId="7" xfId="0" quotePrefix="1" applyFont="1" applyFill="1" applyBorder="1" applyAlignment="1">
      <alignment horizontal="center" vertical="center"/>
    </xf>
    <xf numFmtId="168" fontId="11" fillId="0" borderId="7" xfId="0" applyNumberFormat="1" applyFont="1" applyFill="1" applyBorder="1" applyAlignment="1">
      <alignment horizontal="center"/>
    </xf>
    <xf numFmtId="49" fontId="11" fillId="0" borderId="7" xfId="0" applyNumberFormat="1" applyFont="1" applyFill="1" applyBorder="1" applyAlignment="1">
      <alignment horizontal="center"/>
    </xf>
    <xf numFmtId="15" fontId="11" fillId="0" borderId="7" xfId="0" applyNumberFormat="1" applyFont="1" applyFill="1" applyBorder="1" applyAlignment="1">
      <alignment horizontal="center"/>
    </xf>
    <xf numFmtId="49" fontId="11" fillId="0" borderId="7" xfId="3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3" applyFont="1" applyFill="1" applyBorder="1" applyAlignment="1">
      <alignment horizontal="left" vertical="top"/>
    </xf>
    <xf numFmtId="0" fontId="2" fillId="2" borderId="7" xfId="0" applyFont="1" applyFill="1" applyBorder="1"/>
    <xf numFmtId="15" fontId="11" fillId="2" borderId="7" xfId="3" applyNumberFormat="1" applyFont="1" applyFill="1" applyBorder="1" applyAlignment="1">
      <alignment horizontal="center" vertical="center"/>
    </xf>
    <xf numFmtId="166" fontId="8" fillId="2" borderId="7" xfId="2" applyNumberFormat="1" applyFont="1" applyFill="1" applyBorder="1"/>
    <xf numFmtId="43" fontId="2" fillId="2" borderId="7" xfId="2" applyNumberFormat="1" applyFont="1" applyFill="1" applyBorder="1"/>
    <xf numFmtId="41" fontId="2" fillId="2" borderId="7" xfId="2" applyFont="1" applyFill="1" applyBorder="1"/>
    <xf numFmtId="166" fontId="2" fillId="2" borderId="7" xfId="2" applyNumberFormat="1" applyFont="1" applyFill="1" applyBorder="1"/>
    <xf numFmtId="168" fontId="11" fillId="2" borderId="7" xfId="0" applyNumberFormat="1" applyFont="1" applyFill="1" applyBorder="1" applyAlignment="1">
      <alignment horizontal="center"/>
    </xf>
    <xf numFmtId="15" fontId="8" fillId="0" borderId="7" xfId="4" applyNumberFormat="1" applyFont="1" applyFill="1" applyBorder="1" applyAlignment="1">
      <alignment horizontal="center"/>
    </xf>
    <xf numFmtId="0" fontId="14" fillId="0" borderId="7" xfId="0" applyFont="1" applyFill="1" applyBorder="1"/>
    <xf numFmtId="39" fontId="2" fillId="0" borderId="0" xfId="0" applyNumberFormat="1" applyFont="1" applyFill="1"/>
    <xf numFmtId="43" fontId="2" fillId="0" borderId="0" xfId="1" applyFont="1" applyFill="1"/>
    <xf numFmtId="169" fontId="2" fillId="0" borderId="0" xfId="0" applyNumberFormat="1" applyFont="1" applyFill="1"/>
    <xf numFmtId="0" fontId="4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39" fontId="4" fillId="0" borderId="8" xfId="0" quotePrefix="1" applyNumberFormat="1" applyFont="1" applyFill="1" applyBorder="1" applyAlignment="1">
      <alignment horizontal="center"/>
    </xf>
    <xf numFmtId="39" fontId="4" fillId="0" borderId="8" xfId="0" applyNumberFormat="1" applyFont="1" applyFill="1" applyBorder="1" applyAlignment="1">
      <alignment horizontal="center"/>
    </xf>
    <xf numFmtId="43" fontId="4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39" fontId="4" fillId="0" borderId="10" xfId="2" applyNumberFormat="1" applyFont="1" applyFill="1" applyBorder="1" applyAlignment="1">
      <alignment horizontal="center"/>
    </xf>
    <xf numFmtId="39" fontId="4" fillId="0" borderId="8" xfId="2" applyNumberFormat="1" applyFont="1" applyFill="1" applyBorder="1" applyAlignment="1">
      <alignment horizontal="center"/>
    </xf>
    <xf numFmtId="39" fontId="4" fillId="0" borderId="9" xfId="2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 vertical="center"/>
    </xf>
    <xf numFmtId="15" fontId="15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left"/>
    </xf>
    <xf numFmtId="39" fontId="2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9" fontId="15" fillId="0" borderId="7" xfId="3" applyNumberFormat="1" applyFont="1" applyFill="1" applyBorder="1" applyAlignment="1">
      <alignment horizontal="center"/>
    </xf>
    <xf numFmtId="49" fontId="15" fillId="3" borderId="7" xfId="0" applyNumberFormat="1" applyFont="1" applyFill="1" applyBorder="1" applyAlignment="1">
      <alignment horizontal="center"/>
    </xf>
    <xf numFmtId="49" fontId="15" fillId="3" borderId="7" xfId="3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/>
    </xf>
    <xf numFmtId="0" fontId="2" fillId="0" borderId="4" xfId="0" applyFont="1" applyFill="1" applyBorder="1"/>
    <xf numFmtId="164" fontId="2" fillId="0" borderId="4" xfId="0" applyNumberFormat="1" applyFont="1" applyFill="1" applyBorder="1"/>
    <xf numFmtId="39" fontId="13" fillId="0" borderId="4" xfId="0" applyNumberFormat="1" applyFont="1" applyFill="1" applyBorder="1" applyAlignment="1">
      <alignment horizontal="right"/>
    </xf>
    <xf numFmtId="164" fontId="2" fillId="0" borderId="7" xfId="0" applyNumberFormat="1" applyFont="1" applyFill="1" applyBorder="1"/>
    <xf numFmtId="0" fontId="15" fillId="3" borderId="7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center" vertical="center"/>
    </xf>
    <xf numFmtId="15" fontId="15" fillId="3" borderId="7" xfId="0" applyNumberFormat="1" applyFont="1" applyFill="1" applyBorder="1" applyAlignment="1">
      <alignment horizontal="center" vertical="center"/>
    </xf>
    <xf numFmtId="0" fontId="15" fillId="3" borderId="7" xfId="3" applyFont="1" applyFill="1" applyBorder="1" applyAlignment="1">
      <alignment horizontal="left"/>
    </xf>
    <xf numFmtId="0" fontId="17" fillId="0" borderId="7" xfId="3" applyFont="1" applyFill="1" applyBorder="1" applyAlignment="1">
      <alignment horizontal="left"/>
    </xf>
    <xf numFmtId="164" fontId="2" fillId="2" borderId="7" xfId="0" applyNumberFormat="1" applyFont="1" applyFill="1" applyBorder="1"/>
    <xf numFmtId="2" fontId="2" fillId="2" borderId="7" xfId="0" applyNumberFormat="1" applyFont="1" applyFill="1" applyBorder="1"/>
    <xf numFmtId="2" fontId="2" fillId="2" borderId="7" xfId="2" applyNumberFormat="1" applyFont="1" applyFill="1" applyBorder="1"/>
    <xf numFmtId="0" fontId="13" fillId="0" borderId="7" xfId="0" applyFont="1" applyFill="1" applyBorder="1"/>
    <xf numFmtId="0" fontId="13" fillId="0" borderId="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39" fontId="13" fillId="0" borderId="7" xfId="0" applyNumberFormat="1" applyFont="1" applyFill="1" applyBorder="1" applyAlignment="1">
      <alignment horizontal="right"/>
    </xf>
    <xf numFmtId="164" fontId="2" fillId="0" borderId="0" xfId="0" applyNumberFormat="1" applyFont="1" applyFill="1"/>
    <xf numFmtId="41" fontId="2" fillId="0" borderId="0" xfId="2" applyFont="1" applyFill="1"/>
    <xf numFmtId="43" fontId="2" fillId="0" borderId="0" xfId="0" applyNumberFormat="1" applyFont="1" applyFill="1"/>
    <xf numFmtId="0" fontId="13" fillId="0" borderId="0" xfId="0" applyFont="1" applyFill="1" applyBorder="1"/>
    <xf numFmtId="0" fontId="13" fillId="0" borderId="0" xfId="0" applyFont="1" applyFill="1"/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8" xfId="0" applyFont="1" applyFill="1" applyBorder="1" applyAlignment="1">
      <alignment horizontal="center"/>
    </xf>
    <xf numFmtId="166" fontId="15" fillId="3" borderId="7" xfId="2" applyNumberFormat="1" applyFont="1" applyFill="1" applyBorder="1" applyAlignment="1">
      <alignment horizontal="center"/>
    </xf>
    <xf numFmtId="42" fontId="2" fillId="0" borderId="7" xfId="0" applyNumberFormat="1" applyFont="1" applyFill="1" applyBorder="1" applyAlignment="1"/>
    <xf numFmtId="0" fontId="8" fillId="0" borderId="7" xfId="4" applyFont="1" applyFill="1" applyBorder="1" applyAlignment="1">
      <alignment horizontal="center" vertical="center"/>
    </xf>
    <xf numFmtId="39" fontId="13" fillId="0" borderId="7" xfId="2" applyNumberFormat="1" applyFont="1" applyFill="1" applyBorder="1" applyAlignment="1">
      <alignment horizontal="left"/>
    </xf>
    <xf numFmtId="0" fontId="19" fillId="0" borderId="7" xfId="0" applyFont="1" applyFill="1" applyBorder="1" applyAlignment="1">
      <alignment horizontal="left"/>
    </xf>
    <xf numFmtId="39" fontId="13" fillId="0" borderId="7" xfId="0" applyNumberFormat="1" applyFont="1" applyFill="1" applyBorder="1"/>
    <xf numFmtId="43" fontId="13" fillId="0" borderId="7" xfId="0" applyNumberFormat="1" applyFont="1" applyFill="1" applyBorder="1"/>
    <xf numFmtId="0" fontId="19" fillId="3" borderId="7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166" fontId="15" fillId="0" borderId="7" xfId="2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left"/>
    </xf>
    <xf numFmtId="0" fontId="20" fillId="0" borderId="7" xfId="3" applyFont="1" applyFill="1" applyBorder="1" applyAlignment="1">
      <alignment horizontal="left"/>
    </xf>
    <xf numFmtId="170" fontId="15" fillId="0" borderId="7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right"/>
    </xf>
    <xf numFmtId="39" fontId="13" fillId="0" borderId="7" xfId="2" applyNumberFormat="1" applyFont="1" applyFill="1" applyBorder="1" applyAlignment="1">
      <alignment horizontal="right"/>
    </xf>
    <xf numFmtId="0" fontId="13" fillId="0" borderId="7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164" fontId="13" fillId="0" borderId="0" xfId="0" applyNumberFormat="1" applyFont="1" applyFill="1" applyAlignment="1">
      <alignment horizontal="center"/>
    </xf>
    <xf numFmtId="39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right"/>
    </xf>
    <xf numFmtId="43" fontId="13" fillId="0" borderId="0" xfId="1" applyFont="1" applyFill="1" applyAlignment="1">
      <alignment horizontal="right"/>
    </xf>
    <xf numFmtId="39" fontId="13" fillId="0" borderId="0" xfId="2" applyNumberFormat="1" applyFont="1" applyFill="1" applyAlignment="1">
      <alignment horizontal="right"/>
    </xf>
    <xf numFmtId="39" fontId="13" fillId="0" borderId="0" xfId="2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/>
    </xf>
    <xf numFmtId="39" fontId="2" fillId="0" borderId="10" xfId="0" applyNumberFormat="1" applyFont="1" applyFill="1" applyBorder="1" applyAlignment="1">
      <alignment horizontal="center"/>
    </xf>
    <xf numFmtId="0" fontId="9" fillId="0" borderId="7" xfId="0" applyFont="1" applyFill="1" applyBorder="1"/>
    <xf numFmtId="43" fontId="9" fillId="0" borderId="7" xfId="0" applyNumberFormat="1" applyFont="1" applyFill="1" applyBorder="1"/>
    <xf numFmtId="0" fontId="9" fillId="0" borderId="0" xfId="0" applyFont="1" applyFill="1"/>
    <xf numFmtId="42" fontId="15" fillId="3" borderId="7" xfId="0" applyNumberFormat="1" applyFont="1" applyFill="1" applyBorder="1" applyAlignment="1">
      <alignment horizontal="center"/>
    </xf>
    <xf numFmtId="170" fontId="2" fillId="0" borderId="7" xfId="0" applyNumberFormat="1" applyFont="1" applyFill="1" applyBorder="1" applyAlignment="1"/>
    <xf numFmtId="0" fontId="15" fillId="0" borderId="7" xfId="0" applyFont="1" applyFill="1" applyBorder="1" applyAlignment="1"/>
    <xf numFmtId="0" fontId="15" fillId="3" borderId="7" xfId="3" applyFont="1" applyFill="1" applyBorder="1" applyAlignment="1"/>
    <xf numFmtId="42" fontId="9" fillId="0" borderId="7" xfId="0" applyNumberFormat="1" applyFont="1" applyFill="1" applyBorder="1"/>
    <xf numFmtId="43" fontId="9" fillId="0" borderId="7" xfId="1" applyFont="1" applyFill="1" applyBorder="1"/>
    <xf numFmtId="39" fontId="9" fillId="0" borderId="0" xfId="0" applyNumberFormat="1" applyFont="1" applyFill="1"/>
    <xf numFmtId="43" fontId="9" fillId="0" borderId="0" xfId="0" applyNumberFormat="1" applyFont="1" applyFill="1"/>
    <xf numFmtId="41" fontId="9" fillId="0" borderId="0" xfId="2" applyFont="1" applyFill="1"/>
    <xf numFmtId="43" fontId="2" fillId="0" borderId="0" xfId="0" applyNumberFormat="1" applyFont="1" applyFill="1" applyBorder="1" applyAlignment="1">
      <alignment horizontal="right"/>
    </xf>
    <xf numFmtId="166" fontId="11" fillId="3" borderId="7" xfId="2" applyNumberFormat="1" applyFont="1" applyFill="1" applyBorder="1" applyAlignment="1">
      <alignment horizontal="center" vertical="center"/>
    </xf>
    <xf numFmtId="166" fontId="2" fillId="0" borderId="7" xfId="2" applyNumberFormat="1" applyFont="1" applyFill="1" applyBorder="1" applyAlignment="1">
      <alignment horizontal="right"/>
    </xf>
    <xf numFmtId="0" fontId="11" fillId="3" borderId="7" xfId="0" applyFont="1" applyFill="1" applyBorder="1" applyAlignment="1">
      <alignment horizontal="center"/>
    </xf>
    <xf numFmtId="39" fontId="13" fillId="4" borderId="7" xfId="2" applyNumberFormat="1" applyFont="1" applyFill="1" applyBorder="1" applyAlignment="1">
      <alignment horizontal="right"/>
    </xf>
    <xf numFmtId="0" fontId="2" fillId="0" borderId="8" xfId="0" applyFont="1" applyFill="1" applyBorder="1"/>
    <xf numFmtId="43" fontId="2" fillId="0" borderId="8" xfId="1" applyFont="1" applyFill="1" applyBorder="1"/>
    <xf numFmtId="15" fontId="22" fillId="0" borderId="11" xfId="4" applyNumberFormat="1" applyFont="1" applyFill="1" applyBorder="1" applyAlignment="1">
      <alignment horizontal="center"/>
    </xf>
    <xf numFmtId="166" fontId="13" fillId="0" borderId="7" xfId="1" applyNumberFormat="1" applyFont="1" applyFill="1" applyBorder="1" applyAlignment="1">
      <alignment horizontal="right"/>
    </xf>
    <xf numFmtId="0" fontId="17" fillId="0" borderId="7" xfId="0" applyFont="1" applyFill="1" applyBorder="1" applyAlignment="1">
      <alignment horizontal="left" vertical="top"/>
    </xf>
    <xf numFmtId="42" fontId="11" fillId="3" borderId="7" xfId="0" applyNumberFormat="1" applyFont="1" applyFill="1" applyBorder="1" applyAlignment="1">
      <alignment horizontal="center" vertical="center"/>
    </xf>
    <xf numFmtId="43" fontId="13" fillId="4" borderId="7" xfId="1" applyFont="1" applyFill="1" applyBorder="1" applyAlignment="1">
      <alignment horizontal="right"/>
    </xf>
    <xf numFmtId="43" fontId="3" fillId="0" borderId="0" xfId="1" applyFont="1" applyFill="1" applyBorder="1"/>
    <xf numFmtId="39" fontId="2" fillId="0" borderId="0" xfId="1" applyNumberFormat="1" applyFont="1" applyFill="1" applyBorder="1" applyAlignment="1">
      <alignment horizontal="right"/>
    </xf>
    <xf numFmtId="0" fontId="11" fillId="0" borderId="7" xfId="3" applyFont="1" applyFill="1" applyBorder="1" applyAlignment="1">
      <alignment horizontal="center"/>
    </xf>
    <xf numFmtId="0" fontId="11" fillId="0" borderId="7" xfId="3" quotePrefix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49" fontId="15" fillId="0" borderId="7" xfId="0" quotePrefix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2" fillId="0" borderId="0" xfId="1" applyFont="1" applyFill="1" applyBorder="1" applyAlignment="1">
      <alignment horizontal="center"/>
    </xf>
    <xf numFmtId="43" fontId="2" fillId="0" borderId="0" xfId="1" applyFont="1" applyFill="1" applyBorder="1" applyAlignment="1"/>
    <xf numFmtId="43" fontId="3" fillId="0" borderId="0" xfId="1" applyFont="1" applyFill="1" applyBorder="1" applyAlignment="1">
      <alignment horizontal="right"/>
    </xf>
    <xf numFmtId="43" fontId="2" fillId="0" borderId="0" xfId="1" applyFont="1" applyFill="1" applyAlignment="1">
      <alignment horizontal="center"/>
    </xf>
    <xf numFmtId="43" fontId="2" fillId="0" borderId="8" xfId="1" quotePrefix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43" fontId="2" fillId="0" borderId="8" xfId="1" applyFont="1" applyFill="1" applyBorder="1" applyAlignment="1">
      <alignment horizontal="left"/>
    </xf>
    <xf numFmtId="41" fontId="13" fillId="0" borderId="7" xfId="1" applyNumberFormat="1" applyFont="1" applyFill="1" applyBorder="1" applyAlignment="1">
      <alignment horizontal="right"/>
    </xf>
    <xf numFmtId="0" fontId="8" fillId="0" borderId="7" xfId="4" applyFont="1" applyFill="1" applyBorder="1" applyAlignment="1">
      <alignment horizontal="center"/>
    </xf>
    <xf numFmtId="43" fontId="2" fillId="0" borderId="7" xfId="1" applyFont="1" applyBorder="1"/>
    <xf numFmtId="43" fontId="2" fillId="0" borderId="0" xfId="1" applyFont="1"/>
    <xf numFmtId="0" fontId="22" fillId="0" borderId="7" xfId="0" applyFont="1" applyBorder="1" applyAlignment="1">
      <alignment horizontal="left"/>
    </xf>
    <xf numFmtId="49" fontId="22" fillId="0" borderId="7" xfId="0" applyNumberFormat="1" applyFont="1" applyFill="1" applyBorder="1" applyAlignment="1">
      <alignment horizontal="center"/>
    </xf>
    <xf numFmtId="15" fontId="22" fillId="0" borderId="7" xfId="0" applyNumberFormat="1" applyFont="1" applyFill="1" applyBorder="1" applyAlignment="1">
      <alignment horizontal="center"/>
    </xf>
    <xf numFmtId="43" fontId="2" fillId="0" borderId="7" xfId="1" applyFont="1" applyFill="1" applyBorder="1" applyAlignment="1">
      <alignment horizontal="center"/>
    </xf>
    <xf numFmtId="43" fontId="2" fillId="0" borderId="7" xfId="1" applyFont="1" applyFill="1" applyBorder="1" applyAlignment="1">
      <alignment horizontal="left"/>
    </xf>
    <xf numFmtId="43" fontId="2" fillId="0" borderId="7" xfId="1" quotePrefix="1" applyFont="1" applyFill="1" applyBorder="1" applyAlignment="1">
      <alignment horizontal="right"/>
    </xf>
    <xf numFmtId="0" fontId="23" fillId="0" borderId="0" xfId="0" applyFont="1" applyFill="1" applyBorder="1"/>
    <xf numFmtId="43" fontId="2" fillId="0" borderId="7" xfId="1" applyFont="1" applyFill="1" applyBorder="1" applyAlignment="1"/>
    <xf numFmtId="39" fontId="2" fillId="0" borderId="7" xfId="0" applyNumberFormat="1" applyFont="1" applyFill="1" applyBorder="1" applyAlignment="1">
      <alignment horizontal="left"/>
    </xf>
    <xf numFmtId="43" fontId="13" fillId="0" borderId="7" xfId="1" applyFont="1" applyFill="1" applyBorder="1"/>
    <xf numFmtId="0" fontId="24" fillId="0" borderId="0" xfId="0" applyFont="1" applyFill="1"/>
    <xf numFmtId="0" fontId="6" fillId="0" borderId="7" xfId="0" applyFont="1" applyFill="1" applyBorder="1" applyAlignment="1">
      <alignment horizontal="center" vertical="center"/>
    </xf>
    <xf numFmtId="0" fontId="2" fillId="0" borderId="7" xfId="0" quotePrefix="1" applyFont="1" applyFill="1" applyBorder="1" applyAlignment="1">
      <alignment horizontal="center"/>
    </xf>
    <xf numFmtId="15" fontId="2" fillId="0" borderId="7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7" fontId="4" fillId="0" borderId="1" xfId="0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center"/>
    </xf>
    <xf numFmtId="167" fontId="4" fillId="0" borderId="8" xfId="0" applyNumberFormat="1" applyFont="1" applyFill="1" applyBorder="1" applyAlignment="1">
      <alignment horizontal="center"/>
    </xf>
    <xf numFmtId="43" fontId="4" fillId="0" borderId="8" xfId="1" applyFont="1" applyFill="1" applyBorder="1" applyAlignment="1">
      <alignment horizontal="center"/>
    </xf>
    <xf numFmtId="43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39" fontId="4" fillId="0" borderId="10" xfId="0" applyNumberFormat="1" applyFont="1" applyFill="1" applyBorder="1" applyAlignment="1">
      <alignment horizontal="center"/>
    </xf>
    <xf numFmtId="167" fontId="4" fillId="0" borderId="4" xfId="0" applyNumberFormat="1" applyFont="1" applyFill="1" applyBorder="1" applyAlignment="1">
      <alignment horizontal="center"/>
    </xf>
    <xf numFmtId="43" fontId="4" fillId="0" borderId="4" xfId="1" applyFont="1" applyFill="1" applyBorder="1" applyAlignment="1">
      <alignment horizontal="center"/>
    </xf>
    <xf numFmtId="43" fontId="4" fillId="0" borderId="6" xfId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39" fontId="25" fillId="0" borderId="6" xfId="0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left"/>
    </xf>
    <xf numFmtId="39" fontId="2" fillId="0" borderId="7" xfId="1" applyNumberFormat="1" applyFont="1" applyFill="1" applyBorder="1"/>
    <xf numFmtId="0" fontId="2" fillId="0" borderId="4" xfId="0" quotePrefix="1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4" fontId="2" fillId="0" borderId="7" xfId="1" applyNumberFormat="1" applyFont="1" applyFill="1" applyBorder="1" applyAlignment="1">
      <alignment horizontal="right"/>
    </xf>
    <xf numFmtId="0" fontId="2" fillId="0" borderId="7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165" fontId="11" fillId="3" borderId="7" xfId="0" applyNumberFormat="1" applyFont="1" applyFill="1" applyBorder="1" applyAlignment="1">
      <alignment horizontal="center"/>
    </xf>
    <xf numFmtId="15" fontId="2" fillId="0" borderId="7" xfId="6" applyNumberFormat="1" applyFont="1" applyFill="1" applyBorder="1" applyAlignment="1">
      <alignment horizontal="center"/>
    </xf>
    <xf numFmtId="0" fontId="4" fillId="0" borderId="0" xfId="0" applyFont="1" applyFill="1"/>
    <xf numFmtId="15" fontId="11" fillId="0" borderId="12" xfId="0" applyNumberFormat="1" applyFont="1" applyFill="1" applyBorder="1" applyAlignment="1">
      <alignment horizontal="center" vertical="center"/>
    </xf>
    <xf numFmtId="0" fontId="11" fillId="0" borderId="13" xfId="3" applyFont="1" applyFill="1" applyBorder="1" applyAlignment="1">
      <alignment horizontal="center" vertical="center"/>
    </xf>
    <xf numFmtId="42" fontId="11" fillId="0" borderId="7" xfId="3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42" fontId="11" fillId="0" borderId="7" xfId="0" applyNumberFormat="1" applyFont="1" applyFill="1" applyBorder="1" applyAlignment="1">
      <alignment horizontal="center" vertical="center"/>
    </xf>
    <xf numFmtId="42" fontId="11" fillId="0" borderId="7" xfId="0" applyNumberFormat="1" applyFont="1" applyFill="1" applyBorder="1" applyAlignment="1">
      <alignment horizontal="center"/>
    </xf>
    <xf numFmtId="42" fontId="11" fillId="0" borderId="7" xfId="3" applyNumberFormat="1" applyFont="1" applyFill="1" applyBorder="1" applyAlignment="1">
      <alignment horizontal="center"/>
    </xf>
    <xf numFmtId="42" fontId="15" fillId="0" borderId="7" xfId="0" applyNumberFormat="1" applyFont="1" applyFill="1" applyBorder="1" applyAlignment="1">
      <alignment horizontal="center"/>
    </xf>
    <xf numFmtId="165" fontId="11" fillId="0" borderId="7" xfId="0" applyNumberFormat="1" applyFont="1" applyFill="1" applyBorder="1" applyAlignment="1">
      <alignment horizontal="center"/>
    </xf>
    <xf numFmtId="165" fontId="11" fillId="0" borderId="7" xfId="0" applyNumberFormat="1" applyFont="1" applyFill="1" applyBorder="1" applyAlignment="1">
      <alignment horizontal="center" vertical="center"/>
    </xf>
    <xf numFmtId="165" fontId="11" fillId="0" borderId="7" xfId="0" applyNumberFormat="1" applyFont="1" applyFill="1" applyBorder="1" applyAlignment="1">
      <alignment horizontal="center" vertical="top"/>
    </xf>
    <xf numFmtId="49" fontId="11" fillId="0" borderId="7" xfId="0" quotePrefix="1" applyNumberFormat="1" applyFont="1" applyFill="1" applyBorder="1" applyAlignment="1">
      <alignment horizontal="center"/>
    </xf>
    <xf numFmtId="49" fontId="15" fillId="0" borderId="12" xfId="3" applyNumberFormat="1" applyFont="1" applyFill="1" applyBorder="1" applyAlignment="1">
      <alignment horizontal="center"/>
    </xf>
    <xf numFmtId="0" fontId="15" fillId="0" borderId="12" xfId="3" applyFont="1" applyFill="1" applyBorder="1" applyAlignment="1">
      <alignment horizontal="left"/>
    </xf>
    <xf numFmtId="170" fontId="15" fillId="0" borderId="12" xfId="3" applyNumberFormat="1" applyFont="1" applyFill="1" applyBorder="1" applyAlignment="1">
      <alignment horizontal="center"/>
    </xf>
    <xf numFmtId="0" fontId="16" fillId="0" borderId="7" xfId="3" applyFont="1" applyFill="1" applyBorder="1" applyAlignment="1">
      <alignment horizontal="center" vertical="center"/>
    </xf>
    <xf numFmtId="165" fontId="11" fillId="0" borderId="7" xfId="3" applyNumberFormat="1" applyFont="1" applyFill="1" applyBorder="1" applyAlignment="1">
      <alignment horizontal="center" vertical="center"/>
    </xf>
    <xf numFmtId="43" fontId="2" fillId="5" borderId="7" xfId="1" applyFont="1" applyFill="1" applyBorder="1"/>
    <xf numFmtId="0" fontId="15" fillId="3" borderId="7" xfId="3" applyFont="1" applyFill="1" applyBorder="1" applyAlignment="1">
      <alignment horizontal="center" vertical="center"/>
    </xf>
    <xf numFmtId="165" fontId="11" fillId="3" borderId="7" xfId="3" applyNumberFormat="1" applyFont="1" applyFill="1" applyBorder="1" applyAlignment="1">
      <alignment horizontal="center"/>
    </xf>
    <xf numFmtId="0" fontId="15" fillId="0" borderId="7" xfId="3" applyFont="1" applyFill="1" applyBorder="1" applyAlignment="1">
      <alignment horizontal="left"/>
    </xf>
    <xf numFmtId="170" fontId="15" fillId="0" borderId="7" xfId="3" applyNumberFormat="1" applyFont="1" applyFill="1" applyBorder="1" applyAlignment="1">
      <alignment horizontal="center"/>
    </xf>
    <xf numFmtId="49" fontId="11" fillId="0" borderId="7" xfId="3" quotePrefix="1" applyNumberFormat="1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left"/>
    </xf>
    <xf numFmtId="0" fontId="19" fillId="0" borderId="14" xfId="0" applyFont="1" applyFill="1" applyBorder="1" applyAlignment="1">
      <alignment horizontal="left"/>
    </xf>
    <xf numFmtId="0" fontId="19" fillId="3" borderId="14" xfId="0" applyFont="1" applyFill="1" applyBorder="1" applyAlignment="1">
      <alignment horizontal="left"/>
    </xf>
    <xf numFmtId="0" fontId="15" fillId="3" borderId="14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39" fontId="13" fillId="0" borderId="9" xfId="0" applyNumberFormat="1" applyFont="1" applyFill="1" applyBorder="1"/>
    <xf numFmtId="43" fontId="13" fillId="0" borderId="0" xfId="0" applyNumberFormat="1" applyFont="1" applyFill="1" applyBorder="1"/>
    <xf numFmtId="0" fontId="13" fillId="0" borderId="9" xfId="0" applyFont="1" applyFill="1" applyBorder="1"/>
    <xf numFmtId="166" fontId="2" fillId="0" borderId="0" xfId="2" applyNumberFormat="1" applyFont="1" applyFill="1"/>
  </cellXfs>
  <cellStyles count="7">
    <cellStyle name="Comma" xfId="1" builtinId="3"/>
    <cellStyle name="Comma [0]" xfId="2" builtinId="6"/>
    <cellStyle name="Normal" xfId="0" builtinId="0"/>
    <cellStyle name="Normal 2" xfId="4"/>
    <cellStyle name="Normal 3" xfId="3"/>
    <cellStyle name="Normal 4" xfId="5"/>
    <cellStyle name="Normal_Sheet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MITSE2018/PINJAMAN%202018/MEI%202018/RETAIL%20MEI/stlh%20uplod%20RETAIL%20MEI%202018%203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EN a"/>
      <sheetName val="TOKEN b"/>
      <sheetName val="pulsa 1"/>
      <sheetName val="pulsa 2"/>
      <sheetName val="FINANCE1"/>
      <sheetName val="FINANCE b"/>
      <sheetName val="LISTRIK a"/>
      <sheetName val="LISTRIK 2"/>
      <sheetName val="TLP a"/>
      <sheetName val="TLP 2"/>
      <sheetName val="HALO1"/>
      <sheetName val="HALO b"/>
      <sheetName val="pdam a"/>
      <sheetName val="pdam 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</sheetData>
      <sheetData sheetId="10" refreshError="1"/>
      <sheetData sheetId="11" refreshError="1"/>
      <sheetData sheetId="12" refreshError="1"/>
      <sheetData sheetId="13" refreshError="1">
        <row r="90">
          <cell r="Z90">
            <v>47890</v>
          </cell>
        </row>
        <row r="91">
          <cell r="Z91">
            <v>0</v>
          </cell>
        </row>
        <row r="92">
          <cell r="Z92">
            <v>47890</v>
          </cell>
        </row>
        <row r="93">
          <cell r="Z93">
            <v>47890</v>
          </cell>
        </row>
        <row r="94">
          <cell r="Z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showGridLines="0" view="pageBreakPreview" zoomScaleSheetLayoutView="100" workbookViewId="0">
      <pane ySplit="4" topLeftCell="A27" activePane="bottomLeft" state="frozen"/>
      <selection pane="bottomLeft" activeCell="D31" sqref="D31"/>
    </sheetView>
  </sheetViews>
  <sheetFormatPr defaultRowHeight="15.75" x14ac:dyDescent="0.25"/>
  <cols>
    <col min="1" max="1" width="5.85546875" style="8" customWidth="1"/>
    <col min="2" max="2" width="22.5703125" style="9" bestFit="1" customWidth="1"/>
    <col min="3" max="3" width="10.140625" style="8" bestFit="1" customWidth="1"/>
    <col min="4" max="4" width="13.42578125" style="82" bestFit="1" customWidth="1"/>
    <col min="5" max="5" width="17.85546875" style="83" bestFit="1" customWidth="1"/>
    <col min="6" max="6" width="17.5703125" style="83" bestFit="1" customWidth="1"/>
    <col min="7" max="7" width="17.85546875" style="84" bestFit="1" customWidth="1"/>
    <col min="8" max="8" width="14.28515625" style="85" bestFit="1" customWidth="1"/>
    <col min="9" max="9" width="8.42578125" style="8" bestFit="1" customWidth="1"/>
    <col min="10" max="10" width="8.42578125" style="9" bestFit="1" customWidth="1"/>
    <col min="11" max="13" width="17.5703125" style="86" bestFit="1" customWidth="1"/>
    <col min="14" max="14" width="12.7109375" style="87" bestFit="1" customWidth="1"/>
    <col min="15" max="15" width="16.42578125" style="88" bestFit="1" customWidth="1"/>
    <col min="16" max="16" width="17.5703125" style="2" bestFit="1" customWidth="1"/>
    <col min="17" max="17" width="14.7109375" style="9" bestFit="1" customWidth="1"/>
    <col min="18" max="18" width="17.5703125" style="9" bestFit="1" customWidth="1"/>
    <col min="19" max="16384" width="9.140625" style="9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1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3"/>
      <c r="Q3" s="13"/>
      <c r="R3" s="13"/>
    </row>
    <row r="4" spans="1:18" s="21" customFormat="1" ht="12.75" x14ac:dyDescent="0.2">
      <c r="A4" s="22"/>
      <c r="B4" s="22"/>
      <c r="C4" s="22"/>
      <c r="D4" s="23" t="s">
        <v>17</v>
      </c>
      <c r="E4" s="24"/>
      <c r="F4" s="25" t="s">
        <v>6</v>
      </c>
      <c r="G4" s="22"/>
      <c r="H4" s="26"/>
      <c r="I4" s="27"/>
      <c r="J4" s="22" t="s">
        <v>18</v>
      </c>
      <c r="K4" s="28" t="s">
        <v>19</v>
      </c>
      <c r="L4" s="29" t="s">
        <v>9</v>
      </c>
      <c r="M4" s="29"/>
      <c r="N4" s="30"/>
      <c r="O4" s="31"/>
      <c r="P4" s="22"/>
      <c r="Q4" s="22"/>
      <c r="R4" s="22"/>
    </row>
    <row r="5" spans="1:18" x14ac:dyDescent="0.25">
      <c r="A5" s="32">
        <v>1</v>
      </c>
      <c r="B5" s="33" t="s">
        <v>20</v>
      </c>
      <c r="C5" s="34">
        <v>976579</v>
      </c>
      <c r="D5" s="35">
        <v>42881</v>
      </c>
      <c r="E5" s="36">
        <v>405000</v>
      </c>
      <c r="F5" s="37">
        <f t="shared" ref="F5:F23" si="0">+I5*K5</f>
        <v>409860</v>
      </c>
      <c r="G5" s="38">
        <f t="shared" ref="G5:G23" si="1">+E5/I5</f>
        <v>405000</v>
      </c>
      <c r="H5" s="39">
        <f>+E5*1.2%</f>
        <v>4860</v>
      </c>
      <c r="I5" s="40">
        <v>1</v>
      </c>
      <c r="J5" s="40">
        <v>1</v>
      </c>
      <c r="K5" s="41">
        <f t="shared" ref="K5:K23" si="2">+G5+H5</f>
        <v>409860</v>
      </c>
      <c r="L5" s="41">
        <f t="shared" ref="L5:L23" si="3">+J5*K5</f>
        <v>409860</v>
      </c>
      <c r="M5" s="41">
        <f t="shared" ref="M5:M23" si="4">+G5*J5</f>
        <v>405000</v>
      </c>
      <c r="N5" s="42"/>
      <c r="O5" s="43" t="s">
        <v>21</v>
      </c>
      <c r="P5" s="162">
        <f>+M5</f>
        <v>405000</v>
      </c>
      <c r="Q5" s="44">
        <f>+'TOKEN b'!Z6</f>
        <v>405000</v>
      </c>
      <c r="R5" s="44">
        <f>P5-Q5</f>
        <v>0</v>
      </c>
    </row>
    <row r="6" spans="1:18" x14ac:dyDescent="0.25">
      <c r="A6" s="32">
        <f t="shared" ref="A6:A29" si="5">+A5+1</f>
        <v>2</v>
      </c>
      <c r="B6" s="45" t="s">
        <v>22</v>
      </c>
      <c r="C6" s="46">
        <v>921870</v>
      </c>
      <c r="D6" s="47">
        <v>43215</v>
      </c>
      <c r="E6" s="48">
        <v>103000</v>
      </c>
      <c r="F6" s="37">
        <f t="shared" si="0"/>
        <v>104236</v>
      </c>
      <c r="G6" s="38">
        <f t="shared" si="1"/>
        <v>103000</v>
      </c>
      <c r="H6" s="39">
        <f>+E6*1.2%</f>
        <v>1236</v>
      </c>
      <c r="I6" s="40">
        <v>1</v>
      </c>
      <c r="J6" s="40">
        <v>1</v>
      </c>
      <c r="K6" s="41">
        <f t="shared" si="2"/>
        <v>104236</v>
      </c>
      <c r="L6" s="41">
        <f t="shared" si="3"/>
        <v>104236</v>
      </c>
      <c r="M6" s="41">
        <f t="shared" si="4"/>
        <v>103000</v>
      </c>
      <c r="N6" s="42"/>
      <c r="O6" s="49" t="s">
        <v>23</v>
      </c>
      <c r="P6" s="162">
        <f t="shared" ref="P6:P29" si="6">+M6</f>
        <v>103000</v>
      </c>
      <c r="Q6" s="44">
        <f>+'TOKEN b'!Z7</f>
        <v>103000</v>
      </c>
      <c r="R6" s="44">
        <f t="shared" ref="R6:R29" si="7">P6-Q6</f>
        <v>0</v>
      </c>
    </row>
    <row r="7" spans="1:18" x14ac:dyDescent="0.25">
      <c r="A7" s="32">
        <f t="shared" si="5"/>
        <v>3</v>
      </c>
      <c r="B7" s="45" t="s">
        <v>22</v>
      </c>
      <c r="C7" s="46">
        <v>921870</v>
      </c>
      <c r="D7" s="47">
        <v>43229</v>
      </c>
      <c r="E7" s="50">
        <v>103000</v>
      </c>
      <c r="F7" s="37">
        <f t="shared" si="0"/>
        <v>103000</v>
      </c>
      <c r="G7" s="38">
        <f t="shared" si="1"/>
        <v>103000</v>
      </c>
      <c r="H7" s="39">
        <v>0</v>
      </c>
      <c r="I7" s="51">
        <v>1</v>
      </c>
      <c r="J7" s="40">
        <v>1</v>
      </c>
      <c r="K7" s="41">
        <f t="shared" si="2"/>
        <v>103000</v>
      </c>
      <c r="L7" s="41">
        <f t="shared" si="3"/>
        <v>103000</v>
      </c>
      <c r="M7" s="41">
        <f t="shared" si="4"/>
        <v>103000</v>
      </c>
      <c r="N7" s="42"/>
      <c r="O7" s="49" t="s">
        <v>23</v>
      </c>
      <c r="P7" s="162">
        <f t="shared" si="6"/>
        <v>103000</v>
      </c>
      <c r="Q7" s="44">
        <f>+'TOKEN b'!Z8</f>
        <v>103000</v>
      </c>
      <c r="R7" s="44">
        <f t="shared" si="7"/>
        <v>0</v>
      </c>
    </row>
    <row r="8" spans="1:18" x14ac:dyDescent="0.25">
      <c r="A8" s="32">
        <f t="shared" si="5"/>
        <v>4</v>
      </c>
      <c r="B8" s="45" t="s">
        <v>22</v>
      </c>
      <c r="C8" s="46">
        <v>921870</v>
      </c>
      <c r="D8" s="47">
        <v>43237</v>
      </c>
      <c r="E8" s="50">
        <v>103000</v>
      </c>
      <c r="F8" s="37">
        <f t="shared" si="0"/>
        <v>103000</v>
      </c>
      <c r="G8" s="38">
        <f t="shared" si="1"/>
        <v>103000</v>
      </c>
      <c r="H8" s="39">
        <v>0</v>
      </c>
      <c r="I8" s="51">
        <v>1</v>
      </c>
      <c r="J8" s="40">
        <v>1</v>
      </c>
      <c r="K8" s="41">
        <f t="shared" si="2"/>
        <v>103000</v>
      </c>
      <c r="L8" s="41">
        <f t="shared" si="3"/>
        <v>103000</v>
      </c>
      <c r="M8" s="41">
        <f t="shared" si="4"/>
        <v>103000</v>
      </c>
      <c r="N8" s="42"/>
      <c r="O8" s="49" t="s">
        <v>23</v>
      </c>
      <c r="P8" s="162">
        <f t="shared" si="6"/>
        <v>103000</v>
      </c>
      <c r="Q8" s="44">
        <f>+'TOKEN b'!Z9</f>
        <v>103000</v>
      </c>
      <c r="R8" s="44">
        <f t="shared" si="7"/>
        <v>0</v>
      </c>
    </row>
    <row r="9" spans="1:18" x14ac:dyDescent="0.25">
      <c r="A9" s="32">
        <f t="shared" si="5"/>
        <v>5</v>
      </c>
      <c r="B9" s="52" t="s">
        <v>24</v>
      </c>
      <c r="C9" s="53" t="s">
        <v>25</v>
      </c>
      <c r="D9" s="54">
        <v>43119</v>
      </c>
      <c r="E9" s="55">
        <v>1002500</v>
      </c>
      <c r="F9" s="56">
        <f t="shared" si="0"/>
        <v>1122800</v>
      </c>
      <c r="G9" s="57">
        <f t="shared" si="1"/>
        <v>100250</v>
      </c>
      <c r="H9" s="58">
        <f>+E9*1.2%</f>
        <v>12030</v>
      </c>
      <c r="I9" s="59">
        <v>10</v>
      </c>
      <c r="J9" s="60">
        <v>6</v>
      </c>
      <c r="K9" s="41">
        <f t="shared" si="2"/>
        <v>112280</v>
      </c>
      <c r="L9" s="41">
        <f t="shared" si="3"/>
        <v>673680</v>
      </c>
      <c r="M9" s="41">
        <f t="shared" si="4"/>
        <v>601500</v>
      </c>
      <c r="N9" s="42"/>
      <c r="O9" s="61" t="s">
        <v>26</v>
      </c>
      <c r="P9" s="162">
        <f t="shared" si="6"/>
        <v>601500</v>
      </c>
      <c r="Q9" s="44">
        <f>+'TOKEN b'!Z10</f>
        <v>601500</v>
      </c>
      <c r="R9" s="44">
        <f t="shared" si="7"/>
        <v>0</v>
      </c>
    </row>
    <row r="10" spans="1:18" x14ac:dyDescent="0.25">
      <c r="A10" s="32">
        <f t="shared" si="5"/>
        <v>6</v>
      </c>
      <c r="B10" s="62" t="s">
        <v>27</v>
      </c>
      <c r="C10" s="63">
        <v>973142</v>
      </c>
      <c r="D10" s="64">
        <v>43241</v>
      </c>
      <c r="E10" s="65">
        <v>809000</v>
      </c>
      <c r="F10" s="56">
        <f t="shared" si="0"/>
        <v>818708</v>
      </c>
      <c r="G10" s="57">
        <f t="shared" si="1"/>
        <v>809000</v>
      </c>
      <c r="H10" s="58">
        <f>+E10*1.2%</f>
        <v>9708</v>
      </c>
      <c r="I10" s="59">
        <v>1</v>
      </c>
      <c r="J10" s="60">
        <v>1</v>
      </c>
      <c r="K10" s="41">
        <f t="shared" si="2"/>
        <v>818708</v>
      </c>
      <c r="L10" s="41">
        <f t="shared" si="3"/>
        <v>818708</v>
      </c>
      <c r="M10" s="41">
        <f t="shared" si="4"/>
        <v>809000</v>
      </c>
      <c r="N10" s="42"/>
      <c r="O10" s="49" t="s">
        <v>28</v>
      </c>
      <c r="P10" s="162">
        <f t="shared" si="6"/>
        <v>809000</v>
      </c>
      <c r="Q10" s="44">
        <f>+'TOKEN b'!Z11</f>
        <v>809000</v>
      </c>
      <c r="R10" s="44">
        <f t="shared" si="7"/>
        <v>0</v>
      </c>
    </row>
    <row r="11" spans="1:18" x14ac:dyDescent="0.25">
      <c r="A11" s="32">
        <f t="shared" si="5"/>
        <v>7</v>
      </c>
      <c r="B11" s="62" t="s">
        <v>29</v>
      </c>
      <c r="C11" s="66" t="s">
        <v>30</v>
      </c>
      <c r="D11" s="64">
        <v>43241</v>
      </c>
      <c r="E11" s="65">
        <v>406000</v>
      </c>
      <c r="F11" s="56">
        <f t="shared" si="0"/>
        <v>410872</v>
      </c>
      <c r="G11" s="57">
        <f t="shared" si="1"/>
        <v>406000</v>
      </c>
      <c r="H11" s="58">
        <f t="shared" ref="H11:H23" si="8">+E11*1.2%</f>
        <v>4872</v>
      </c>
      <c r="I11" s="59">
        <v>1</v>
      </c>
      <c r="J11" s="60">
        <v>1</v>
      </c>
      <c r="K11" s="41">
        <f t="shared" si="2"/>
        <v>410872</v>
      </c>
      <c r="L11" s="41">
        <f t="shared" si="3"/>
        <v>410872</v>
      </c>
      <c r="M11" s="41">
        <f t="shared" si="4"/>
        <v>406000</v>
      </c>
      <c r="N11" s="42"/>
      <c r="O11" s="49" t="s">
        <v>21</v>
      </c>
      <c r="P11" s="162">
        <f t="shared" si="6"/>
        <v>406000</v>
      </c>
      <c r="Q11" s="44">
        <f>+'TOKEN b'!Z12</f>
        <v>406000</v>
      </c>
      <c r="R11" s="44">
        <f t="shared" si="7"/>
        <v>0</v>
      </c>
    </row>
    <row r="12" spans="1:18" x14ac:dyDescent="0.25">
      <c r="A12" s="32">
        <f t="shared" si="5"/>
        <v>8</v>
      </c>
      <c r="B12" s="62" t="s">
        <v>31</v>
      </c>
      <c r="C12" s="63">
        <v>912811</v>
      </c>
      <c r="D12" s="67">
        <v>43241</v>
      </c>
      <c r="E12" s="65">
        <v>503000</v>
      </c>
      <c r="F12" s="56">
        <f t="shared" si="0"/>
        <v>509036</v>
      </c>
      <c r="G12" s="57">
        <f t="shared" si="1"/>
        <v>503000</v>
      </c>
      <c r="H12" s="58">
        <f t="shared" si="8"/>
        <v>6036</v>
      </c>
      <c r="I12" s="59">
        <v>1</v>
      </c>
      <c r="J12" s="60">
        <v>1</v>
      </c>
      <c r="K12" s="41">
        <f t="shared" si="2"/>
        <v>509036</v>
      </c>
      <c r="L12" s="41">
        <f t="shared" si="3"/>
        <v>509036</v>
      </c>
      <c r="M12" s="41">
        <f t="shared" si="4"/>
        <v>503000</v>
      </c>
      <c r="N12" s="42"/>
      <c r="O12" s="49" t="s">
        <v>32</v>
      </c>
      <c r="P12" s="162">
        <f t="shared" si="6"/>
        <v>503000</v>
      </c>
      <c r="Q12" s="44">
        <f>+'TOKEN b'!Z13</f>
        <v>503000</v>
      </c>
      <c r="R12" s="44">
        <f t="shared" si="7"/>
        <v>0</v>
      </c>
    </row>
    <row r="13" spans="1:18" x14ac:dyDescent="0.25">
      <c r="A13" s="32">
        <f t="shared" si="5"/>
        <v>9</v>
      </c>
      <c r="B13" s="68" t="s">
        <v>33</v>
      </c>
      <c r="C13" s="69" t="s">
        <v>34</v>
      </c>
      <c r="D13" s="64">
        <v>43241</v>
      </c>
      <c r="E13" s="65">
        <v>503000</v>
      </c>
      <c r="F13" s="56">
        <f t="shared" si="0"/>
        <v>509036</v>
      </c>
      <c r="G13" s="57">
        <f t="shared" si="1"/>
        <v>503000</v>
      </c>
      <c r="H13" s="58">
        <f t="shared" si="8"/>
        <v>6036</v>
      </c>
      <c r="I13" s="59">
        <v>1</v>
      </c>
      <c r="J13" s="60">
        <v>1</v>
      </c>
      <c r="K13" s="41">
        <f t="shared" si="2"/>
        <v>509036</v>
      </c>
      <c r="L13" s="41">
        <f t="shared" si="3"/>
        <v>509036</v>
      </c>
      <c r="M13" s="41">
        <f t="shared" si="4"/>
        <v>503000</v>
      </c>
      <c r="N13" s="42"/>
      <c r="O13" s="49" t="s">
        <v>32</v>
      </c>
      <c r="P13" s="162">
        <f t="shared" si="6"/>
        <v>503000</v>
      </c>
      <c r="Q13" s="44">
        <f>+'TOKEN b'!Z14</f>
        <v>503000</v>
      </c>
      <c r="R13" s="44">
        <f t="shared" si="7"/>
        <v>0</v>
      </c>
    </row>
    <row r="14" spans="1:18" x14ac:dyDescent="0.25">
      <c r="A14" s="32">
        <f t="shared" si="5"/>
        <v>10</v>
      </c>
      <c r="B14" s="62" t="s">
        <v>22</v>
      </c>
      <c r="C14" s="70">
        <v>921870</v>
      </c>
      <c r="D14" s="67">
        <v>43241</v>
      </c>
      <c r="E14" s="65">
        <v>103000</v>
      </c>
      <c r="F14" s="56">
        <f t="shared" si="0"/>
        <v>104236</v>
      </c>
      <c r="G14" s="57">
        <f t="shared" si="1"/>
        <v>103000</v>
      </c>
      <c r="H14" s="58">
        <f t="shared" si="8"/>
        <v>1236</v>
      </c>
      <c r="I14" s="59">
        <v>1</v>
      </c>
      <c r="J14" s="60">
        <v>1</v>
      </c>
      <c r="K14" s="41">
        <f t="shared" si="2"/>
        <v>104236</v>
      </c>
      <c r="L14" s="41">
        <f t="shared" si="3"/>
        <v>104236</v>
      </c>
      <c r="M14" s="41">
        <f t="shared" si="4"/>
        <v>103000</v>
      </c>
      <c r="N14" s="42"/>
      <c r="O14" s="49" t="s">
        <v>23</v>
      </c>
      <c r="P14" s="162">
        <f t="shared" si="6"/>
        <v>103000</v>
      </c>
      <c r="Q14" s="44">
        <f>+'TOKEN b'!Z15</f>
        <v>103000</v>
      </c>
      <c r="R14" s="44">
        <f t="shared" si="7"/>
        <v>0</v>
      </c>
    </row>
    <row r="15" spans="1:18" x14ac:dyDescent="0.25">
      <c r="A15" s="32">
        <f t="shared" si="5"/>
        <v>11</v>
      </c>
      <c r="B15" s="68" t="s">
        <v>35</v>
      </c>
      <c r="C15" s="71" t="s">
        <v>36</v>
      </c>
      <c r="D15" s="72">
        <v>43242</v>
      </c>
      <c r="E15" s="65">
        <v>1003000</v>
      </c>
      <c r="F15" s="56">
        <f t="shared" si="0"/>
        <v>1015036</v>
      </c>
      <c r="G15" s="57">
        <f t="shared" si="1"/>
        <v>1003000</v>
      </c>
      <c r="H15" s="58">
        <f t="shared" si="8"/>
        <v>12036</v>
      </c>
      <c r="I15" s="59">
        <v>1</v>
      </c>
      <c r="J15" s="60">
        <v>1</v>
      </c>
      <c r="K15" s="41">
        <f t="shared" si="2"/>
        <v>1015036</v>
      </c>
      <c r="L15" s="41">
        <f t="shared" si="3"/>
        <v>1015036</v>
      </c>
      <c r="M15" s="41">
        <f t="shared" si="4"/>
        <v>1003000</v>
      </c>
      <c r="N15" s="42"/>
      <c r="O15" s="73" t="s">
        <v>26</v>
      </c>
      <c r="P15" s="162">
        <f t="shared" si="6"/>
        <v>1003000</v>
      </c>
      <c r="Q15" s="44">
        <f>+'TOKEN b'!Z16</f>
        <v>1003000</v>
      </c>
      <c r="R15" s="44">
        <f t="shared" si="7"/>
        <v>0</v>
      </c>
    </row>
    <row r="16" spans="1:18" x14ac:dyDescent="0.25">
      <c r="A16" s="32">
        <f t="shared" si="5"/>
        <v>12</v>
      </c>
      <c r="B16" s="68" t="s">
        <v>37</v>
      </c>
      <c r="C16" s="69" t="s">
        <v>38</v>
      </c>
      <c r="D16" s="64">
        <v>43242</v>
      </c>
      <c r="E16" s="65">
        <v>53000</v>
      </c>
      <c r="F16" s="56">
        <f t="shared" si="0"/>
        <v>53636</v>
      </c>
      <c r="G16" s="57">
        <f t="shared" si="1"/>
        <v>53000</v>
      </c>
      <c r="H16" s="58">
        <f t="shared" si="8"/>
        <v>636</v>
      </c>
      <c r="I16" s="59">
        <v>1</v>
      </c>
      <c r="J16" s="60">
        <v>1</v>
      </c>
      <c r="K16" s="41">
        <f t="shared" si="2"/>
        <v>53636</v>
      </c>
      <c r="L16" s="41">
        <f t="shared" si="3"/>
        <v>53636</v>
      </c>
      <c r="M16" s="41">
        <f t="shared" si="4"/>
        <v>53000</v>
      </c>
      <c r="N16" s="42"/>
      <c r="O16" s="49" t="s">
        <v>39</v>
      </c>
      <c r="P16" s="162">
        <f t="shared" si="6"/>
        <v>53000</v>
      </c>
      <c r="Q16" s="44">
        <f>+'TOKEN b'!Z17</f>
        <v>53000</v>
      </c>
      <c r="R16" s="44">
        <f t="shared" si="7"/>
        <v>0</v>
      </c>
    </row>
    <row r="17" spans="1:18" x14ac:dyDescent="0.25">
      <c r="A17" s="32">
        <f t="shared" si="5"/>
        <v>13</v>
      </c>
      <c r="B17" s="62" t="s">
        <v>40</v>
      </c>
      <c r="C17" s="70">
        <v>963180</v>
      </c>
      <c r="D17" s="64">
        <v>43243</v>
      </c>
      <c r="E17" s="65">
        <v>503000</v>
      </c>
      <c r="F17" s="56">
        <f t="shared" si="0"/>
        <v>509036</v>
      </c>
      <c r="G17" s="57">
        <f t="shared" si="1"/>
        <v>503000</v>
      </c>
      <c r="H17" s="58">
        <f t="shared" si="8"/>
        <v>6036</v>
      </c>
      <c r="I17" s="59">
        <v>1</v>
      </c>
      <c r="J17" s="60">
        <v>1</v>
      </c>
      <c r="K17" s="41">
        <f t="shared" si="2"/>
        <v>509036</v>
      </c>
      <c r="L17" s="41">
        <f t="shared" si="3"/>
        <v>509036</v>
      </c>
      <c r="M17" s="41">
        <f t="shared" si="4"/>
        <v>503000</v>
      </c>
      <c r="N17" s="42"/>
      <c r="O17" s="49" t="s">
        <v>32</v>
      </c>
      <c r="P17" s="162">
        <f t="shared" si="6"/>
        <v>503000</v>
      </c>
      <c r="Q17" s="44">
        <f>+'TOKEN b'!Z18</f>
        <v>503000</v>
      </c>
      <c r="R17" s="44">
        <f t="shared" si="7"/>
        <v>0</v>
      </c>
    </row>
    <row r="18" spans="1:18" x14ac:dyDescent="0.25">
      <c r="A18" s="32">
        <f t="shared" si="5"/>
        <v>14</v>
      </c>
      <c r="B18" s="52" t="s">
        <v>41</v>
      </c>
      <c r="C18" s="59">
        <v>898343</v>
      </c>
      <c r="D18" s="54">
        <v>43243</v>
      </c>
      <c r="E18" s="74">
        <v>503000</v>
      </c>
      <c r="F18" s="56">
        <f t="shared" si="0"/>
        <v>509036</v>
      </c>
      <c r="G18" s="57">
        <f t="shared" si="1"/>
        <v>503000</v>
      </c>
      <c r="H18" s="58">
        <f t="shared" si="8"/>
        <v>6036</v>
      </c>
      <c r="I18" s="59">
        <v>1</v>
      </c>
      <c r="J18" s="60">
        <v>1</v>
      </c>
      <c r="K18" s="41">
        <f t="shared" si="2"/>
        <v>509036</v>
      </c>
      <c r="L18" s="41">
        <f t="shared" si="3"/>
        <v>509036</v>
      </c>
      <c r="M18" s="41">
        <f t="shared" si="4"/>
        <v>503000</v>
      </c>
      <c r="N18" s="42"/>
      <c r="O18" s="75" t="s">
        <v>32</v>
      </c>
      <c r="P18" s="162">
        <f t="shared" si="6"/>
        <v>503000</v>
      </c>
      <c r="Q18" s="44">
        <f>+'TOKEN b'!Z19</f>
        <v>503000</v>
      </c>
      <c r="R18" s="44">
        <f t="shared" si="7"/>
        <v>0</v>
      </c>
    </row>
    <row r="19" spans="1:18" x14ac:dyDescent="0.25">
      <c r="A19" s="32">
        <f t="shared" si="5"/>
        <v>15</v>
      </c>
      <c r="B19" s="62" t="s">
        <v>42</v>
      </c>
      <c r="C19" s="70">
        <v>913622</v>
      </c>
      <c r="D19" s="67">
        <v>43243</v>
      </c>
      <c r="E19" s="65">
        <v>503000</v>
      </c>
      <c r="F19" s="56">
        <f t="shared" si="0"/>
        <v>509036</v>
      </c>
      <c r="G19" s="57">
        <f t="shared" si="1"/>
        <v>503000</v>
      </c>
      <c r="H19" s="58">
        <f t="shared" si="8"/>
        <v>6036</v>
      </c>
      <c r="I19" s="59">
        <v>1</v>
      </c>
      <c r="J19" s="60">
        <v>1</v>
      </c>
      <c r="K19" s="41">
        <f t="shared" si="2"/>
        <v>509036</v>
      </c>
      <c r="L19" s="41">
        <f t="shared" si="3"/>
        <v>509036</v>
      </c>
      <c r="M19" s="41">
        <f t="shared" si="4"/>
        <v>503000</v>
      </c>
      <c r="N19" s="42"/>
      <c r="O19" s="49" t="s">
        <v>32</v>
      </c>
      <c r="P19" s="162">
        <f t="shared" si="6"/>
        <v>503000</v>
      </c>
      <c r="Q19" s="44">
        <f>+'TOKEN b'!Z20</f>
        <v>503000</v>
      </c>
      <c r="R19" s="44">
        <f t="shared" si="7"/>
        <v>0</v>
      </c>
    </row>
    <row r="20" spans="1:18" x14ac:dyDescent="0.25">
      <c r="A20" s="32">
        <f t="shared" si="5"/>
        <v>16</v>
      </c>
      <c r="B20" s="62" t="s">
        <v>43</v>
      </c>
      <c r="C20" s="63">
        <v>910522</v>
      </c>
      <c r="D20" s="67">
        <v>43248</v>
      </c>
      <c r="E20" s="65">
        <v>203000</v>
      </c>
      <c r="F20" s="56">
        <f t="shared" si="0"/>
        <v>205436</v>
      </c>
      <c r="G20" s="57">
        <f t="shared" si="1"/>
        <v>203000</v>
      </c>
      <c r="H20" s="58">
        <f t="shared" si="8"/>
        <v>2436</v>
      </c>
      <c r="I20" s="59">
        <v>1</v>
      </c>
      <c r="J20" s="60">
        <v>1</v>
      </c>
      <c r="K20" s="41">
        <f t="shared" si="2"/>
        <v>205436</v>
      </c>
      <c r="L20" s="41">
        <f t="shared" si="3"/>
        <v>205436</v>
      </c>
      <c r="M20" s="41">
        <f t="shared" si="4"/>
        <v>203000</v>
      </c>
      <c r="N20" s="42"/>
      <c r="O20" s="49" t="s">
        <v>44</v>
      </c>
      <c r="P20" s="162">
        <f t="shared" si="6"/>
        <v>203000</v>
      </c>
      <c r="Q20" s="44">
        <f>+'TOKEN b'!Z21</f>
        <v>203000</v>
      </c>
      <c r="R20" s="44">
        <f t="shared" si="7"/>
        <v>0</v>
      </c>
    </row>
    <row r="21" spans="1:18" x14ac:dyDescent="0.25">
      <c r="A21" s="32">
        <f t="shared" si="5"/>
        <v>17</v>
      </c>
      <c r="B21" s="62" t="s">
        <v>45</v>
      </c>
      <c r="C21" s="63">
        <v>973902</v>
      </c>
      <c r="D21" s="64">
        <v>43250</v>
      </c>
      <c r="E21" s="65">
        <v>503000</v>
      </c>
      <c r="F21" s="56">
        <f t="shared" si="0"/>
        <v>509036</v>
      </c>
      <c r="G21" s="57">
        <f t="shared" si="1"/>
        <v>503000</v>
      </c>
      <c r="H21" s="58">
        <f t="shared" si="8"/>
        <v>6036</v>
      </c>
      <c r="I21" s="59">
        <v>1</v>
      </c>
      <c r="J21" s="60">
        <v>1</v>
      </c>
      <c r="K21" s="41">
        <f t="shared" si="2"/>
        <v>509036</v>
      </c>
      <c r="L21" s="41">
        <f t="shared" si="3"/>
        <v>509036</v>
      </c>
      <c r="M21" s="41">
        <f t="shared" si="4"/>
        <v>503000</v>
      </c>
      <c r="N21" s="42"/>
      <c r="O21" s="49" t="s">
        <v>32</v>
      </c>
      <c r="P21" s="162">
        <f t="shared" si="6"/>
        <v>503000</v>
      </c>
      <c r="Q21" s="44">
        <f>+'TOKEN b'!Z22</f>
        <v>503000</v>
      </c>
      <c r="R21" s="44">
        <f t="shared" si="7"/>
        <v>0</v>
      </c>
    </row>
    <row r="22" spans="1:18" x14ac:dyDescent="0.25">
      <c r="A22" s="32">
        <f t="shared" si="5"/>
        <v>18</v>
      </c>
      <c r="B22" s="62" t="s">
        <v>46</v>
      </c>
      <c r="C22" s="70" t="s">
        <v>47</v>
      </c>
      <c r="D22" s="64">
        <v>43245</v>
      </c>
      <c r="E22" s="65">
        <v>203000</v>
      </c>
      <c r="F22" s="56">
        <f t="shared" si="0"/>
        <v>205436</v>
      </c>
      <c r="G22" s="57">
        <f t="shared" si="1"/>
        <v>203000</v>
      </c>
      <c r="H22" s="58">
        <f t="shared" si="8"/>
        <v>2436</v>
      </c>
      <c r="I22" s="59">
        <v>1</v>
      </c>
      <c r="J22" s="60">
        <v>1</v>
      </c>
      <c r="K22" s="41">
        <f t="shared" si="2"/>
        <v>205436</v>
      </c>
      <c r="L22" s="41">
        <f t="shared" si="3"/>
        <v>205436</v>
      </c>
      <c r="M22" s="41">
        <f t="shared" si="4"/>
        <v>203000</v>
      </c>
      <c r="N22" s="42"/>
      <c r="O22" s="49" t="s">
        <v>44</v>
      </c>
      <c r="P22" s="162">
        <f t="shared" si="6"/>
        <v>203000</v>
      </c>
      <c r="Q22" s="44">
        <f>+'TOKEN b'!Z23</f>
        <v>203000</v>
      </c>
      <c r="R22" s="44">
        <f t="shared" si="7"/>
        <v>0</v>
      </c>
    </row>
    <row r="23" spans="1:18" x14ac:dyDescent="0.25">
      <c r="A23" s="32">
        <f t="shared" si="5"/>
        <v>19</v>
      </c>
      <c r="B23" s="68" t="s">
        <v>48</v>
      </c>
      <c r="C23" s="76">
        <v>885217</v>
      </c>
      <c r="D23" s="64">
        <v>43245</v>
      </c>
      <c r="E23" s="65">
        <v>503000</v>
      </c>
      <c r="F23" s="56">
        <f t="shared" si="0"/>
        <v>509036</v>
      </c>
      <c r="G23" s="57">
        <f t="shared" si="1"/>
        <v>503000</v>
      </c>
      <c r="H23" s="58">
        <f t="shared" si="8"/>
        <v>6036</v>
      </c>
      <c r="I23" s="59">
        <v>1</v>
      </c>
      <c r="J23" s="60">
        <v>1</v>
      </c>
      <c r="K23" s="41">
        <f t="shared" si="2"/>
        <v>509036</v>
      </c>
      <c r="L23" s="41">
        <f t="shared" si="3"/>
        <v>509036</v>
      </c>
      <c r="M23" s="41">
        <f t="shared" si="4"/>
        <v>503000</v>
      </c>
      <c r="N23" s="42"/>
      <c r="O23" s="73" t="s">
        <v>32</v>
      </c>
      <c r="P23" s="162">
        <f t="shared" si="6"/>
        <v>503000</v>
      </c>
      <c r="Q23" s="44">
        <f>+'TOKEN b'!Z24</f>
        <v>503000</v>
      </c>
      <c r="R23" s="44">
        <f t="shared" si="7"/>
        <v>0</v>
      </c>
    </row>
    <row r="24" spans="1:18" x14ac:dyDescent="0.25">
      <c r="A24" s="32">
        <f t="shared" si="5"/>
        <v>20</v>
      </c>
      <c r="B24" s="52" t="s">
        <v>42</v>
      </c>
      <c r="C24" s="128">
        <v>913622</v>
      </c>
      <c r="D24" s="54">
        <v>43256</v>
      </c>
      <c r="E24" s="313">
        <v>503000</v>
      </c>
      <c r="F24" s="56">
        <f t="shared" ref="F24" si="9">+I24*K24</f>
        <v>503000</v>
      </c>
      <c r="G24" s="57">
        <f t="shared" ref="G24" si="10">+E24/I24</f>
        <v>503000</v>
      </c>
      <c r="H24" s="58">
        <v>0</v>
      </c>
      <c r="I24" s="59">
        <v>1</v>
      </c>
      <c r="J24" s="60">
        <v>1</v>
      </c>
      <c r="K24" s="41">
        <f t="shared" ref="K24:K29" si="11">+G24+H24</f>
        <v>503000</v>
      </c>
      <c r="L24" s="41">
        <f t="shared" ref="L24:L29" si="12">+J24*K24</f>
        <v>503000</v>
      </c>
      <c r="M24" s="41">
        <f t="shared" ref="M24:M29" si="13">+G24*J24</f>
        <v>503000</v>
      </c>
      <c r="N24" s="42"/>
      <c r="O24" s="75" t="s">
        <v>32</v>
      </c>
      <c r="P24" s="162">
        <f t="shared" si="6"/>
        <v>503000</v>
      </c>
      <c r="Q24" s="44">
        <f>+'TOKEN b'!Z25</f>
        <v>503000</v>
      </c>
      <c r="R24" s="44">
        <f t="shared" si="7"/>
        <v>0</v>
      </c>
    </row>
    <row r="25" spans="1:18" x14ac:dyDescent="0.25">
      <c r="A25" s="32">
        <f t="shared" si="5"/>
        <v>21</v>
      </c>
      <c r="B25" s="179" t="s">
        <v>41</v>
      </c>
      <c r="C25" s="323">
        <v>898343</v>
      </c>
      <c r="D25" s="72">
        <v>43257</v>
      </c>
      <c r="E25" s="324">
        <v>503000</v>
      </c>
      <c r="F25" s="56">
        <f t="shared" ref="F25:F29" si="14">+I25*K25</f>
        <v>503000</v>
      </c>
      <c r="G25" s="57">
        <f t="shared" ref="G25:G29" si="15">+E25/I25</f>
        <v>503000</v>
      </c>
      <c r="H25" s="58">
        <v>0</v>
      </c>
      <c r="I25" s="59">
        <v>1</v>
      </c>
      <c r="J25" s="60">
        <v>1</v>
      </c>
      <c r="K25" s="41">
        <f t="shared" si="11"/>
        <v>503000</v>
      </c>
      <c r="L25" s="41">
        <f t="shared" si="12"/>
        <v>503000</v>
      </c>
      <c r="M25" s="41">
        <f t="shared" si="13"/>
        <v>503000</v>
      </c>
      <c r="N25" s="42"/>
      <c r="O25" s="134" t="s">
        <v>32</v>
      </c>
      <c r="P25" s="162">
        <f t="shared" si="6"/>
        <v>503000</v>
      </c>
      <c r="Q25" s="44">
        <f>+'TOKEN b'!Z26</f>
        <v>503000</v>
      </c>
      <c r="R25" s="44">
        <f t="shared" si="7"/>
        <v>0</v>
      </c>
    </row>
    <row r="26" spans="1:18" x14ac:dyDescent="0.25">
      <c r="A26" s="32">
        <f t="shared" si="5"/>
        <v>22</v>
      </c>
      <c r="B26" s="121" t="s">
        <v>35</v>
      </c>
      <c r="C26" s="327" t="s">
        <v>36</v>
      </c>
      <c r="D26" s="54">
        <v>43256</v>
      </c>
      <c r="E26" s="55">
        <v>503000</v>
      </c>
      <c r="F26" s="56">
        <f t="shared" si="14"/>
        <v>503000</v>
      </c>
      <c r="G26" s="57">
        <f t="shared" si="15"/>
        <v>503000</v>
      </c>
      <c r="H26" s="58">
        <v>0</v>
      </c>
      <c r="I26" s="59">
        <v>1</v>
      </c>
      <c r="J26" s="60">
        <v>1</v>
      </c>
      <c r="K26" s="41">
        <f t="shared" si="11"/>
        <v>503000</v>
      </c>
      <c r="L26" s="41">
        <f t="shared" si="12"/>
        <v>503000</v>
      </c>
      <c r="M26" s="41">
        <f t="shared" si="13"/>
        <v>503000</v>
      </c>
      <c r="N26" s="42"/>
      <c r="O26" s="134" t="s">
        <v>32</v>
      </c>
      <c r="P26" s="162">
        <f t="shared" si="6"/>
        <v>503000</v>
      </c>
      <c r="Q26" s="44">
        <f>+'TOKEN b'!Z27</f>
        <v>503000</v>
      </c>
      <c r="R26" s="44">
        <f t="shared" si="7"/>
        <v>0</v>
      </c>
    </row>
    <row r="27" spans="1:18" x14ac:dyDescent="0.25">
      <c r="A27" s="32">
        <f t="shared" si="5"/>
        <v>23</v>
      </c>
      <c r="B27" s="121" t="s">
        <v>48</v>
      </c>
      <c r="C27" s="122">
        <v>885217</v>
      </c>
      <c r="D27" s="123">
        <v>43255</v>
      </c>
      <c r="E27" s="55">
        <v>203000</v>
      </c>
      <c r="F27" s="56">
        <f t="shared" si="14"/>
        <v>203000</v>
      </c>
      <c r="G27" s="57">
        <f t="shared" si="15"/>
        <v>203000</v>
      </c>
      <c r="H27" s="58">
        <v>0</v>
      </c>
      <c r="I27" s="59">
        <v>1</v>
      </c>
      <c r="J27" s="60">
        <v>1</v>
      </c>
      <c r="K27" s="41">
        <f t="shared" si="11"/>
        <v>203000</v>
      </c>
      <c r="L27" s="41">
        <f t="shared" si="12"/>
        <v>203000</v>
      </c>
      <c r="M27" s="41">
        <f t="shared" si="13"/>
        <v>203000</v>
      </c>
      <c r="N27" s="42"/>
      <c r="O27" s="134" t="s">
        <v>44</v>
      </c>
      <c r="P27" s="162">
        <f t="shared" si="6"/>
        <v>203000</v>
      </c>
      <c r="Q27" s="44">
        <f>+'TOKEN b'!Z28</f>
        <v>203000</v>
      </c>
      <c r="R27" s="44">
        <f t="shared" si="7"/>
        <v>0</v>
      </c>
    </row>
    <row r="28" spans="1:18" x14ac:dyDescent="0.25">
      <c r="A28" s="32">
        <f t="shared" si="5"/>
        <v>24</v>
      </c>
      <c r="B28" s="52" t="s">
        <v>77</v>
      </c>
      <c r="C28" s="59">
        <v>110804</v>
      </c>
      <c r="D28" s="54">
        <v>43257</v>
      </c>
      <c r="E28" s="313">
        <v>53000</v>
      </c>
      <c r="F28" s="56">
        <f t="shared" si="14"/>
        <v>53000</v>
      </c>
      <c r="G28" s="57">
        <f t="shared" si="15"/>
        <v>53000</v>
      </c>
      <c r="H28" s="58">
        <v>0</v>
      </c>
      <c r="I28" s="59">
        <v>1</v>
      </c>
      <c r="J28" s="60">
        <v>1</v>
      </c>
      <c r="K28" s="41">
        <f t="shared" si="11"/>
        <v>53000</v>
      </c>
      <c r="L28" s="41">
        <f t="shared" si="12"/>
        <v>53000</v>
      </c>
      <c r="M28" s="41">
        <f t="shared" si="13"/>
        <v>53000</v>
      </c>
      <c r="N28" s="42"/>
      <c r="O28" s="75" t="s">
        <v>39</v>
      </c>
      <c r="P28" s="162">
        <f t="shared" si="6"/>
        <v>53000</v>
      </c>
      <c r="Q28" s="44">
        <f>+'TOKEN b'!Z29</f>
        <v>53000</v>
      </c>
      <c r="R28" s="44">
        <f t="shared" si="7"/>
        <v>0</v>
      </c>
    </row>
    <row r="29" spans="1:18" x14ac:dyDescent="0.25">
      <c r="A29" s="32">
        <f t="shared" si="5"/>
        <v>25</v>
      </c>
      <c r="B29" s="52" t="s">
        <v>161</v>
      </c>
      <c r="C29" s="128">
        <v>914013</v>
      </c>
      <c r="D29" s="54">
        <v>43258</v>
      </c>
      <c r="E29" s="313">
        <v>1003000</v>
      </c>
      <c r="F29" s="56">
        <f t="shared" si="14"/>
        <v>1003000</v>
      </c>
      <c r="G29" s="57">
        <f t="shared" si="15"/>
        <v>1003000</v>
      </c>
      <c r="H29" s="58">
        <v>0</v>
      </c>
      <c r="I29" s="59">
        <v>1</v>
      </c>
      <c r="J29" s="60">
        <v>1</v>
      </c>
      <c r="K29" s="41">
        <f t="shared" si="11"/>
        <v>1003000</v>
      </c>
      <c r="L29" s="41">
        <f t="shared" si="12"/>
        <v>1003000</v>
      </c>
      <c r="M29" s="41">
        <f t="shared" si="13"/>
        <v>1003000</v>
      </c>
      <c r="N29" s="42"/>
      <c r="O29" s="75" t="s">
        <v>26</v>
      </c>
      <c r="P29" s="162">
        <f t="shared" si="6"/>
        <v>1003000</v>
      </c>
      <c r="Q29" s="44">
        <f>+'TOKEN b'!Z30</f>
        <v>1003000</v>
      </c>
      <c r="R29" s="44">
        <f t="shared" si="7"/>
        <v>0</v>
      </c>
    </row>
    <row r="30" spans="1:18" x14ac:dyDescent="0.25">
      <c r="A30" s="60"/>
      <c r="B30" s="77"/>
      <c r="C30" s="60"/>
      <c r="D30" s="78"/>
      <c r="E30" s="79"/>
      <c r="F30" s="79"/>
      <c r="G30" s="80"/>
      <c r="H30" s="58"/>
      <c r="I30" s="60"/>
      <c r="J30" s="77"/>
      <c r="K30" s="41"/>
      <c r="L30" s="41"/>
      <c r="M30" s="41"/>
      <c r="N30" s="42"/>
      <c r="O30" s="81"/>
      <c r="P30" s="77"/>
      <c r="Q30" s="77"/>
      <c r="R30" s="77"/>
    </row>
    <row r="31" spans="1:18" x14ac:dyDescent="0.25">
      <c r="A31" s="60"/>
      <c r="B31" s="77" t="s">
        <v>7</v>
      </c>
      <c r="C31" s="60"/>
      <c r="D31" s="78"/>
      <c r="E31" s="79">
        <f>SUM(E5:E30)</f>
        <v>10785500</v>
      </c>
      <c r="F31" s="79">
        <f t="shared" ref="F31:M31" si="16">SUM(F5:F30)</f>
        <v>10987508</v>
      </c>
      <c r="G31" s="79">
        <f t="shared" si="16"/>
        <v>9883250</v>
      </c>
      <c r="H31" s="79">
        <f t="shared" si="16"/>
        <v>93738</v>
      </c>
      <c r="I31" s="79">
        <f t="shared" si="16"/>
        <v>34</v>
      </c>
      <c r="J31" s="79">
        <f t="shared" si="16"/>
        <v>30</v>
      </c>
      <c r="K31" s="79">
        <f t="shared" si="16"/>
        <v>9976988</v>
      </c>
      <c r="L31" s="79">
        <f t="shared" si="16"/>
        <v>10538388</v>
      </c>
      <c r="M31" s="79">
        <f t="shared" si="16"/>
        <v>10384500</v>
      </c>
      <c r="N31" s="42"/>
      <c r="O31" s="81"/>
      <c r="P31" s="79">
        <f t="shared" ref="P31" si="17">SUM(P5:P30)</f>
        <v>10384500</v>
      </c>
      <c r="Q31" s="79">
        <f t="shared" ref="Q31" si="18">SUM(Q5:Q30)</f>
        <v>10384500</v>
      </c>
      <c r="R31" s="79">
        <f t="shared" ref="R31" si="19">SUM(R5:R30)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showGridLines="0" view="pageBreakPreview" zoomScaleSheetLayoutView="100" workbookViewId="0">
      <pane ySplit="4" topLeftCell="A5" activePane="bottomLeft" state="frozen"/>
      <selection pane="bottomLeft" activeCell="L22" sqref="L22"/>
    </sheetView>
  </sheetViews>
  <sheetFormatPr defaultRowHeight="15.75" x14ac:dyDescent="0.25"/>
  <cols>
    <col min="1" max="1" width="11.5703125" style="264" bestFit="1" customWidth="1"/>
    <col min="2" max="2" width="27.42578125" style="264" bestFit="1" customWidth="1"/>
    <col min="3" max="3" width="10.140625" style="264" bestFit="1" customWidth="1"/>
    <col min="4" max="4" width="13.5703125" style="264" bestFit="1" customWidth="1"/>
    <col min="5" max="5" width="15.85546875" style="264" bestFit="1" customWidth="1"/>
    <col min="6" max="6" width="11.7109375" style="264" bestFit="1" customWidth="1"/>
    <col min="7" max="7" width="14.42578125" style="264" bestFit="1" customWidth="1"/>
    <col min="8" max="8" width="9.42578125" style="264" hidden="1" customWidth="1"/>
    <col min="9" max="9" width="17.85546875" style="264" bestFit="1" customWidth="1"/>
    <col min="10" max="11" width="16.140625" style="264" bestFit="1" customWidth="1"/>
    <col min="12" max="12" width="13.140625" style="264" bestFit="1" customWidth="1"/>
    <col min="13" max="13" width="16.5703125" style="264" bestFit="1" customWidth="1"/>
    <col min="14" max="14" width="16.85546875" style="264" bestFit="1" customWidth="1"/>
    <col min="15" max="15" width="12" style="264" bestFit="1" customWidth="1"/>
    <col min="16" max="16" width="17.85546875" style="264" bestFit="1" customWidth="1"/>
    <col min="17" max="17" width="11.28515625" style="264" bestFit="1" customWidth="1"/>
    <col min="18" max="18" width="10.5703125" style="264" hidden="1" customWidth="1"/>
    <col min="19" max="19" width="15.85546875" style="264" bestFit="1" customWidth="1"/>
    <col min="20" max="20" width="14.5703125" style="264" bestFit="1" customWidth="1"/>
    <col min="21" max="21" width="8.5703125" style="264" bestFit="1" customWidth="1"/>
    <col min="22" max="22" width="8.28515625" style="264" bestFit="1" customWidth="1"/>
    <col min="23" max="23" width="14.7109375" style="264" bestFit="1" customWidth="1"/>
    <col min="24" max="24" width="15.85546875" style="264" bestFit="1" customWidth="1"/>
    <col min="25" max="25" width="19.5703125" style="264" bestFit="1" customWidth="1"/>
    <col min="26" max="26" width="17.28515625" style="264" bestFit="1" customWidth="1"/>
    <col min="27" max="27" width="41.42578125" style="264" bestFit="1" customWidth="1"/>
    <col min="28" max="28" width="12.85546875" style="264" bestFit="1" customWidth="1"/>
    <col min="29" max="16384" width="9.140625" style="264"/>
  </cols>
  <sheetData>
    <row r="1" spans="1:28" s="145" customFormat="1" x14ac:dyDescent="0.25">
      <c r="A1" s="252" t="s">
        <v>0</v>
      </c>
      <c r="B1" s="253"/>
      <c r="C1" s="254"/>
      <c r="D1" s="254"/>
      <c r="E1" s="7"/>
      <c r="F1" s="7"/>
      <c r="G1" s="254"/>
      <c r="H1" s="254"/>
      <c r="I1" s="255"/>
      <c r="J1" s="255"/>
      <c r="K1" s="255"/>
      <c r="L1" s="7"/>
      <c r="M1" s="85"/>
      <c r="N1" s="85"/>
      <c r="O1" s="85"/>
      <c r="P1" s="85"/>
      <c r="Q1" s="85"/>
      <c r="R1" s="85"/>
      <c r="S1" s="256"/>
      <c r="T1" s="7"/>
      <c r="U1" s="257"/>
      <c r="W1" s="255"/>
      <c r="X1" s="255"/>
      <c r="Y1" s="255"/>
      <c r="Z1" s="252"/>
      <c r="AA1" s="252"/>
    </row>
    <row r="2" spans="1:28" s="145" customFormat="1" x14ac:dyDescent="0.25">
      <c r="A2" s="246" t="s">
        <v>238</v>
      </c>
      <c r="B2" s="253"/>
      <c r="C2" s="254"/>
      <c r="D2" s="254"/>
      <c r="E2" s="7"/>
      <c r="F2" s="7"/>
      <c r="G2" s="254"/>
      <c r="H2" s="254"/>
      <c r="I2" s="255"/>
      <c r="J2" s="255"/>
      <c r="K2" s="255"/>
      <c r="L2" s="7"/>
      <c r="M2" s="85"/>
      <c r="N2" s="85"/>
      <c r="O2" s="85"/>
      <c r="P2" s="85"/>
      <c r="Q2" s="85"/>
      <c r="R2" s="85"/>
      <c r="S2" s="256"/>
      <c r="T2" s="7"/>
      <c r="U2" s="257"/>
      <c r="W2" s="255"/>
      <c r="X2" s="255"/>
      <c r="Y2" s="255"/>
      <c r="Z2" s="252"/>
      <c r="AA2" s="252"/>
    </row>
    <row r="3" spans="1:28" s="257" customFormat="1" x14ac:dyDescent="0.25">
      <c r="A3" s="99" t="s">
        <v>2</v>
      </c>
      <c r="B3" s="99" t="s">
        <v>3</v>
      </c>
      <c r="C3" s="99" t="s">
        <v>4</v>
      </c>
      <c r="D3" s="99" t="s">
        <v>5</v>
      </c>
      <c r="E3" s="99" t="s">
        <v>5</v>
      </c>
      <c r="F3" s="99" t="s">
        <v>5</v>
      </c>
      <c r="G3" s="99" t="s">
        <v>5</v>
      </c>
      <c r="H3" s="99" t="s">
        <v>5</v>
      </c>
      <c r="I3" s="99" t="s">
        <v>6</v>
      </c>
      <c r="J3" s="99" t="s">
        <v>7</v>
      </c>
      <c r="K3" s="99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0" t="s">
        <v>52</v>
      </c>
      <c r="Q3" s="100" t="s">
        <v>53</v>
      </c>
      <c r="R3" s="100" t="s">
        <v>53</v>
      </c>
      <c r="S3" s="100" t="s">
        <v>54</v>
      </c>
      <c r="T3" s="99" t="s">
        <v>55</v>
      </c>
      <c r="U3" s="98" t="s">
        <v>10</v>
      </c>
      <c r="V3" s="99" t="s">
        <v>11</v>
      </c>
      <c r="W3" s="100" t="s">
        <v>12</v>
      </c>
      <c r="X3" s="99" t="s">
        <v>13</v>
      </c>
      <c r="Y3" s="99" t="s">
        <v>14</v>
      </c>
      <c r="Z3" s="99" t="s">
        <v>15</v>
      </c>
      <c r="AA3" s="99" t="s">
        <v>16</v>
      </c>
      <c r="AB3" s="99"/>
    </row>
    <row r="4" spans="1:28" s="257" customFormat="1" x14ac:dyDescent="0.25">
      <c r="A4" s="112"/>
      <c r="B4" s="112"/>
      <c r="C4" s="112"/>
      <c r="D4" s="112" t="s">
        <v>17</v>
      </c>
      <c r="E4" s="112" t="s">
        <v>54</v>
      </c>
      <c r="F4" s="112" t="s">
        <v>56</v>
      </c>
      <c r="G4" s="112" t="s">
        <v>57</v>
      </c>
      <c r="H4" s="112" t="s">
        <v>53</v>
      </c>
      <c r="I4" s="258"/>
      <c r="J4" s="112" t="s">
        <v>6</v>
      </c>
      <c r="K4" s="112"/>
      <c r="L4" s="111"/>
      <c r="M4" s="112" t="s">
        <v>58</v>
      </c>
      <c r="N4" s="113" t="s">
        <v>59</v>
      </c>
      <c r="O4" s="113" t="s">
        <v>59</v>
      </c>
      <c r="P4" s="113" t="s">
        <v>60</v>
      </c>
      <c r="Q4" s="113" t="s">
        <v>62</v>
      </c>
      <c r="R4" s="113" t="s">
        <v>63</v>
      </c>
      <c r="S4" s="259"/>
      <c r="T4" s="112" t="s">
        <v>64</v>
      </c>
      <c r="U4" s="111"/>
      <c r="V4" s="112" t="s">
        <v>18</v>
      </c>
      <c r="W4" s="113" t="s">
        <v>19</v>
      </c>
      <c r="X4" s="112" t="s">
        <v>9</v>
      </c>
      <c r="Y4" s="112"/>
      <c r="Z4" s="260"/>
      <c r="AA4" s="260"/>
      <c r="AB4" s="112"/>
    </row>
    <row r="5" spans="1:28" x14ac:dyDescent="0.25">
      <c r="A5" s="248">
        <v>1</v>
      </c>
      <c r="B5" s="52" t="s">
        <v>167</v>
      </c>
      <c r="C5" s="130" t="s">
        <v>168</v>
      </c>
      <c r="D5" s="54">
        <v>43224</v>
      </c>
      <c r="E5" s="263"/>
      <c r="F5" s="263"/>
      <c r="G5" s="241"/>
      <c r="H5" s="263"/>
      <c r="I5" s="309">
        <v>44061</v>
      </c>
      <c r="J5" s="79">
        <f t="shared" ref="J5:J13" si="0">+U5*W5</f>
        <v>44061</v>
      </c>
      <c r="K5" s="236">
        <f t="shared" ref="K5:K13" si="1">+I5/U5</f>
        <v>44061</v>
      </c>
      <c r="L5" s="127">
        <v>0</v>
      </c>
      <c r="M5" s="263">
        <v>0</v>
      </c>
      <c r="N5" s="242">
        <v>0</v>
      </c>
      <c r="O5" s="127">
        <v>0</v>
      </c>
      <c r="P5" s="263">
        <v>0</v>
      </c>
      <c r="Q5" s="263">
        <v>0</v>
      </c>
      <c r="R5" s="263"/>
      <c r="S5" s="263">
        <v>0</v>
      </c>
      <c r="T5" s="57">
        <f t="shared" ref="T5:T13" si="2">I5-N5-P5-S5+N5</f>
        <v>44061</v>
      </c>
      <c r="U5" s="262">
        <v>1</v>
      </c>
      <c r="V5" s="262">
        <v>1</v>
      </c>
      <c r="W5" s="41">
        <f t="shared" ref="W5:W13" si="3">+K5+L5</f>
        <v>44061</v>
      </c>
      <c r="X5" s="41">
        <f t="shared" ref="X5:X13" si="4">+V5*W5</f>
        <v>44061</v>
      </c>
      <c r="Y5" s="41">
        <f t="shared" ref="Y5:Y13" si="5">+K5*V5</f>
        <v>44061</v>
      </c>
      <c r="Z5" s="57"/>
      <c r="AA5" s="75" t="s">
        <v>188</v>
      </c>
      <c r="AB5" s="263">
        <f t="shared" ref="AB5:AB13" si="6">T5-Y5</f>
        <v>0</v>
      </c>
    </row>
    <row r="6" spans="1:28" x14ac:dyDescent="0.25">
      <c r="A6" s="248">
        <v>2</v>
      </c>
      <c r="B6" s="52" t="s">
        <v>65</v>
      </c>
      <c r="C6" s="133">
        <v>901689</v>
      </c>
      <c r="D6" s="54">
        <v>43256</v>
      </c>
      <c r="E6" s="77"/>
      <c r="F6" s="77"/>
      <c r="G6" s="241"/>
      <c r="H6" s="77"/>
      <c r="I6" s="310">
        <v>59689</v>
      </c>
      <c r="J6" s="79">
        <f t="shared" si="0"/>
        <v>59689</v>
      </c>
      <c r="K6" s="236">
        <f t="shared" si="1"/>
        <v>59689</v>
      </c>
      <c r="L6" s="127">
        <v>0</v>
      </c>
      <c r="M6" s="261">
        <v>0</v>
      </c>
      <c r="N6" s="242">
        <v>0</v>
      </c>
      <c r="O6" s="127">
        <v>0</v>
      </c>
      <c r="P6" s="127">
        <v>0</v>
      </c>
      <c r="Q6" s="127">
        <v>0</v>
      </c>
      <c r="R6" s="77"/>
      <c r="S6" s="127">
        <v>0</v>
      </c>
      <c r="T6" s="57">
        <f t="shared" si="2"/>
        <v>59689</v>
      </c>
      <c r="U6" s="262">
        <v>1</v>
      </c>
      <c r="V6" s="262">
        <v>1</v>
      </c>
      <c r="W6" s="41">
        <f t="shared" si="3"/>
        <v>59689</v>
      </c>
      <c r="X6" s="41">
        <f t="shared" si="4"/>
        <v>59689</v>
      </c>
      <c r="Y6" s="41">
        <f t="shared" si="5"/>
        <v>59689</v>
      </c>
      <c r="Z6" s="77"/>
      <c r="AA6" s="75" t="s">
        <v>178</v>
      </c>
      <c r="AB6" s="263">
        <f t="shared" si="6"/>
        <v>0</v>
      </c>
    </row>
    <row r="7" spans="1:28" x14ac:dyDescent="0.25">
      <c r="A7" s="248">
        <v>3</v>
      </c>
      <c r="B7" s="121" t="s">
        <v>169</v>
      </c>
      <c r="C7" s="249">
        <v>964143</v>
      </c>
      <c r="D7" s="54">
        <v>43256</v>
      </c>
      <c r="E7" s="263"/>
      <c r="F7" s="263"/>
      <c r="G7" s="241"/>
      <c r="H7" s="263"/>
      <c r="I7" s="311">
        <v>76326</v>
      </c>
      <c r="J7" s="79">
        <f t="shared" si="0"/>
        <v>76326</v>
      </c>
      <c r="K7" s="236">
        <f t="shared" si="1"/>
        <v>76326</v>
      </c>
      <c r="L7" s="127">
        <v>0</v>
      </c>
      <c r="M7" s="263">
        <v>0</v>
      </c>
      <c r="N7" s="242">
        <v>0</v>
      </c>
      <c r="O7" s="127">
        <v>0</v>
      </c>
      <c r="P7" s="263">
        <v>0</v>
      </c>
      <c r="Q7" s="263">
        <v>0</v>
      </c>
      <c r="R7" s="263"/>
      <c r="S7" s="263">
        <v>0</v>
      </c>
      <c r="T7" s="57">
        <f t="shared" si="2"/>
        <v>76326</v>
      </c>
      <c r="U7" s="262">
        <v>1</v>
      </c>
      <c r="V7" s="262">
        <v>1</v>
      </c>
      <c r="W7" s="41">
        <f t="shared" si="3"/>
        <v>76326</v>
      </c>
      <c r="X7" s="41">
        <f t="shared" si="4"/>
        <v>76326</v>
      </c>
      <c r="Y7" s="41">
        <f t="shared" si="5"/>
        <v>76326</v>
      </c>
      <c r="Z7" s="57"/>
      <c r="AA7" s="134" t="s">
        <v>179</v>
      </c>
      <c r="AB7" s="263">
        <f t="shared" si="6"/>
        <v>0</v>
      </c>
    </row>
    <row r="8" spans="1:28" x14ac:dyDescent="0.25">
      <c r="A8" s="248">
        <v>4</v>
      </c>
      <c r="B8" s="52" t="s">
        <v>171</v>
      </c>
      <c r="C8" s="130" t="s">
        <v>172</v>
      </c>
      <c r="D8" s="54">
        <v>43256</v>
      </c>
      <c r="E8" s="263"/>
      <c r="F8" s="263"/>
      <c r="G8" s="241"/>
      <c r="H8" s="263"/>
      <c r="I8" s="129">
        <v>53493</v>
      </c>
      <c r="J8" s="79">
        <f t="shared" si="0"/>
        <v>53493</v>
      </c>
      <c r="K8" s="236">
        <f t="shared" si="1"/>
        <v>53493</v>
      </c>
      <c r="L8" s="127">
        <v>0</v>
      </c>
      <c r="M8" s="263">
        <v>0</v>
      </c>
      <c r="N8" s="242">
        <v>0</v>
      </c>
      <c r="O8" s="127">
        <v>0</v>
      </c>
      <c r="P8" s="263">
        <v>0</v>
      </c>
      <c r="Q8" s="263">
        <v>0</v>
      </c>
      <c r="R8" s="263"/>
      <c r="S8" s="263">
        <v>0</v>
      </c>
      <c r="T8" s="57">
        <f t="shared" si="2"/>
        <v>53493</v>
      </c>
      <c r="U8" s="262">
        <v>1</v>
      </c>
      <c r="V8" s="262">
        <v>1</v>
      </c>
      <c r="W8" s="41">
        <f t="shared" si="3"/>
        <v>53493</v>
      </c>
      <c r="X8" s="41">
        <f t="shared" si="4"/>
        <v>53493</v>
      </c>
      <c r="Y8" s="41">
        <f t="shared" si="5"/>
        <v>53493</v>
      </c>
      <c r="Z8" s="57"/>
      <c r="AA8" s="75" t="s">
        <v>180</v>
      </c>
      <c r="AB8" s="263">
        <f t="shared" si="6"/>
        <v>0</v>
      </c>
    </row>
    <row r="9" spans="1:28" x14ac:dyDescent="0.25">
      <c r="A9" s="248">
        <v>5</v>
      </c>
      <c r="B9" s="204" t="s">
        <v>173</v>
      </c>
      <c r="C9" s="163" t="s">
        <v>174</v>
      </c>
      <c r="D9" s="54">
        <v>43256</v>
      </c>
      <c r="E9" s="263"/>
      <c r="F9" s="263"/>
      <c r="G9" s="241"/>
      <c r="H9" s="263"/>
      <c r="I9" s="312">
        <v>39960</v>
      </c>
      <c r="J9" s="79">
        <f t="shared" si="0"/>
        <v>39960</v>
      </c>
      <c r="K9" s="236">
        <f t="shared" si="1"/>
        <v>39960</v>
      </c>
      <c r="L9" s="127">
        <v>0</v>
      </c>
      <c r="M9" s="263">
        <v>0</v>
      </c>
      <c r="N9" s="242">
        <v>0</v>
      </c>
      <c r="O9" s="127">
        <v>0</v>
      </c>
      <c r="P9" s="263">
        <v>0</v>
      </c>
      <c r="Q9" s="263">
        <v>0</v>
      </c>
      <c r="R9" s="263"/>
      <c r="S9" s="263">
        <v>0</v>
      </c>
      <c r="T9" s="57">
        <f t="shared" si="2"/>
        <v>39960</v>
      </c>
      <c r="U9" s="262">
        <v>1</v>
      </c>
      <c r="V9" s="262">
        <v>1</v>
      </c>
      <c r="W9" s="41">
        <f t="shared" si="3"/>
        <v>39960</v>
      </c>
      <c r="X9" s="41">
        <f t="shared" si="4"/>
        <v>39960</v>
      </c>
      <c r="Y9" s="41">
        <f t="shared" si="5"/>
        <v>39960</v>
      </c>
      <c r="Z9" s="57"/>
      <c r="AA9" s="204" t="s">
        <v>181</v>
      </c>
      <c r="AB9" s="263">
        <f t="shared" si="6"/>
        <v>0</v>
      </c>
    </row>
    <row r="10" spans="1:28" x14ac:dyDescent="0.25">
      <c r="A10" s="248">
        <v>6</v>
      </c>
      <c r="B10" s="52" t="s">
        <v>182</v>
      </c>
      <c r="C10" s="251" t="s">
        <v>176</v>
      </c>
      <c r="D10" s="54">
        <v>43256</v>
      </c>
      <c r="E10" s="263"/>
      <c r="F10" s="263"/>
      <c r="G10" s="241"/>
      <c r="H10" s="263"/>
      <c r="I10" s="129">
        <v>292660</v>
      </c>
      <c r="J10" s="79">
        <f t="shared" si="0"/>
        <v>292660</v>
      </c>
      <c r="K10" s="236">
        <f t="shared" si="1"/>
        <v>292660</v>
      </c>
      <c r="L10" s="127">
        <v>0</v>
      </c>
      <c r="M10" s="263">
        <v>0</v>
      </c>
      <c r="N10" s="242">
        <v>0</v>
      </c>
      <c r="O10" s="127">
        <v>0</v>
      </c>
      <c r="P10" s="263">
        <v>0</v>
      </c>
      <c r="Q10" s="263">
        <v>0</v>
      </c>
      <c r="R10" s="263"/>
      <c r="S10" s="263">
        <v>0</v>
      </c>
      <c r="T10" s="57">
        <f t="shared" si="2"/>
        <v>292660</v>
      </c>
      <c r="U10" s="262">
        <v>1</v>
      </c>
      <c r="V10" s="262">
        <v>1</v>
      </c>
      <c r="W10" s="41">
        <f t="shared" si="3"/>
        <v>292660</v>
      </c>
      <c r="X10" s="41">
        <f t="shared" si="4"/>
        <v>292660</v>
      </c>
      <c r="Y10" s="41">
        <f t="shared" si="5"/>
        <v>292660</v>
      </c>
      <c r="Z10" s="57"/>
      <c r="AA10" s="52" t="s">
        <v>183</v>
      </c>
      <c r="AB10" s="263">
        <f t="shared" si="6"/>
        <v>0</v>
      </c>
    </row>
    <row r="11" spans="1:28" x14ac:dyDescent="0.25">
      <c r="A11" s="248">
        <v>7</v>
      </c>
      <c r="B11" s="204" t="s">
        <v>41</v>
      </c>
      <c r="C11" s="163" t="s">
        <v>185</v>
      </c>
      <c r="D11" s="54">
        <v>43256</v>
      </c>
      <c r="E11" s="263"/>
      <c r="F11" s="263"/>
      <c r="G11" s="241"/>
      <c r="H11" s="263"/>
      <c r="I11" s="312">
        <v>228400</v>
      </c>
      <c r="J11" s="79">
        <f t="shared" si="0"/>
        <v>228400</v>
      </c>
      <c r="K11" s="236">
        <f t="shared" si="1"/>
        <v>228400</v>
      </c>
      <c r="L11" s="127">
        <v>0</v>
      </c>
      <c r="M11" s="263">
        <v>0</v>
      </c>
      <c r="N11" s="242">
        <v>0</v>
      </c>
      <c r="O11" s="127">
        <v>0</v>
      </c>
      <c r="P11" s="263">
        <v>0</v>
      </c>
      <c r="Q11" s="263">
        <v>0</v>
      </c>
      <c r="R11" s="263"/>
      <c r="S11" s="263">
        <v>0</v>
      </c>
      <c r="T11" s="57">
        <f t="shared" si="2"/>
        <v>228400</v>
      </c>
      <c r="U11" s="262">
        <v>1</v>
      </c>
      <c r="V11" s="262">
        <v>1</v>
      </c>
      <c r="W11" s="41">
        <f t="shared" si="3"/>
        <v>228400</v>
      </c>
      <c r="X11" s="41">
        <f t="shared" si="4"/>
        <v>228400</v>
      </c>
      <c r="Y11" s="41">
        <f t="shared" si="5"/>
        <v>228400</v>
      </c>
      <c r="Z11" s="57"/>
      <c r="AA11" s="52" t="s">
        <v>184</v>
      </c>
      <c r="AB11" s="263">
        <f t="shared" si="6"/>
        <v>0</v>
      </c>
    </row>
    <row r="12" spans="1:28" x14ac:dyDescent="0.25">
      <c r="A12" s="248">
        <v>8</v>
      </c>
      <c r="B12" s="52" t="s">
        <v>164</v>
      </c>
      <c r="C12" s="128">
        <v>970654</v>
      </c>
      <c r="D12" s="54">
        <v>43256</v>
      </c>
      <c r="E12" s="263"/>
      <c r="F12" s="263"/>
      <c r="G12" s="241"/>
      <c r="H12" s="263"/>
      <c r="I12" s="310">
        <v>341500</v>
      </c>
      <c r="J12" s="79">
        <f t="shared" si="0"/>
        <v>341500</v>
      </c>
      <c r="K12" s="236">
        <f t="shared" si="1"/>
        <v>341500</v>
      </c>
      <c r="L12" s="127">
        <v>0</v>
      </c>
      <c r="M12" s="263">
        <v>0</v>
      </c>
      <c r="N12" s="242">
        <v>0</v>
      </c>
      <c r="O12" s="127">
        <v>0</v>
      </c>
      <c r="P12" s="263">
        <v>0</v>
      </c>
      <c r="Q12" s="263">
        <v>0</v>
      </c>
      <c r="R12" s="263"/>
      <c r="S12" s="263">
        <v>0</v>
      </c>
      <c r="T12" s="57">
        <f t="shared" si="2"/>
        <v>341500</v>
      </c>
      <c r="U12" s="262">
        <v>1</v>
      </c>
      <c r="V12" s="262">
        <v>1</v>
      </c>
      <c r="W12" s="41">
        <f t="shared" si="3"/>
        <v>341500</v>
      </c>
      <c r="X12" s="41">
        <f t="shared" si="4"/>
        <v>341500</v>
      </c>
      <c r="Y12" s="41">
        <f t="shared" si="5"/>
        <v>341500</v>
      </c>
      <c r="Z12" s="57"/>
      <c r="AA12" s="204" t="s">
        <v>186</v>
      </c>
      <c r="AB12" s="263">
        <f t="shared" si="6"/>
        <v>0</v>
      </c>
    </row>
    <row r="13" spans="1:28" x14ac:dyDescent="0.25">
      <c r="A13" s="248">
        <v>9</v>
      </c>
      <c r="B13" s="52" t="s">
        <v>165</v>
      </c>
      <c r="C13" s="130" t="s">
        <v>166</v>
      </c>
      <c r="D13" s="54">
        <v>43256</v>
      </c>
      <c r="E13" s="263"/>
      <c r="F13" s="263"/>
      <c r="G13" s="241"/>
      <c r="H13" s="263"/>
      <c r="I13" s="129">
        <v>43019</v>
      </c>
      <c r="J13" s="79">
        <f t="shared" si="0"/>
        <v>43019</v>
      </c>
      <c r="K13" s="236">
        <f t="shared" si="1"/>
        <v>43019</v>
      </c>
      <c r="L13" s="127">
        <v>0</v>
      </c>
      <c r="M13" s="263">
        <v>0</v>
      </c>
      <c r="N13" s="242">
        <v>0</v>
      </c>
      <c r="O13" s="127">
        <v>0</v>
      </c>
      <c r="P13" s="263">
        <v>0</v>
      </c>
      <c r="Q13" s="263">
        <v>0</v>
      </c>
      <c r="R13" s="263"/>
      <c r="S13" s="263">
        <v>0</v>
      </c>
      <c r="T13" s="57">
        <f t="shared" si="2"/>
        <v>43019</v>
      </c>
      <c r="U13" s="262">
        <v>1</v>
      </c>
      <c r="V13" s="262">
        <v>1</v>
      </c>
      <c r="W13" s="41">
        <f t="shared" si="3"/>
        <v>43019</v>
      </c>
      <c r="X13" s="41">
        <f t="shared" si="4"/>
        <v>43019</v>
      </c>
      <c r="Y13" s="41">
        <f t="shared" si="5"/>
        <v>43019</v>
      </c>
      <c r="Z13" s="57"/>
      <c r="AA13" s="75" t="s">
        <v>187</v>
      </c>
      <c r="AB13" s="263">
        <f t="shared" si="6"/>
        <v>0</v>
      </c>
    </row>
    <row r="14" spans="1:28" x14ac:dyDescent="0.25">
      <c r="A14" s="198"/>
      <c r="B14" s="265"/>
      <c r="C14" s="266"/>
      <c r="D14" s="267"/>
      <c r="E14" s="263"/>
      <c r="F14" s="263"/>
      <c r="G14" s="263"/>
      <c r="H14" s="263"/>
      <c r="I14" s="58"/>
      <c r="J14" s="58"/>
      <c r="K14" s="58"/>
      <c r="L14" s="268"/>
      <c r="M14" s="263"/>
      <c r="N14" s="263"/>
      <c r="O14" s="263"/>
      <c r="P14" s="263"/>
      <c r="Q14" s="263"/>
      <c r="R14" s="263"/>
      <c r="S14" s="263"/>
      <c r="T14" s="263"/>
      <c r="U14" s="268"/>
      <c r="V14" s="268"/>
      <c r="W14" s="58"/>
      <c r="X14" s="58"/>
      <c r="Y14" s="58"/>
      <c r="Z14" s="57"/>
      <c r="AA14" s="269"/>
      <c r="AB14" s="263"/>
    </row>
    <row r="15" spans="1:28" x14ac:dyDescent="0.25">
      <c r="A15" s="268"/>
      <c r="B15" s="57" t="s">
        <v>7</v>
      </c>
      <c r="C15" s="268"/>
      <c r="D15" s="268"/>
      <c r="E15" s="263"/>
      <c r="F15" s="263"/>
      <c r="G15" s="263"/>
      <c r="H15" s="263"/>
      <c r="I15" s="58">
        <f>SUM(I5:I14)</f>
        <v>1179108</v>
      </c>
      <c r="J15" s="58">
        <f t="shared" ref="J15:L15" si="7">SUM(J5:J14)</f>
        <v>1179108</v>
      </c>
      <c r="K15" s="58">
        <f t="shared" si="7"/>
        <v>1179108</v>
      </c>
      <c r="L15" s="58">
        <f t="shared" si="7"/>
        <v>0</v>
      </c>
      <c r="M15" s="270">
        <f t="shared" ref="M15:S15" si="8">SUM(M5:M5)</f>
        <v>0</v>
      </c>
      <c r="N15" s="270">
        <f t="shared" si="8"/>
        <v>0</v>
      </c>
      <c r="O15" s="270">
        <f t="shared" si="8"/>
        <v>0</v>
      </c>
      <c r="P15" s="270">
        <f t="shared" si="8"/>
        <v>0</v>
      </c>
      <c r="Q15" s="270">
        <f t="shared" si="8"/>
        <v>0</v>
      </c>
      <c r="R15" s="270">
        <f t="shared" si="8"/>
        <v>0</v>
      </c>
      <c r="S15" s="270">
        <f t="shared" si="8"/>
        <v>0</v>
      </c>
      <c r="T15" s="58">
        <f t="shared" ref="T15:Y15" si="9">SUM(T5:T14)</f>
        <v>1179108</v>
      </c>
      <c r="U15" s="58">
        <f t="shared" si="9"/>
        <v>9</v>
      </c>
      <c r="V15" s="58">
        <f t="shared" si="9"/>
        <v>9</v>
      </c>
      <c r="W15" s="58">
        <f t="shared" si="9"/>
        <v>1179108</v>
      </c>
      <c r="X15" s="58">
        <f t="shared" si="9"/>
        <v>1179108</v>
      </c>
      <c r="Y15" s="58">
        <f t="shared" si="9"/>
        <v>1179108</v>
      </c>
      <c r="Z15" s="57"/>
      <c r="AA15" s="269"/>
      <c r="AB15" s="58">
        <f t="shared" ref="AB15" si="10">SUM(AB5:AB14)</f>
        <v>0</v>
      </c>
    </row>
    <row r="16" spans="1:28" x14ac:dyDescent="0.25">
      <c r="I16" s="264">
        <f>+'tlp a'!E15</f>
        <v>1179108</v>
      </c>
      <c r="J16" s="264">
        <f>+'tlp a'!F15</f>
        <v>1179108</v>
      </c>
      <c r="K16" s="264">
        <f>+'tlp a'!G15</f>
        <v>1179108</v>
      </c>
      <c r="L16" s="264">
        <f>+'tlp a'!H15</f>
        <v>0</v>
      </c>
      <c r="M16" s="264">
        <v>0</v>
      </c>
      <c r="U16" s="264">
        <f>+'tlp a'!I15</f>
        <v>9</v>
      </c>
      <c r="V16" s="264">
        <f>+'tlp a'!J15</f>
        <v>9</v>
      </c>
      <c r="W16" s="264">
        <f>+'tlp a'!K15</f>
        <v>1179108</v>
      </c>
      <c r="X16" s="264">
        <f>+'tlp a'!L15</f>
        <v>1179108</v>
      </c>
      <c r="Y16" s="264">
        <f>+'tlp a'!M15</f>
        <v>1179108</v>
      </c>
    </row>
    <row r="17" spans="1:28" x14ac:dyDescent="0.25">
      <c r="I17" s="264">
        <f>+I15-I16</f>
        <v>0</v>
      </c>
      <c r="J17" s="264">
        <f t="shared" ref="J17:L17" si="11">+J15-J16</f>
        <v>0</v>
      </c>
      <c r="K17" s="264">
        <f t="shared" si="11"/>
        <v>0</v>
      </c>
      <c r="L17" s="264">
        <f t="shared" si="11"/>
        <v>0</v>
      </c>
      <c r="M17" s="264">
        <f>+M15-M16</f>
        <v>0</v>
      </c>
      <c r="U17" s="264">
        <f t="shared" ref="U17:Y17" si="12">+U15-U16</f>
        <v>0</v>
      </c>
      <c r="V17" s="264">
        <f t="shared" si="12"/>
        <v>0</v>
      </c>
      <c r="W17" s="264">
        <f t="shared" si="12"/>
        <v>0</v>
      </c>
      <c r="X17" s="264">
        <f t="shared" si="12"/>
        <v>0</v>
      </c>
      <c r="Y17" s="264">
        <f t="shared" si="12"/>
        <v>0</v>
      </c>
    </row>
    <row r="21" spans="1:28" x14ac:dyDescent="0.25">
      <c r="B21" s="264" t="s">
        <v>352</v>
      </c>
    </row>
    <row r="22" spans="1:28" x14ac:dyDescent="0.25">
      <c r="A22" s="248">
        <v>1</v>
      </c>
      <c r="B22" s="52" t="s">
        <v>167</v>
      </c>
      <c r="C22" s="130" t="s">
        <v>168</v>
      </c>
      <c r="D22" s="54">
        <v>43224</v>
      </c>
      <c r="E22" s="263"/>
      <c r="F22" s="263"/>
      <c r="G22" s="241"/>
      <c r="H22" s="263"/>
      <c r="I22" s="309">
        <v>0</v>
      </c>
      <c r="J22" s="79">
        <v>0</v>
      </c>
      <c r="K22" s="236">
        <f>+I22/U22</f>
        <v>0</v>
      </c>
      <c r="L22" s="127">
        <v>529</v>
      </c>
      <c r="M22" s="263">
        <v>0</v>
      </c>
      <c r="N22" s="242">
        <v>0</v>
      </c>
      <c r="O22" s="127">
        <v>0</v>
      </c>
      <c r="P22" s="263">
        <v>0</v>
      </c>
      <c r="Q22" s="263">
        <v>0</v>
      </c>
      <c r="R22" s="263"/>
      <c r="S22" s="263">
        <v>0</v>
      </c>
      <c r="T22" s="57">
        <f>I22-N22-P22-S22+N22</f>
        <v>0</v>
      </c>
      <c r="U22" s="262">
        <v>1</v>
      </c>
      <c r="V22" s="262">
        <v>1</v>
      </c>
      <c r="W22" s="41">
        <f>+K22+L22</f>
        <v>529</v>
      </c>
      <c r="X22" s="41">
        <f>+V22*W22</f>
        <v>529</v>
      </c>
      <c r="Y22" s="41">
        <f>+K22*V22</f>
        <v>0</v>
      </c>
      <c r="Z22" s="57"/>
      <c r="AA22" s="75" t="s">
        <v>188</v>
      </c>
      <c r="AB22" s="263">
        <f>T22-Y22</f>
        <v>0</v>
      </c>
    </row>
  </sheetData>
  <sortState ref="B5:AB13">
    <sortCondition ref="D5:D13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view="pageBreakPreview" zoomScaleSheetLayoutView="100" workbookViewId="0">
      <pane ySplit="4" topLeftCell="A5" activePane="bottomLeft" state="frozen"/>
      <selection pane="bottomLeft" activeCell="K8" sqref="K8"/>
    </sheetView>
  </sheetViews>
  <sheetFormatPr defaultRowHeight="15.75" x14ac:dyDescent="0.25"/>
  <cols>
    <col min="1" max="1" width="7.28515625" style="8" customWidth="1"/>
    <col min="2" max="2" width="19" style="192" bestFit="1" customWidth="1"/>
    <col min="3" max="3" width="7" style="212" bestFit="1" customWidth="1"/>
    <col min="4" max="4" width="12" style="213" bestFit="1" customWidth="1"/>
    <col min="5" max="5" width="14.140625" style="214" bestFit="1" customWidth="1"/>
    <col min="6" max="6" width="14" style="214" bestFit="1" customWidth="1"/>
    <col min="7" max="7" width="14" style="215" bestFit="1" customWidth="1"/>
    <col min="8" max="8" width="8.42578125" style="216" customWidth="1"/>
    <col min="9" max="9" width="8.140625" style="212" bestFit="1" customWidth="1"/>
    <col min="10" max="10" width="7.28515625" style="192" bestFit="1" customWidth="1"/>
    <col min="11" max="12" width="14" style="217" bestFit="1" customWidth="1"/>
    <col min="13" max="13" width="15.28515625" style="217" bestFit="1" customWidth="1"/>
    <col min="14" max="14" width="12.7109375" style="218" bestFit="1" customWidth="1"/>
    <col min="15" max="15" width="30.28515625" style="219" bestFit="1" customWidth="1"/>
    <col min="16" max="16" width="12.85546875" style="191" bestFit="1" customWidth="1"/>
    <col min="17" max="18" width="12.7109375" style="192" bestFit="1" customWidth="1"/>
    <col min="19" max="16384" width="9.140625" style="192"/>
  </cols>
  <sheetData>
    <row r="1" spans="1:18" ht="18.75" x14ac:dyDescent="0.3">
      <c r="A1" s="220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ht="18.75" x14ac:dyDescent="0.3">
      <c r="A2" s="271" t="s">
        <v>239</v>
      </c>
      <c r="B2" s="2"/>
      <c r="C2" s="3"/>
      <c r="D2" s="4"/>
      <c r="E2" s="5"/>
      <c r="F2" s="5"/>
      <c r="G2" s="6"/>
      <c r="H2" s="247"/>
      <c r="I2" s="8"/>
      <c r="J2" s="9"/>
      <c r="K2" s="10"/>
      <c r="L2" s="10"/>
      <c r="M2" s="10"/>
      <c r="N2" s="11"/>
      <c r="O2" s="1"/>
    </row>
    <row r="3" spans="1:18" s="194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93"/>
      <c r="Q3" s="193"/>
      <c r="R3" s="193"/>
    </row>
    <row r="4" spans="1:18" s="194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95"/>
      <c r="Q4" s="195"/>
      <c r="R4" s="195"/>
    </row>
    <row r="5" spans="1:18" x14ac:dyDescent="0.25">
      <c r="A5" s="306">
        <v>1</v>
      </c>
      <c r="B5" s="121" t="s">
        <v>37</v>
      </c>
      <c r="C5" s="132" t="s">
        <v>38</v>
      </c>
      <c r="D5" s="54">
        <v>43256</v>
      </c>
      <c r="E5" s="307">
        <v>149050</v>
      </c>
      <c r="F5" s="272">
        <f>+I5*K5</f>
        <v>149050</v>
      </c>
      <c r="G5" s="57">
        <f>+E5/I5</f>
        <v>149050</v>
      </c>
      <c r="H5" s="58">
        <v>0</v>
      </c>
      <c r="I5" s="60">
        <v>1</v>
      </c>
      <c r="J5" s="60">
        <v>1</v>
      </c>
      <c r="K5" s="57">
        <f>+G5+H5</f>
        <v>149050</v>
      </c>
      <c r="L5" s="57">
        <f>+J5*K5</f>
        <v>149050</v>
      </c>
      <c r="M5" s="57">
        <f>+G5*J5</f>
        <v>149050</v>
      </c>
      <c r="N5" s="273"/>
      <c r="O5" s="121" t="s">
        <v>189</v>
      </c>
      <c r="P5" s="274">
        <f>+M5</f>
        <v>149050</v>
      </c>
      <c r="Q5" s="274">
        <f>+'halo b'!Y6</f>
        <v>149050</v>
      </c>
      <c r="R5" s="274">
        <f>+P5-Q5</f>
        <v>0</v>
      </c>
    </row>
    <row r="6" spans="1:18" s="275" customFormat="1" x14ac:dyDescent="0.25">
      <c r="A6" s="308">
        <v>2</v>
      </c>
      <c r="B6" s="52" t="s">
        <v>190</v>
      </c>
      <c r="C6" s="130" t="s">
        <v>123</v>
      </c>
      <c r="D6" s="54">
        <v>43258</v>
      </c>
      <c r="E6" s="309">
        <v>170164</v>
      </c>
      <c r="F6" s="272">
        <f>+I6*K6</f>
        <v>170164</v>
      </c>
      <c r="G6" s="57">
        <f>+E6/I6</f>
        <v>170164</v>
      </c>
      <c r="H6" s="58">
        <v>0</v>
      </c>
      <c r="I6" s="60">
        <v>1</v>
      </c>
      <c r="J6" s="60">
        <v>1</v>
      </c>
      <c r="K6" s="57">
        <f>+G6+H6</f>
        <v>170164</v>
      </c>
      <c r="L6" s="57">
        <f>+J6*K6</f>
        <v>170164</v>
      </c>
      <c r="M6" s="57">
        <f>+G6*J6</f>
        <v>170164</v>
      </c>
      <c r="N6" s="273"/>
      <c r="O6" s="52" t="s">
        <v>191</v>
      </c>
      <c r="P6" s="274">
        <f>+M6</f>
        <v>170164</v>
      </c>
      <c r="Q6" s="274">
        <f>+'halo b'!Y7</f>
        <v>170164</v>
      </c>
      <c r="R6" s="274">
        <f>+P6-Q6</f>
        <v>0</v>
      </c>
    </row>
    <row r="7" spans="1:18" x14ac:dyDescent="0.25">
      <c r="A7" s="60"/>
      <c r="B7" s="77"/>
      <c r="C7" s="60"/>
      <c r="D7" s="78"/>
      <c r="E7" s="79"/>
      <c r="F7" s="79"/>
      <c r="G7" s="80"/>
      <c r="H7" s="58"/>
      <c r="I7" s="60"/>
      <c r="J7" s="77"/>
      <c r="K7" s="41"/>
      <c r="L7" s="41"/>
      <c r="M7" s="41"/>
      <c r="N7" s="42"/>
      <c r="O7" s="81"/>
      <c r="P7" s="184"/>
      <c r="Q7" s="184"/>
      <c r="R7" s="184"/>
    </row>
    <row r="8" spans="1:18" x14ac:dyDescent="0.25">
      <c r="A8" s="60"/>
      <c r="B8" s="77" t="s">
        <v>7</v>
      </c>
      <c r="C8" s="60"/>
      <c r="D8" s="78"/>
      <c r="E8" s="58">
        <f>SUM(E5:E7)</f>
        <v>319214</v>
      </c>
      <c r="F8" s="58">
        <f t="shared" ref="F8:M8" si="0">SUM(F5:F7)</f>
        <v>319214</v>
      </c>
      <c r="G8" s="58">
        <f t="shared" si="0"/>
        <v>319214</v>
      </c>
      <c r="H8" s="58">
        <f t="shared" si="0"/>
        <v>0</v>
      </c>
      <c r="I8" s="58">
        <f t="shared" si="0"/>
        <v>2</v>
      </c>
      <c r="J8" s="58">
        <f t="shared" si="0"/>
        <v>2</v>
      </c>
      <c r="K8" s="58">
        <f t="shared" si="0"/>
        <v>319214</v>
      </c>
      <c r="L8" s="58">
        <f t="shared" si="0"/>
        <v>319214</v>
      </c>
      <c r="M8" s="58">
        <f t="shared" si="0"/>
        <v>319214</v>
      </c>
      <c r="N8" s="42"/>
      <c r="O8" s="81"/>
      <c r="P8" s="58">
        <f t="shared" ref="P8:R8" si="1">SUM(P5:P7)</f>
        <v>319214</v>
      </c>
      <c r="Q8" s="58">
        <f t="shared" si="1"/>
        <v>319214</v>
      </c>
      <c r="R8" s="58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11.28515625" style="264" bestFit="1" customWidth="1"/>
    <col min="2" max="2" width="27.42578125" style="264" bestFit="1" customWidth="1"/>
    <col min="3" max="3" width="7.85546875" style="264" bestFit="1" customWidth="1"/>
    <col min="4" max="4" width="12.85546875" style="264" bestFit="1" customWidth="1"/>
    <col min="5" max="5" width="15.85546875" style="264" bestFit="1" customWidth="1"/>
    <col min="6" max="6" width="11.7109375" style="264" bestFit="1" customWidth="1"/>
    <col min="7" max="7" width="13.28515625" style="264" bestFit="1" customWidth="1"/>
    <col min="8" max="8" width="9.42578125" style="264" hidden="1" customWidth="1"/>
    <col min="9" max="10" width="14.85546875" style="264" bestFit="1" customWidth="1"/>
    <col min="11" max="11" width="14" style="264" bestFit="1" customWidth="1"/>
    <col min="12" max="12" width="11.140625" style="264" bestFit="1" customWidth="1"/>
    <col min="13" max="13" width="10.5703125" style="264" bestFit="1" customWidth="1"/>
    <col min="14" max="14" width="16.42578125" style="264" bestFit="1" customWidth="1"/>
    <col min="15" max="15" width="12.140625" style="264" bestFit="1" customWidth="1"/>
    <col min="16" max="16" width="16.85546875" style="264" bestFit="1" customWidth="1"/>
    <col min="17" max="17" width="11.28515625" style="264" bestFit="1" customWidth="1"/>
    <col min="18" max="18" width="10.5703125" style="264" hidden="1" customWidth="1"/>
    <col min="19" max="19" width="15.85546875" style="264" bestFit="1" customWidth="1"/>
    <col min="20" max="20" width="12.7109375" style="264" bestFit="1" customWidth="1"/>
    <col min="21" max="21" width="8.5703125" style="264" bestFit="1" customWidth="1"/>
    <col min="22" max="22" width="8.28515625" style="264" bestFit="1" customWidth="1"/>
    <col min="23" max="23" width="14.7109375" style="264" bestFit="1" customWidth="1"/>
    <col min="24" max="24" width="15.85546875" style="264" bestFit="1" customWidth="1"/>
    <col min="25" max="25" width="19.5703125" style="264" bestFit="1" customWidth="1"/>
    <col min="26" max="26" width="17.28515625" style="264" bestFit="1" customWidth="1"/>
    <col min="27" max="27" width="30.140625" style="264" bestFit="1" customWidth="1"/>
    <col min="28" max="28" width="12.85546875" style="264" bestFit="1" customWidth="1"/>
    <col min="29" max="16384" width="9.140625" style="264"/>
  </cols>
  <sheetData>
    <row r="1" spans="1:28" s="145" customFormat="1" x14ac:dyDescent="0.25">
      <c r="A1" s="252" t="s">
        <v>0</v>
      </c>
      <c r="B1" s="253"/>
      <c r="C1" s="254"/>
      <c r="D1" s="254"/>
      <c r="E1" s="7"/>
      <c r="F1" s="7"/>
      <c r="G1" s="254"/>
      <c r="H1" s="254"/>
      <c r="I1" s="255"/>
      <c r="J1" s="255"/>
      <c r="K1" s="255"/>
      <c r="L1" s="7"/>
      <c r="M1" s="85"/>
      <c r="N1" s="85"/>
      <c r="O1" s="85"/>
      <c r="P1" s="85"/>
      <c r="Q1" s="85"/>
      <c r="R1" s="85"/>
      <c r="S1" s="256"/>
      <c r="T1" s="7"/>
      <c r="U1" s="257"/>
      <c r="W1" s="255"/>
      <c r="X1" s="255"/>
      <c r="Y1" s="255"/>
      <c r="Z1" s="252"/>
      <c r="AA1" s="252"/>
    </row>
    <row r="2" spans="1:28" s="145" customFormat="1" ht="18.75" x14ac:dyDescent="0.3">
      <c r="A2" s="271" t="s">
        <v>239</v>
      </c>
      <c r="B2" s="253"/>
      <c r="C2" s="254"/>
      <c r="D2" s="254"/>
      <c r="E2" s="7"/>
      <c r="F2" s="7"/>
      <c r="G2" s="254"/>
      <c r="H2" s="254"/>
      <c r="I2" s="255"/>
      <c r="J2" s="255"/>
      <c r="K2" s="255"/>
      <c r="L2" s="7"/>
      <c r="M2" s="85"/>
      <c r="N2" s="85"/>
      <c r="O2" s="85"/>
      <c r="P2" s="85"/>
      <c r="Q2" s="85"/>
      <c r="R2" s="85"/>
      <c r="S2" s="256"/>
      <c r="T2" s="7"/>
      <c r="U2" s="257"/>
      <c r="W2" s="255"/>
      <c r="X2" s="255"/>
      <c r="Y2" s="255"/>
      <c r="Z2" s="252"/>
      <c r="AA2" s="252"/>
    </row>
    <row r="3" spans="1:28" s="257" customFormat="1" x14ac:dyDescent="0.25">
      <c r="A3" s="99" t="s">
        <v>2</v>
      </c>
      <c r="B3" s="99" t="s">
        <v>3</v>
      </c>
      <c r="C3" s="99" t="s">
        <v>4</v>
      </c>
      <c r="D3" s="99" t="s">
        <v>5</v>
      </c>
      <c r="E3" s="99" t="s">
        <v>5</v>
      </c>
      <c r="F3" s="99" t="s">
        <v>5</v>
      </c>
      <c r="G3" s="99" t="s">
        <v>5</v>
      </c>
      <c r="H3" s="99" t="s">
        <v>5</v>
      </c>
      <c r="I3" s="99" t="s">
        <v>6</v>
      </c>
      <c r="J3" s="99" t="s">
        <v>7</v>
      </c>
      <c r="K3" s="99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0" t="s">
        <v>52</v>
      </c>
      <c r="Q3" s="100" t="s">
        <v>53</v>
      </c>
      <c r="R3" s="100" t="s">
        <v>53</v>
      </c>
      <c r="S3" s="100" t="s">
        <v>54</v>
      </c>
      <c r="T3" s="99" t="s">
        <v>55</v>
      </c>
      <c r="U3" s="98" t="s">
        <v>10</v>
      </c>
      <c r="V3" s="99" t="s">
        <v>11</v>
      </c>
      <c r="W3" s="100" t="s">
        <v>12</v>
      </c>
      <c r="X3" s="99" t="s">
        <v>13</v>
      </c>
      <c r="Y3" s="99" t="s">
        <v>14</v>
      </c>
      <c r="Z3" s="99" t="s">
        <v>15</v>
      </c>
      <c r="AA3" s="99" t="s">
        <v>16</v>
      </c>
      <c r="AB3" s="99"/>
    </row>
    <row r="4" spans="1:28" s="257" customFormat="1" x14ac:dyDescent="0.25">
      <c r="A4" s="112"/>
      <c r="B4" s="112"/>
      <c r="C4" s="112"/>
      <c r="D4" s="112" t="s">
        <v>17</v>
      </c>
      <c r="E4" s="112" t="s">
        <v>54</v>
      </c>
      <c r="F4" s="112" t="s">
        <v>56</v>
      </c>
      <c r="G4" s="112" t="s">
        <v>57</v>
      </c>
      <c r="H4" s="112" t="s">
        <v>53</v>
      </c>
      <c r="I4" s="258"/>
      <c r="J4" s="112" t="s">
        <v>6</v>
      </c>
      <c r="K4" s="112"/>
      <c r="L4" s="111"/>
      <c r="M4" s="112" t="s">
        <v>58</v>
      </c>
      <c r="N4" s="113" t="s">
        <v>59</v>
      </c>
      <c r="O4" s="113" t="s">
        <v>59</v>
      </c>
      <c r="P4" s="113" t="s">
        <v>60</v>
      </c>
      <c r="Q4" s="113" t="s">
        <v>62</v>
      </c>
      <c r="R4" s="113" t="s">
        <v>63</v>
      </c>
      <c r="S4" s="259"/>
      <c r="T4" s="112" t="s">
        <v>64</v>
      </c>
      <c r="U4" s="111"/>
      <c r="V4" s="112" t="s">
        <v>18</v>
      </c>
      <c r="W4" s="113" t="s">
        <v>19</v>
      </c>
      <c r="X4" s="112" t="s">
        <v>9</v>
      </c>
      <c r="Y4" s="112"/>
      <c r="Z4" s="260"/>
      <c r="AA4" s="260"/>
      <c r="AB4" s="112"/>
    </row>
    <row r="5" spans="1:28" x14ac:dyDescent="0.25">
      <c r="A5" s="276"/>
      <c r="B5" s="77"/>
      <c r="C5" s="277"/>
      <c r="D5" s="278"/>
      <c r="E5" s="263"/>
      <c r="F5" s="263"/>
      <c r="G5" s="263"/>
      <c r="H5" s="263"/>
      <c r="I5" s="58"/>
      <c r="J5" s="58"/>
      <c r="K5" s="58"/>
      <c r="L5" s="268"/>
      <c r="M5" s="263"/>
      <c r="N5" s="263"/>
      <c r="O5" s="263"/>
      <c r="P5" s="263"/>
      <c r="Q5" s="263"/>
      <c r="R5" s="263"/>
      <c r="S5" s="263"/>
      <c r="T5" s="263"/>
      <c r="U5" s="268"/>
      <c r="V5" s="268"/>
      <c r="W5" s="58"/>
      <c r="X5" s="58"/>
      <c r="Y5" s="58"/>
      <c r="Z5" s="57"/>
      <c r="AA5" s="269"/>
      <c r="AB5" s="263"/>
    </row>
    <row r="6" spans="1:28" x14ac:dyDescent="0.25">
      <c r="A6" s="306">
        <v>1</v>
      </c>
      <c r="B6" s="121" t="s">
        <v>37</v>
      </c>
      <c r="C6" s="132" t="s">
        <v>38</v>
      </c>
      <c r="D6" s="54">
        <v>43256</v>
      </c>
      <c r="E6" s="263"/>
      <c r="F6" s="263"/>
      <c r="G6" s="263"/>
      <c r="H6" s="263"/>
      <c r="I6" s="307">
        <v>149050</v>
      </c>
      <c r="J6" s="272">
        <f>+U6*W6</f>
        <v>149050</v>
      </c>
      <c r="K6" s="57">
        <f>I6/U6</f>
        <v>149050</v>
      </c>
      <c r="L6" s="58">
        <v>0</v>
      </c>
      <c r="M6" s="263">
        <v>0</v>
      </c>
      <c r="N6" s="263">
        <v>0</v>
      </c>
      <c r="O6" s="263">
        <v>0</v>
      </c>
      <c r="P6" s="263">
        <v>0</v>
      </c>
      <c r="Q6" s="263">
        <v>0</v>
      </c>
      <c r="R6" s="263">
        <v>0</v>
      </c>
      <c r="S6" s="263">
        <v>0</v>
      </c>
      <c r="T6" s="263">
        <f>+I6-N6-P6-S6+N6</f>
        <v>149050</v>
      </c>
      <c r="U6" s="60">
        <v>1</v>
      </c>
      <c r="V6" s="60">
        <v>1</v>
      </c>
      <c r="W6" s="57">
        <f>+K6+L6</f>
        <v>149050</v>
      </c>
      <c r="X6" s="57">
        <f>+V6*W6</f>
        <v>149050</v>
      </c>
      <c r="Y6" s="57">
        <f>+K6*V6</f>
        <v>149050</v>
      </c>
      <c r="Z6" s="57"/>
      <c r="AA6" s="121" t="s">
        <v>189</v>
      </c>
      <c r="AB6" s="263">
        <f>+T6-Y6</f>
        <v>0</v>
      </c>
    </row>
    <row r="7" spans="1:28" x14ac:dyDescent="0.25">
      <c r="A7" s="308">
        <v>2</v>
      </c>
      <c r="B7" s="52" t="s">
        <v>190</v>
      </c>
      <c r="C7" s="130" t="s">
        <v>123</v>
      </c>
      <c r="D7" s="54">
        <v>43258</v>
      </c>
      <c r="E7" s="263"/>
      <c r="F7" s="263"/>
      <c r="G7" s="263"/>
      <c r="H7" s="263"/>
      <c r="I7" s="309">
        <v>170164</v>
      </c>
      <c r="J7" s="272">
        <f>+U7*W7</f>
        <v>170164</v>
      </c>
      <c r="K7" s="57">
        <f>I7/U7</f>
        <v>170164</v>
      </c>
      <c r="L7" s="58">
        <v>0</v>
      </c>
      <c r="M7" s="263">
        <v>0</v>
      </c>
      <c r="N7" s="263">
        <v>0</v>
      </c>
      <c r="O7" s="263">
        <v>0</v>
      </c>
      <c r="P7" s="263">
        <v>0</v>
      </c>
      <c r="Q7" s="263">
        <v>0</v>
      </c>
      <c r="R7" s="263">
        <v>0</v>
      </c>
      <c r="S7" s="263">
        <v>0</v>
      </c>
      <c r="T7" s="263">
        <f>+I7-N7-P7-S7+N7</f>
        <v>170164</v>
      </c>
      <c r="U7" s="60">
        <v>1</v>
      </c>
      <c r="V7" s="60">
        <v>1</v>
      </c>
      <c r="W7" s="57">
        <f>+K7+L7</f>
        <v>170164</v>
      </c>
      <c r="X7" s="57">
        <f>+V7*W7</f>
        <v>170164</v>
      </c>
      <c r="Y7" s="57">
        <f>+K7*V7</f>
        <v>170164</v>
      </c>
      <c r="Z7" s="57"/>
      <c r="AA7" s="52" t="s">
        <v>191</v>
      </c>
      <c r="AB7" s="263">
        <f>+T7-Y7</f>
        <v>0</v>
      </c>
    </row>
    <row r="8" spans="1:28" x14ac:dyDescent="0.25">
      <c r="A8" s="276"/>
      <c r="B8" s="77"/>
      <c r="C8" s="277"/>
      <c r="D8" s="278"/>
      <c r="E8" s="263"/>
      <c r="F8" s="263"/>
      <c r="G8" s="263"/>
      <c r="H8" s="263"/>
      <c r="I8" s="58"/>
      <c r="J8" s="58"/>
      <c r="K8" s="58"/>
      <c r="L8" s="268"/>
      <c r="M8" s="263"/>
      <c r="N8" s="263"/>
      <c r="O8" s="263"/>
      <c r="P8" s="263"/>
      <c r="Q8" s="263"/>
      <c r="R8" s="263"/>
      <c r="S8" s="263"/>
      <c r="T8" s="263"/>
      <c r="U8" s="268"/>
      <c r="V8" s="268"/>
      <c r="W8" s="58"/>
      <c r="X8" s="58"/>
      <c r="Y8" s="58"/>
      <c r="Z8" s="57"/>
      <c r="AA8" s="269"/>
      <c r="AB8" s="263"/>
    </row>
    <row r="9" spans="1:28" x14ac:dyDescent="0.25">
      <c r="A9" s="268"/>
      <c r="B9" s="57" t="s">
        <v>7</v>
      </c>
      <c r="C9" s="268"/>
      <c r="D9" s="268"/>
      <c r="E9" s="263"/>
      <c r="F9" s="263"/>
      <c r="G9" s="263"/>
      <c r="H9" s="263"/>
      <c r="I9" s="270">
        <f>SUM(I6:I8)</f>
        <v>319214</v>
      </c>
      <c r="J9" s="270">
        <f t="shared" ref="J9:L9" si="0">SUM(J6:J8)</f>
        <v>319214</v>
      </c>
      <c r="K9" s="270">
        <f t="shared" si="0"/>
        <v>319214</v>
      </c>
      <c r="L9" s="270">
        <f t="shared" si="0"/>
        <v>0</v>
      </c>
      <c r="M9" s="270">
        <f t="shared" ref="M9:S9" si="1">SUM(M5:M5)</f>
        <v>0</v>
      </c>
      <c r="N9" s="270">
        <f t="shared" si="1"/>
        <v>0</v>
      </c>
      <c r="O9" s="270">
        <f t="shared" si="1"/>
        <v>0</v>
      </c>
      <c r="P9" s="270">
        <f t="shared" si="1"/>
        <v>0</v>
      </c>
      <c r="Q9" s="270">
        <f t="shared" si="1"/>
        <v>0</v>
      </c>
      <c r="R9" s="270">
        <f t="shared" si="1"/>
        <v>0</v>
      </c>
      <c r="S9" s="270">
        <f t="shared" si="1"/>
        <v>0</v>
      </c>
      <c r="T9" s="270">
        <f t="shared" ref="T9:Y9" si="2">SUM(T6:T8)</f>
        <v>319214</v>
      </c>
      <c r="U9" s="270">
        <f t="shared" si="2"/>
        <v>2</v>
      </c>
      <c r="V9" s="270">
        <f t="shared" si="2"/>
        <v>2</v>
      </c>
      <c r="W9" s="270">
        <f t="shared" si="2"/>
        <v>319214</v>
      </c>
      <c r="X9" s="270">
        <f t="shared" si="2"/>
        <v>319214</v>
      </c>
      <c r="Y9" s="270">
        <f t="shared" si="2"/>
        <v>319214</v>
      </c>
      <c r="Z9" s="57"/>
      <c r="AA9" s="269"/>
      <c r="AB9" s="270">
        <f>SUM(AB5:AB5)</f>
        <v>0</v>
      </c>
    </row>
    <row r="10" spans="1:28" x14ac:dyDescent="0.25">
      <c r="I10" s="264">
        <f>+'halo 1'!E8</f>
        <v>319214</v>
      </c>
      <c r="J10" s="264">
        <f>+'halo 1'!F8</f>
        <v>319214</v>
      </c>
      <c r="K10" s="264">
        <f>+'halo 1'!G8</f>
        <v>319214</v>
      </c>
      <c r="L10" s="264">
        <f>+'halo 1'!H8</f>
        <v>0</v>
      </c>
      <c r="M10" s="264">
        <v>0</v>
      </c>
      <c r="U10" s="264">
        <f>+'halo 1'!I8</f>
        <v>2</v>
      </c>
      <c r="V10" s="264">
        <f>+'halo 1'!J8</f>
        <v>2</v>
      </c>
      <c r="W10" s="264">
        <f>+'halo 1'!K8</f>
        <v>319214</v>
      </c>
      <c r="X10" s="264">
        <f>+'halo 1'!L8</f>
        <v>319214</v>
      </c>
      <c r="Y10" s="264">
        <f>+'halo 1'!M8</f>
        <v>319214</v>
      </c>
    </row>
    <row r="11" spans="1:28" x14ac:dyDescent="0.25">
      <c r="I11" s="264">
        <f>+I9-I10</f>
        <v>0</v>
      </c>
      <c r="J11" s="264">
        <f t="shared" ref="J11:L11" si="3">+J9-J10</f>
        <v>0</v>
      </c>
      <c r="K11" s="264">
        <f t="shared" si="3"/>
        <v>0</v>
      </c>
      <c r="L11" s="264">
        <f t="shared" si="3"/>
        <v>0</v>
      </c>
      <c r="M11" s="264">
        <f>+M9-M10</f>
        <v>0</v>
      </c>
      <c r="U11" s="264">
        <f t="shared" ref="U11:Y11" si="4">+U9-U10</f>
        <v>0</v>
      </c>
      <c r="V11" s="264">
        <f t="shared" si="4"/>
        <v>0</v>
      </c>
      <c r="W11" s="264">
        <f t="shared" si="4"/>
        <v>0</v>
      </c>
      <c r="X11" s="264">
        <f t="shared" si="4"/>
        <v>0</v>
      </c>
      <c r="Y11" s="264">
        <f t="shared" si="4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view="pageBreakPreview" zoomScaleSheetLayoutView="100" workbookViewId="0">
      <pane ySplit="4" topLeftCell="A56" activePane="bottomLeft" state="frozen"/>
      <selection pane="bottomLeft" activeCell="A54" sqref="A54"/>
    </sheetView>
  </sheetViews>
  <sheetFormatPr defaultRowHeight="15.75" x14ac:dyDescent="0.25"/>
  <cols>
    <col min="1" max="1" width="10.5703125" style="8" bestFit="1" customWidth="1"/>
    <col min="2" max="2" width="30.28515625" style="9" bestFit="1" customWidth="1"/>
    <col min="3" max="3" width="10.140625" style="8" bestFit="1" customWidth="1"/>
    <col min="4" max="4" width="13.5703125" style="82" bestFit="1" customWidth="1"/>
    <col min="5" max="5" width="15.7109375" style="83" bestFit="1" customWidth="1"/>
    <col min="6" max="6" width="14.85546875" style="83" bestFit="1" customWidth="1"/>
    <col min="7" max="7" width="14.85546875" style="84" bestFit="1" customWidth="1"/>
    <col min="8" max="8" width="12.140625" style="85" bestFit="1" customWidth="1"/>
    <col min="9" max="9" width="8.140625" style="8" bestFit="1" customWidth="1"/>
    <col min="10" max="10" width="8.140625" style="9" bestFit="1" customWidth="1"/>
    <col min="11" max="12" width="14.85546875" style="86" bestFit="1" customWidth="1"/>
    <col min="13" max="13" width="15.28515625" style="86" bestFit="1" customWidth="1"/>
    <col min="14" max="14" width="12.7109375" style="87" bestFit="1" customWidth="1"/>
    <col min="15" max="15" width="40" style="88" bestFit="1" customWidth="1"/>
    <col min="16" max="16" width="13.85546875" style="2" bestFit="1" customWidth="1"/>
    <col min="17" max="17" width="15" style="9" bestFit="1" customWidth="1"/>
    <col min="18" max="18" width="15.28515625" style="9" bestFit="1" customWidth="1"/>
    <col min="19" max="16384" width="9.140625" style="9"/>
  </cols>
  <sheetData>
    <row r="1" spans="1:18" ht="18.75" x14ac:dyDescent="0.3">
      <c r="A1" s="220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240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3"/>
      <c r="Q3" s="13"/>
      <c r="R3" s="13"/>
    </row>
    <row r="4" spans="1:18" s="21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47"/>
      <c r="Q4" s="147"/>
      <c r="R4" s="147"/>
    </row>
    <row r="5" spans="1:18" x14ac:dyDescent="0.25">
      <c r="A5" s="63">
        <v>1</v>
      </c>
      <c r="B5" s="176" t="s">
        <v>100</v>
      </c>
      <c r="C5" s="177">
        <v>897091</v>
      </c>
      <c r="D5" s="67">
        <v>43242</v>
      </c>
      <c r="E5" s="302">
        <v>47890</v>
      </c>
      <c r="F5" s="79">
        <f>+I5*K5</f>
        <v>48465</v>
      </c>
      <c r="G5" s="41">
        <f>+E5/I5</f>
        <v>47890</v>
      </c>
      <c r="H5" s="58">
        <v>575</v>
      </c>
      <c r="I5" s="60">
        <v>1</v>
      </c>
      <c r="J5" s="60">
        <v>1</v>
      </c>
      <c r="K5" s="41">
        <f>+G5+H5</f>
        <v>48465</v>
      </c>
      <c r="L5" s="41">
        <f>+J5*K5</f>
        <v>48465</v>
      </c>
      <c r="M5" s="41">
        <f>+G5*J5</f>
        <v>47890</v>
      </c>
      <c r="N5" s="42"/>
      <c r="O5" s="75" t="s">
        <v>228</v>
      </c>
      <c r="P5" s="126">
        <f>+M5</f>
        <v>47890</v>
      </c>
      <c r="Q5" s="44">
        <f>+'[1]pdam b'!Z90</f>
        <v>47890</v>
      </c>
      <c r="R5" s="162">
        <f>+P5-Q5</f>
        <v>0</v>
      </c>
    </row>
    <row r="6" spans="1:18" ht="16.5" x14ac:dyDescent="0.25">
      <c r="A6" s="320">
        <f>+A5+1</f>
        <v>2</v>
      </c>
      <c r="B6" s="121" t="s">
        <v>194</v>
      </c>
      <c r="C6" s="132" t="s">
        <v>195</v>
      </c>
      <c r="D6" s="54">
        <v>43255</v>
      </c>
      <c r="E6" s="55">
        <v>121100</v>
      </c>
      <c r="F6" s="79">
        <f>+I6*K6</f>
        <v>121100</v>
      </c>
      <c r="G6" s="41">
        <f>+E6/I6</f>
        <v>121100</v>
      </c>
      <c r="H6" s="58">
        <v>0</v>
      </c>
      <c r="I6" s="60">
        <v>1</v>
      </c>
      <c r="J6" s="60">
        <v>1</v>
      </c>
      <c r="K6" s="41">
        <f>+G6+H6</f>
        <v>121100</v>
      </c>
      <c r="L6" s="41">
        <f>+J6*K6</f>
        <v>121100</v>
      </c>
      <c r="M6" s="41">
        <f>+G6*J6</f>
        <v>121100</v>
      </c>
      <c r="N6" s="42"/>
      <c r="O6" s="81" t="s">
        <v>297</v>
      </c>
      <c r="P6" s="126">
        <f>+M6</f>
        <v>121100</v>
      </c>
      <c r="Q6" s="44">
        <f>+'[1]pdam b'!Z91</f>
        <v>0</v>
      </c>
      <c r="R6" s="162">
        <f>+P6-Q6</f>
        <v>121100</v>
      </c>
    </row>
    <row r="7" spans="1:18" ht="16.5" x14ac:dyDescent="0.25">
      <c r="A7" s="320">
        <f t="shared" ref="A7:A60" si="0">+A6+1</f>
        <v>3</v>
      </c>
      <c r="B7" s="121" t="s">
        <v>196</v>
      </c>
      <c r="C7" s="122">
        <v>912208</v>
      </c>
      <c r="D7" s="54">
        <v>43255</v>
      </c>
      <c r="E7" s="55">
        <v>291140</v>
      </c>
      <c r="F7" s="79">
        <f t="shared" ref="F7:F60" si="1">+I7*K7</f>
        <v>291140</v>
      </c>
      <c r="G7" s="41">
        <f t="shared" ref="G7:G60" si="2">+E7/I7</f>
        <v>291140</v>
      </c>
      <c r="H7" s="58">
        <v>0</v>
      </c>
      <c r="I7" s="60">
        <v>1</v>
      </c>
      <c r="J7" s="60">
        <v>1</v>
      </c>
      <c r="K7" s="41">
        <f t="shared" ref="K7:K60" si="3">+G7+H7</f>
        <v>291140</v>
      </c>
      <c r="L7" s="41">
        <f t="shared" ref="L7:L60" si="4">+J7*K7</f>
        <v>291140</v>
      </c>
      <c r="M7" s="41">
        <f t="shared" ref="M7:M60" si="5">+G7*J7</f>
        <v>291140</v>
      </c>
      <c r="N7" s="42"/>
      <c r="O7" s="81" t="s">
        <v>298</v>
      </c>
      <c r="P7" s="126">
        <f t="shared" ref="P7:P60" si="6">+M7</f>
        <v>291140</v>
      </c>
      <c r="Q7" s="44">
        <f>+'[1]pdam b'!Z92</f>
        <v>47890</v>
      </c>
      <c r="R7" s="162">
        <f t="shared" ref="R7:R60" si="7">+P7-Q7</f>
        <v>243250</v>
      </c>
    </row>
    <row r="8" spans="1:18" ht="16.5" x14ac:dyDescent="0.25">
      <c r="A8" s="320">
        <f t="shared" si="0"/>
        <v>4</v>
      </c>
      <c r="B8" s="121" t="s">
        <v>197</v>
      </c>
      <c r="C8" s="132" t="s">
        <v>198</v>
      </c>
      <c r="D8" s="54">
        <v>43255</v>
      </c>
      <c r="E8" s="55">
        <v>28940</v>
      </c>
      <c r="F8" s="79">
        <f t="shared" si="1"/>
        <v>28940</v>
      </c>
      <c r="G8" s="41">
        <f t="shared" si="2"/>
        <v>28940</v>
      </c>
      <c r="H8" s="58">
        <v>0</v>
      </c>
      <c r="I8" s="60">
        <v>1</v>
      </c>
      <c r="J8" s="60">
        <v>1</v>
      </c>
      <c r="K8" s="41">
        <f t="shared" si="3"/>
        <v>28940</v>
      </c>
      <c r="L8" s="41">
        <f t="shared" si="4"/>
        <v>28940</v>
      </c>
      <c r="M8" s="41">
        <f t="shared" si="5"/>
        <v>28940</v>
      </c>
      <c r="N8" s="42"/>
      <c r="O8" s="81" t="s">
        <v>299</v>
      </c>
      <c r="P8" s="126">
        <f t="shared" si="6"/>
        <v>28940</v>
      </c>
      <c r="Q8" s="44">
        <f>+'[1]pdam b'!Z93</f>
        <v>47890</v>
      </c>
      <c r="R8" s="162">
        <f t="shared" si="7"/>
        <v>-18950</v>
      </c>
    </row>
    <row r="9" spans="1:18" ht="16.5" x14ac:dyDescent="0.25">
      <c r="A9" s="320">
        <f t="shared" si="0"/>
        <v>5</v>
      </c>
      <c r="B9" s="121" t="s">
        <v>199</v>
      </c>
      <c r="C9" s="132" t="s">
        <v>200</v>
      </c>
      <c r="D9" s="54">
        <v>43255</v>
      </c>
      <c r="E9" s="55">
        <v>182140</v>
      </c>
      <c r="F9" s="79">
        <f t="shared" si="1"/>
        <v>182140</v>
      </c>
      <c r="G9" s="41">
        <f t="shared" si="2"/>
        <v>182140</v>
      </c>
      <c r="H9" s="58">
        <v>0</v>
      </c>
      <c r="I9" s="60">
        <v>1</v>
      </c>
      <c r="J9" s="60">
        <v>1</v>
      </c>
      <c r="K9" s="41">
        <f t="shared" si="3"/>
        <v>182140</v>
      </c>
      <c r="L9" s="41">
        <f t="shared" si="4"/>
        <v>182140</v>
      </c>
      <c r="M9" s="41">
        <f t="shared" si="5"/>
        <v>182140</v>
      </c>
      <c r="N9" s="42"/>
      <c r="O9" s="81" t="s">
        <v>300</v>
      </c>
      <c r="P9" s="126">
        <f t="shared" si="6"/>
        <v>182140</v>
      </c>
      <c r="Q9" s="44">
        <f>+'[1]pdam b'!Z94</f>
        <v>0</v>
      </c>
      <c r="R9" s="162">
        <f t="shared" si="7"/>
        <v>182140</v>
      </c>
    </row>
    <row r="10" spans="1:18" ht="16.5" x14ac:dyDescent="0.25">
      <c r="A10" s="320">
        <f t="shared" si="0"/>
        <v>6</v>
      </c>
      <c r="B10" s="121" t="s">
        <v>43</v>
      </c>
      <c r="C10" s="132" t="s">
        <v>127</v>
      </c>
      <c r="D10" s="54">
        <v>43255</v>
      </c>
      <c r="E10" s="55">
        <v>197100</v>
      </c>
      <c r="F10" s="79">
        <f t="shared" si="1"/>
        <v>197100</v>
      </c>
      <c r="G10" s="41">
        <f t="shared" si="2"/>
        <v>197100</v>
      </c>
      <c r="H10" s="58">
        <v>0</v>
      </c>
      <c r="I10" s="60">
        <v>1</v>
      </c>
      <c r="J10" s="60">
        <v>1</v>
      </c>
      <c r="K10" s="41">
        <f t="shared" si="3"/>
        <v>197100</v>
      </c>
      <c r="L10" s="41">
        <f t="shared" si="4"/>
        <v>197100</v>
      </c>
      <c r="M10" s="41">
        <f t="shared" si="5"/>
        <v>197100</v>
      </c>
      <c r="N10" s="42"/>
      <c r="O10" s="81" t="s">
        <v>301</v>
      </c>
      <c r="P10" s="126">
        <f t="shared" si="6"/>
        <v>197100</v>
      </c>
      <c r="Q10" s="44" t="e">
        <f>+'[1]pdam b'!Z95</f>
        <v>#REF!</v>
      </c>
      <c r="R10" s="162" t="e">
        <f t="shared" si="7"/>
        <v>#REF!</v>
      </c>
    </row>
    <row r="11" spans="1:18" ht="16.5" x14ac:dyDescent="0.25">
      <c r="A11" s="320">
        <f t="shared" si="0"/>
        <v>7</v>
      </c>
      <c r="B11" s="52" t="s">
        <v>122</v>
      </c>
      <c r="C11" s="130" t="s">
        <v>123</v>
      </c>
      <c r="D11" s="54">
        <v>43255</v>
      </c>
      <c r="E11" s="313">
        <v>43040</v>
      </c>
      <c r="F11" s="79">
        <f t="shared" si="1"/>
        <v>43040</v>
      </c>
      <c r="G11" s="41">
        <f t="shared" si="2"/>
        <v>43040</v>
      </c>
      <c r="H11" s="58">
        <v>0</v>
      </c>
      <c r="I11" s="60">
        <v>1</v>
      </c>
      <c r="J11" s="60">
        <v>1</v>
      </c>
      <c r="K11" s="41">
        <f t="shared" si="3"/>
        <v>43040</v>
      </c>
      <c r="L11" s="41">
        <f t="shared" si="4"/>
        <v>43040</v>
      </c>
      <c r="M11" s="41">
        <f t="shared" si="5"/>
        <v>43040</v>
      </c>
      <c r="N11" s="42"/>
      <c r="O11" s="81" t="s">
        <v>302</v>
      </c>
      <c r="P11" s="126">
        <f t="shared" si="6"/>
        <v>43040</v>
      </c>
      <c r="Q11" s="44" t="e">
        <f>+'[1]pdam b'!Z96</f>
        <v>#REF!</v>
      </c>
      <c r="R11" s="162" t="e">
        <f t="shared" si="7"/>
        <v>#REF!</v>
      </c>
    </row>
    <row r="12" spans="1:18" ht="16.5" x14ac:dyDescent="0.25">
      <c r="A12" s="320">
        <f t="shared" si="0"/>
        <v>8</v>
      </c>
      <c r="B12" s="121" t="s">
        <v>121</v>
      </c>
      <c r="C12" s="122">
        <v>900842</v>
      </c>
      <c r="D12" s="54">
        <v>43255</v>
      </c>
      <c r="E12" s="55">
        <v>50640</v>
      </c>
      <c r="F12" s="79">
        <f t="shared" si="1"/>
        <v>50640</v>
      </c>
      <c r="G12" s="41">
        <f t="shared" si="2"/>
        <v>50640</v>
      </c>
      <c r="H12" s="58">
        <v>0</v>
      </c>
      <c r="I12" s="60">
        <v>1</v>
      </c>
      <c r="J12" s="60">
        <v>1</v>
      </c>
      <c r="K12" s="41">
        <f t="shared" si="3"/>
        <v>50640</v>
      </c>
      <c r="L12" s="41">
        <f t="shared" si="4"/>
        <v>50640</v>
      </c>
      <c r="M12" s="41">
        <f t="shared" si="5"/>
        <v>50640</v>
      </c>
      <c r="N12" s="42"/>
      <c r="O12" s="81" t="s">
        <v>303</v>
      </c>
      <c r="P12" s="126">
        <f t="shared" si="6"/>
        <v>50640</v>
      </c>
      <c r="Q12" s="44" t="e">
        <f>+'[1]pdam b'!Z97</f>
        <v>#REF!</v>
      </c>
      <c r="R12" s="162" t="e">
        <f t="shared" si="7"/>
        <v>#REF!</v>
      </c>
    </row>
    <row r="13" spans="1:18" ht="16.5" x14ac:dyDescent="0.25">
      <c r="A13" s="320">
        <f t="shared" si="0"/>
        <v>9</v>
      </c>
      <c r="B13" s="121" t="s">
        <v>29</v>
      </c>
      <c r="C13" s="132" t="s">
        <v>30</v>
      </c>
      <c r="D13" s="54">
        <v>43255</v>
      </c>
      <c r="E13" s="55">
        <v>41300</v>
      </c>
      <c r="F13" s="79">
        <f t="shared" si="1"/>
        <v>41300</v>
      </c>
      <c r="G13" s="41">
        <f t="shared" si="2"/>
        <v>41300</v>
      </c>
      <c r="H13" s="58">
        <v>0</v>
      </c>
      <c r="I13" s="60">
        <v>1</v>
      </c>
      <c r="J13" s="60">
        <v>1</v>
      </c>
      <c r="K13" s="41">
        <f t="shared" si="3"/>
        <v>41300</v>
      </c>
      <c r="L13" s="41">
        <f t="shared" si="4"/>
        <v>41300</v>
      </c>
      <c r="M13" s="41">
        <f t="shared" si="5"/>
        <v>41300</v>
      </c>
      <c r="N13" s="42"/>
      <c r="O13" s="81" t="s">
        <v>304</v>
      </c>
      <c r="P13" s="126">
        <f t="shared" si="6"/>
        <v>41300</v>
      </c>
      <c r="Q13" s="44" t="e">
        <f>+'[1]pdam b'!Z98</f>
        <v>#REF!</v>
      </c>
      <c r="R13" s="162" t="e">
        <f t="shared" si="7"/>
        <v>#REF!</v>
      </c>
    </row>
    <row r="14" spans="1:18" ht="16.5" x14ac:dyDescent="0.25">
      <c r="A14" s="320">
        <f t="shared" si="0"/>
        <v>10</v>
      </c>
      <c r="B14" s="121" t="s">
        <v>27</v>
      </c>
      <c r="C14" s="132" t="s">
        <v>201</v>
      </c>
      <c r="D14" s="123">
        <v>43255</v>
      </c>
      <c r="E14" s="55">
        <v>128700</v>
      </c>
      <c r="F14" s="79">
        <f t="shared" si="1"/>
        <v>128700</v>
      </c>
      <c r="G14" s="41">
        <f t="shared" si="2"/>
        <v>128700</v>
      </c>
      <c r="H14" s="58">
        <v>0</v>
      </c>
      <c r="I14" s="60">
        <v>1</v>
      </c>
      <c r="J14" s="60">
        <v>1</v>
      </c>
      <c r="K14" s="41">
        <f t="shared" si="3"/>
        <v>128700</v>
      </c>
      <c r="L14" s="41">
        <f t="shared" si="4"/>
        <v>128700</v>
      </c>
      <c r="M14" s="41">
        <f t="shared" si="5"/>
        <v>128700</v>
      </c>
      <c r="N14" s="42"/>
      <c r="O14" s="81" t="s">
        <v>305</v>
      </c>
      <c r="P14" s="126">
        <f t="shared" si="6"/>
        <v>128700</v>
      </c>
      <c r="Q14" s="44" t="e">
        <f>+'[1]pdam b'!Z99</f>
        <v>#REF!</v>
      </c>
      <c r="R14" s="162" t="e">
        <f t="shared" si="7"/>
        <v>#REF!</v>
      </c>
    </row>
    <row r="15" spans="1:18" ht="16.5" x14ac:dyDescent="0.25">
      <c r="A15" s="320">
        <f t="shared" si="0"/>
        <v>11</v>
      </c>
      <c r="B15" s="121" t="s">
        <v>33</v>
      </c>
      <c r="C15" s="132" t="s">
        <v>34</v>
      </c>
      <c r="D15" s="54">
        <v>43255</v>
      </c>
      <c r="E15" s="55">
        <v>103800</v>
      </c>
      <c r="F15" s="79">
        <f t="shared" si="1"/>
        <v>103800</v>
      </c>
      <c r="G15" s="41">
        <f t="shared" si="2"/>
        <v>103800</v>
      </c>
      <c r="H15" s="58">
        <v>0</v>
      </c>
      <c r="I15" s="60">
        <v>1</v>
      </c>
      <c r="J15" s="60">
        <v>1</v>
      </c>
      <c r="K15" s="41">
        <f t="shared" si="3"/>
        <v>103800</v>
      </c>
      <c r="L15" s="41">
        <f t="shared" si="4"/>
        <v>103800</v>
      </c>
      <c r="M15" s="41">
        <f t="shared" si="5"/>
        <v>103800</v>
      </c>
      <c r="N15" s="42"/>
      <c r="O15" s="81" t="s">
        <v>306</v>
      </c>
      <c r="P15" s="126">
        <f t="shared" si="6"/>
        <v>103800</v>
      </c>
      <c r="Q15" s="44" t="e">
        <f>+'[1]pdam b'!Z100</f>
        <v>#REF!</v>
      </c>
      <c r="R15" s="162" t="e">
        <f t="shared" si="7"/>
        <v>#REF!</v>
      </c>
    </row>
    <row r="16" spans="1:18" ht="16.5" x14ac:dyDescent="0.25">
      <c r="A16" s="320">
        <f t="shared" si="0"/>
        <v>12</v>
      </c>
      <c r="B16" s="121" t="s">
        <v>42</v>
      </c>
      <c r="C16" s="132" t="s">
        <v>202</v>
      </c>
      <c r="D16" s="54">
        <v>43255</v>
      </c>
      <c r="E16" s="55">
        <v>25940</v>
      </c>
      <c r="F16" s="79">
        <f t="shared" si="1"/>
        <v>25940</v>
      </c>
      <c r="G16" s="41">
        <f t="shared" si="2"/>
        <v>25940</v>
      </c>
      <c r="H16" s="58">
        <v>0</v>
      </c>
      <c r="I16" s="60">
        <v>1</v>
      </c>
      <c r="J16" s="60">
        <v>1</v>
      </c>
      <c r="K16" s="41">
        <f t="shared" si="3"/>
        <v>25940</v>
      </c>
      <c r="L16" s="41">
        <f t="shared" si="4"/>
        <v>25940</v>
      </c>
      <c r="M16" s="41">
        <f t="shared" si="5"/>
        <v>25940</v>
      </c>
      <c r="N16" s="42"/>
      <c r="O16" s="81" t="s">
        <v>307</v>
      </c>
      <c r="P16" s="126">
        <f t="shared" si="6"/>
        <v>25940</v>
      </c>
      <c r="Q16" s="44" t="e">
        <f>+'[1]pdam b'!Z101</f>
        <v>#REF!</v>
      </c>
      <c r="R16" s="162" t="e">
        <f t="shared" si="7"/>
        <v>#REF!</v>
      </c>
    </row>
    <row r="17" spans="1:18" ht="16.5" x14ac:dyDescent="0.25">
      <c r="A17" s="320">
        <f t="shared" si="0"/>
        <v>13</v>
      </c>
      <c r="B17" s="52" t="s">
        <v>144</v>
      </c>
      <c r="C17" s="133">
        <v>899458</v>
      </c>
      <c r="D17" s="54">
        <v>43256</v>
      </c>
      <c r="E17" s="314">
        <v>166700</v>
      </c>
      <c r="F17" s="79">
        <f t="shared" si="1"/>
        <v>166700</v>
      </c>
      <c r="G17" s="41">
        <f t="shared" si="2"/>
        <v>166700</v>
      </c>
      <c r="H17" s="58">
        <v>0</v>
      </c>
      <c r="I17" s="60">
        <v>1</v>
      </c>
      <c r="J17" s="60">
        <v>1</v>
      </c>
      <c r="K17" s="41">
        <f t="shared" si="3"/>
        <v>166700</v>
      </c>
      <c r="L17" s="41">
        <f t="shared" si="4"/>
        <v>166700</v>
      </c>
      <c r="M17" s="41">
        <f t="shared" si="5"/>
        <v>166700</v>
      </c>
      <c r="N17" s="42"/>
      <c r="O17" s="81" t="s">
        <v>308</v>
      </c>
      <c r="P17" s="126">
        <f t="shared" si="6"/>
        <v>166700</v>
      </c>
      <c r="Q17" s="44" t="e">
        <f>+'[1]pdam b'!Z102</f>
        <v>#REF!</v>
      </c>
      <c r="R17" s="162" t="e">
        <f t="shared" si="7"/>
        <v>#REF!</v>
      </c>
    </row>
    <row r="18" spans="1:18" ht="16.5" x14ac:dyDescent="0.25">
      <c r="A18" s="320">
        <f t="shared" si="0"/>
        <v>14</v>
      </c>
      <c r="B18" s="52" t="s">
        <v>145</v>
      </c>
      <c r="C18" s="130" t="s">
        <v>146</v>
      </c>
      <c r="D18" s="54">
        <v>43256</v>
      </c>
      <c r="E18" s="313">
        <v>24140</v>
      </c>
      <c r="F18" s="79">
        <f t="shared" si="1"/>
        <v>24140</v>
      </c>
      <c r="G18" s="41">
        <f t="shared" si="2"/>
        <v>24140</v>
      </c>
      <c r="H18" s="58">
        <v>0</v>
      </c>
      <c r="I18" s="60">
        <v>1</v>
      </c>
      <c r="J18" s="60">
        <v>1</v>
      </c>
      <c r="K18" s="41">
        <f t="shared" si="3"/>
        <v>24140</v>
      </c>
      <c r="L18" s="41">
        <f t="shared" si="4"/>
        <v>24140</v>
      </c>
      <c r="M18" s="41">
        <f t="shared" si="5"/>
        <v>24140</v>
      </c>
      <c r="N18" s="42"/>
      <c r="O18" s="81" t="s">
        <v>309</v>
      </c>
      <c r="P18" s="126">
        <f t="shared" si="6"/>
        <v>24140</v>
      </c>
      <c r="Q18" s="44" t="e">
        <f>+'[1]pdam b'!Z103</f>
        <v>#REF!</v>
      </c>
      <c r="R18" s="162" t="e">
        <f t="shared" si="7"/>
        <v>#REF!</v>
      </c>
    </row>
    <row r="19" spans="1:18" ht="16.5" x14ac:dyDescent="0.25">
      <c r="A19" s="320">
        <f t="shared" si="0"/>
        <v>15</v>
      </c>
      <c r="B19" s="52" t="s">
        <v>147</v>
      </c>
      <c r="C19" s="130" t="s">
        <v>148</v>
      </c>
      <c r="D19" s="54">
        <v>43256</v>
      </c>
      <c r="E19" s="313">
        <v>42300</v>
      </c>
      <c r="F19" s="79">
        <f t="shared" si="1"/>
        <v>42300</v>
      </c>
      <c r="G19" s="41">
        <f t="shared" si="2"/>
        <v>42300</v>
      </c>
      <c r="H19" s="58">
        <v>0</v>
      </c>
      <c r="I19" s="60">
        <v>1</v>
      </c>
      <c r="J19" s="60">
        <v>1</v>
      </c>
      <c r="K19" s="41">
        <f t="shared" si="3"/>
        <v>42300</v>
      </c>
      <c r="L19" s="41">
        <f t="shared" si="4"/>
        <v>42300</v>
      </c>
      <c r="M19" s="41">
        <f t="shared" si="5"/>
        <v>42300</v>
      </c>
      <c r="N19" s="42"/>
      <c r="O19" s="81" t="s">
        <v>310</v>
      </c>
      <c r="P19" s="126">
        <f t="shared" si="6"/>
        <v>42300</v>
      </c>
      <c r="Q19" s="44" t="e">
        <f>+'[1]pdam b'!Z104</f>
        <v>#REF!</v>
      </c>
      <c r="R19" s="162" t="e">
        <f t="shared" si="7"/>
        <v>#REF!</v>
      </c>
    </row>
    <row r="20" spans="1:18" ht="16.5" x14ac:dyDescent="0.25">
      <c r="A20" s="320">
        <f t="shared" si="0"/>
        <v>16</v>
      </c>
      <c r="B20" s="121" t="s">
        <v>203</v>
      </c>
      <c r="C20" s="132" t="s">
        <v>204</v>
      </c>
      <c r="D20" s="54">
        <v>43256</v>
      </c>
      <c r="E20" s="55">
        <v>47640</v>
      </c>
      <c r="F20" s="79">
        <f t="shared" si="1"/>
        <v>47640</v>
      </c>
      <c r="G20" s="41">
        <f t="shared" si="2"/>
        <v>47640</v>
      </c>
      <c r="H20" s="58">
        <v>0</v>
      </c>
      <c r="I20" s="60">
        <v>1</v>
      </c>
      <c r="J20" s="60">
        <v>1</v>
      </c>
      <c r="K20" s="41">
        <f t="shared" si="3"/>
        <v>47640</v>
      </c>
      <c r="L20" s="41">
        <f t="shared" si="4"/>
        <v>47640</v>
      </c>
      <c r="M20" s="41">
        <f t="shared" si="5"/>
        <v>47640</v>
      </c>
      <c r="N20" s="42"/>
      <c r="O20" s="81" t="s">
        <v>311</v>
      </c>
      <c r="P20" s="126">
        <f t="shared" si="6"/>
        <v>47640</v>
      </c>
      <c r="Q20" s="44" t="e">
        <f>+'[1]pdam b'!Z105</f>
        <v>#REF!</v>
      </c>
      <c r="R20" s="162" t="e">
        <f t="shared" si="7"/>
        <v>#REF!</v>
      </c>
    </row>
    <row r="21" spans="1:18" ht="16.5" x14ac:dyDescent="0.25">
      <c r="A21" s="320">
        <f t="shared" si="0"/>
        <v>17</v>
      </c>
      <c r="B21" s="52" t="s">
        <v>205</v>
      </c>
      <c r="C21" s="130" t="s">
        <v>206</v>
      </c>
      <c r="D21" s="54">
        <v>43256</v>
      </c>
      <c r="E21" s="313">
        <v>31140</v>
      </c>
      <c r="F21" s="79">
        <f t="shared" si="1"/>
        <v>31140</v>
      </c>
      <c r="G21" s="41">
        <f t="shared" si="2"/>
        <v>31140</v>
      </c>
      <c r="H21" s="58">
        <v>0</v>
      </c>
      <c r="I21" s="60">
        <v>1</v>
      </c>
      <c r="J21" s="60">
        <v>1</v>
      </c>
      <c r="K21" s="41">
        <f t="shared" si="3"/>
        <v>31140</v>
      </c>
      <c r="L21" s="41">
        <f t="shared" si="4"/>
        <v>31140</v>
      </c>
      <c r="M21" s="41">
        <f t="shared" si="5"/>
        <v>31140</v>
      </c>
      <c r="N21" s="42"/>
      <c r="O21" s="81" t="s">
        <v>312</v>
      </c>
      <c r="P21" s="126">
        <f t="shared" si="6"/>
        <v>31140</v>
      </c>
      <c r="Q21" s="44" t="e">
        <f>+'[1]pdam b'!Z106</f>
        <v>#REF!</v>
      </c>
      <c r="R21" s="162" t="e">
        <f t="shared" si="7"/>
        <v>#REF!</v>
      </c>
    </row>
    <row r="22" spans="1:18" ht="16.5" x14ac:dyDescent="0.25">
      <c r="A22" s="320">
        <f t="shared" si="0"/>
        <v>18</v>
      </c>
      <c r="B22" s="52" t="s">
        <v>133</v>
      </c>
      <c r="C22" s="130" t="s">
        <v>109</v>
      </c>
      <c r="D22" s="54">
        <v>43256</v>
      </c>
      <c r="E22" s="313">
        <v>259140</v>
      </c>
      <c r="F22" s="79">
        <f t="shared" si="1"/>
        <v>259140</v>
      </c>
      <c r="G22" s="41">
        <f t="shared" si="2"/>
        <v>259140</v>
      </c>
      <c r="H22" s="58">
        <v>0</v>
      </c>
      <c r="I22" s="60">
        <v>1</v>
      </c>
      <c r="J22" s="60">
        <v>1</v>
      </c>
      <c r="K22" s="41">
        <f t="shared" si="3"/>
        <v>259140</v>
      </c>
      <c r="L22" s="41">
        <f t="shared" si="4"/>
        <v>259140</v>
      </c>
      <c r="M22" s="41">
        <f t="shared" si="5"/>
        <v>259140</v>
      </c>
      <c r="N22" s="42"/>
      <c r="O22" s="81" t="s">
        <v>313</v>
      </c>
      <c r="P22" s="126">
        <f t="shared" si="6"/>
        <v>259140</v>
      </c>
      <c r="Q22" s="44" t="e">
        <f>+'[1]pdam b'!Z107</f>
        <v>#REF!</v>
      </c>
      <c r="R22" s="162" t="e">
        <f t="shared" si="7"/>
        <v>#REF!</v>
      </c>
    </row>
    <row r="23" spans="1:18" ht="16.5" x14ac:dyDescent="0.25">
      <c r="A23" s="320">
        <f t="shared" si="0"/>
        <v>19</v>
      </c>
      <c r="B23" s="52" t="s">
        <v>134</v>
      </c>
      <c r="C23" s="130" t="s">
        <v>135</v>
      </c>
      <c r="D23" s="54">
        <v>43223</v>
      </c>
      <c r="E23" s="314">
        <v>19890</v>
      </c>
      <c r="F23" s="79">
        <f t="shared" si="1"/>
        <v>19890</v>
      </c>
      <c r="G23" s="41">
        <f t="shared" si="2"/>
        <v>19890</v>
      </c>
      <c r="H23" s="58">
        <v>0</v>
      </c>
      <c r="I23" s="60">
        <v>1</v>
      </c>
      <c r="J23" s="60">
        <v>1</v>
      </c>
      <c r="K23" s="41">
        <f t="shared" si="3"/>
        <v>19890</v>
      </c>
      <c r="L23" s="41">
        <f t="shared" si="4"/>
        <v>19890</v>
      </c>
      <c r="M23" s="41">
        <f t="shared" si="5"/>
        <v>19890</v>
      </c>
      <c r="N23" s="42"/>
      <c r="O23" s="81" t="s">
        <v>314</v>
      </c>
      <c r="P23" s="126">
        <f t="shared" si="6"/>
        <v>19890</v>
      </c>
      <c r="Q23" s="44" t="e">
        <f>+'[1]pdam b'!Z108</f>
        <v>#REF!</v>
      </c>
      <c r="R23" s="162" t="e">
        <f t="shared" si="7"/>
        <v>#REF!</v>
      </c>
    </row>
    <row r="24" spans="1:18" ht="16.5" x14ac:dyDescent="0.25">
      <c r="A24" s="320">
        <f t="shared" si="0"/>
        <v>20</v>
      </c>
      <c r="B24" s="121" t="s">
        <v>136</v>
      </c>
      <c r="C24" s="132" t="s">
        <v>137</v>
      </c>
      <c r="D24" s="54">
        <v>43255</v>
      </c>
      <c r="E24" s="55">
        <v>111300</v>
      </c>
      <c r="F24" s="79">
        <f t="shared" si="1"/>
        <v>111300</v>
      </c>
      <c r="G24" s="41">
        <f t="shared" si="2"/>
        <v>111300</v>
      </c>
      <c r="H24" s="58">
        <v>0</v>
      </c>
      <c r="I24" s="60">
        <v>1</v>
      </c>
      <c r="J24" s="60">
        <v>1</v>
      </c>
      <c r="K24" s="41">
        <f t="shared" si="3"/>
        <v>111300</v>
      </c>
      <c r="L24" s="41">
        <f t="shared" si="4"/>
        <v>111300</v>
      </c>
      <c r="M24" s="41">
        <f t="shared" si="5"/>
        <v>111300</v>
      </c>
      <c r="N24" s="42"/>
      <c r="O24" s="81" t="s">
        <v>315</v>
      </c>
      <c r="P24" s="126">
        <f t="shared" si="6"/>
        <v>111300</v>
      </c>
      <c r="Q24" s="44" t="e">
        <f>+'[1]pdam b'!Z109</f>
        <v>#REF!</v>
      </c>
      <c r="R24" s="162" t="e">
        <f t="shared" si="7"/>
        <v>#REF!</v>
      </c>
    </row>
    <row r="25" spans="1:18" ht="16.5" x14ac:dyDescent="0.25">
      <c r="A25" s="320">
        <f t="shared" si="0"/>
        <v>21</v>
      </c>
      <c r="B25" s="121" t="s">
        <v>138</v>
      </c>
      <c r="C25" s="132" t="s">
        <v>139</v>
      </c>
      <c r="D25" s="54">
        <v>43255</v>
      </c>
      <c r="E25" s="55">
        <v>41300</v>
      </c>
      <c r="F25" s="79">
        <f t="shared" si="1"/>
        <v>41300</v>
      </c>
      <c r="G25" s="41">
        <f t="shared" si="2"/>
        <v>41300</v>
      </c>
      <c r="H25" s="58">
        <v>0</v>
      </c>
      <c r="I25" s="60">
        <v>1</v>
      </c>
      <c r="J25" s="60">
        <v>1</v>
      </c>
      <c r="K25" s="41">
        <f t="shared" si="3"/>
        <v>41300</v>
      </c>
      <c r="L25" s="41">
        <f t="shared" si="4"/>
        <v>41300</v>
      </c>
      <c r="M25" s="41">
        <f t="shared" si="5"/>
        <v>41300</v>
      </c>
      <c r="N25" s="42"/>
      <c r="O25" s="81" t="s">
        <v>316</v>
      </c>
      <c r="P25" s="126">
        <f t="shared" si="6"/>
        <v>41300</v>
      </c>
      <c r="Q25" s="44" t="e">
        <f>+'[1]pdam b'!Z110</f>
        <v>#REF!</v>
      </c>
      <c r="R25" s="162" t="e">
        <f t="shared" si="7"/>
        <v>#REF!</v>
      </c>
    </row>
    <row r="26" spans="1:18" ht="16.5" x14ac:dyDescent="0.25">
      <c r="A26" s="320">
        <f t="shared" si="0"/>
        <v>22</v>
      </c>
      <c r="B26" s="121" t="s">
        <v>130</v>
      </c>
      <c r="C26" s="122">
        <v>962291</v>
      </c>
      <c r="D26" s="54">
        <v>43223</v>
      </c>
      <c r="E26" s="55">
        <v>85300</v>
      </c>
      <c r="F26" s="79">
        <f t="shared" si="1"/>
        <v>85300</v>
      </c>
      <c r="G26" s="41">
        <f t="shared" si="2"/>
        <v>85300</v>
      </c>
      <c r="H26" s="58">
        <v>0</v>
      </c>
      <c r="I26" s="60">
        <v>1</v>
      </c>
      <c r="J26" s="60">
        <v>1</v>
      </c>
      <c r="K26" s="41">
        <f t="shared" si="3"/>
        <v>85300</v>
      </c>
      <c r="L26" s="41">
        <f t="shared" si="4"/>
        <v>85300</v>
      </c>
      <c r="M26" s="41">
        <f t="shared" si="5"/>
        <v>85300</v>
      </c>
      <c r="N26" s="42"/>
      <c r="O26" s="81" t="s">
        <v>317</v>
      </c>
      <c r="P26" s="126">
        <f t="shared" si="6"/>
        <v>85300</v>
      </c>
      <c r="Q26" s="44" t="e">
        <f>+'[1]pdam b'!Z111</f>
        <v>#REF!</v>
      </c>
      <c r="R26" s="162" t="e">
        <f t="shared" si="7"/>
        <v>#REF!</v>
      </c>
    </row>
    <row r="27" spans="1:18" ht="16.5" x14ac:dyDescent="0.25">
      <c r="A27" s="320">
        <f t="shared" si="0"/>
        <v>23</v>
      </c>
      <c r="B27" s="52" t="s">
        <v>207</v>
      </c>
      <c r="C27" s="130" t="s">
        <v>208</v>
      </c>
      <c r="D27" s="54">
        <v>43255</v>
      </c>
      <c r="E27" s="313">
        <v>75140</v>
      </c>
      <c r="F27" s="79">
        <f t="shared" si="1"/>
        <v>75140</v>
      </c>
      <c r="G27" s="41">
        <f t="shared" si="2"/>
        <v>75140</v>
      </c>
      <c r="H27" s="58">
        <v>0</v>
      </c>
      <c r="I27" s="60">
        <v>1</v>
      </c>
      <c r="J27" s="60">
        <v>1</v>
      </c>
      <c r="K27" s="41">
        <f t="shared" si="3"/>
        <v>75140</v>
      </c>
      <c r="L27" s="41">
        <f t="shared" si="4"/>
        <v>75140</v>
      </c>
      <c r="M27" s="41">
        <f t="shared" si="5"/>
        <v>75140</v>
      </c>
      <c r="N27" s="42"/>
      <c r="O27" s="81" t="s">
        <v>318</v>
      </c>
      <c r="P27" s="126">
        <f t="shared" si="6"/>
        <v>75140</v>
      </c>
      <c r="Q27" s="44" t="e">
        <f>+'[1]pdam b'!Z112</f>
        <v>#REF!</v>
      </c>
      <c r="R27" s="162" t="e">
        <f t="shared" si="7"/>
        <v>#REF!</v>
      </c>
    </row>
    <row r="28" spans="1:18" ht="16.5" x14ac:dyDescent="0.25">
      <c r="A28" s="320">
        <f t="shared" si="0"/>
        <v>24</v>
      </c>
      <c r="B28" s="52" t="s">
        <v>209</v>
      </c>
      <c r="C28" s="59">
        <v>901423</v>
      </c>
      <c r="D28" s="54">
        <v>43255</v>
      </c>
      <c r="E28" s="313">
        <v>128700</v>
      </c>
      <c r="F28" s="79">
        <f t="shared" si="1"/>
        <v>128700</v>
      </c>
      <c r="G28" s="41">
        <f t="shared" si="2"/>
        <v>128700</v>
      </c>
      <c r="H28" s="58">
        <v>0</v>
      </c>
      <c r="I28" s="60">
        <v>1</v>
      </c>
      <c r="J28" s="60">
        <v>1</v>
      </c>
      <c r="K28" s="41">
        <f t="shared" si="3"/>
        <v>128700</v>
      </c>
      <c r="L28" s="41">
        <f t="shared" si="4"/>
        <v>128700</v>
      </c>
      <c r="M28" s="41">
        <f t="shared" si="5"/>
        <v>128700</v>
      </c>
      <c r="N28" s="42"/>
      <c r="O28" s="81" t="s">
        <v>308</v>
      </c>
      <c r="P28" s="126">
        <f t="shared" si="6"/>
        <v>128700</v>
      </c>
      <c r="Q28" s="44" t="e">
        <f>+'[1]pdam b'!Z113</f>
        <v>#REF!</v>
      </c>
      <c r="R28" s="162" t="e">
        <f t="shared" si="7"/>
        <v>#REF!</v>
      </c>
    </row>
    <row r="29" spans="1:18" ht="16.5" x14ac:dyDescent="0.25">
      <c r="A29" s="320">
        <f t="shared" si="0"/>
        <v>25</v>
      </c>
      <c r="B29" s="52" t="s">
        <v>41</v>
      </c>
      <c r="C29" s="59">
        <v>898343</v>
      </c>
      <c r="D29" s="54">
        <v>43255</v>
      </c>
      <c r="E29" s="313">
        <v>100300</v>
      </c>
      <c r="F29" s="79">
        <f t="shared" si="1"/>
        <v>100300</v>
      </c>
      <c r="G29" s="41">
        <f t="shared" si="2"/>
        <v>100300</v>
      </c>
      <c r="H29" s="58">
        <v>0</v>
      </c>
      <c r="I29" s="60">
        <v>1</v>
      </c>
      <c r="J29" s="60">
        <v>1</v>
      </c>
      <c r="K29" s="41">
        <f t="shared" si="3"/>
        <v>100300</v>
      </c>
      <c r="L29" s="41">
        <f t="shared" si="4"/>
        <v>100300</v>
      </c>
      <c r="M29" s="41">
        <f t="shared" si="5"/>
        <v>100300</v>
      </c>
      <c r="N29" s="42"/>
      <c r="O29" s="81" t="s">
        <v>319</v>
      </c>
      <c r="P29" s="126">
        <f t="shared" si="6"/>
        <v>100300</v>
      </c>
      <c r="Q29" s="44" t="e">
        <f>+'[1]pdam b'!Z115</f>
        <v>#REF!</v>
      </c>
      <c r="R29" s="162" t="e">
        <f t="shared" si="7"/>
        <v>#REF!</v>
      </c>
    </row>
    <row r="30" spans="1:18" ht="16.5" x14ac:dyDescent="0.25">
      <c r="A30" s="320">
        <f t="shared" si="0"/>
        <v>26</v>
      </c>
      <c r="B30" s="52" t="s">
        <v>210</v>
      </c>
      <c r="C30" s="59">
        <v>971137</v>
      </c>
      <c r="D30" s="54">
        <v>43256</v>
      </c>
      <c r="E30" s="314">
        <v>42300</v>
      </c>
      <c r="F30" s="79">
        <f t="shared" si="1"/>
        <v>42300</v>
      </c>
      <c r="G30" s="41">
        <f t="shared" si="2"/>
        <v>42300</v>
      </c>
      <c r="H30" s="58">
        <v>0</v>
      </c>
      <c r="I30" s="60">
        <v>1</v>
      </c>
      <c r="J30" s="60">
        <v>1</v>
      </c>
      <c r="K30" s="41">
        <f t="shared" si="3"/>
        <v>42300</v>
      </c>
      <c r="L30" s="41">
        <f t="shared" si="4"/>
        <v>42300</v>
      </c>
      <c r="M30" s="41">
        <f t="shared" si="5"/>
        <v>42300</v>
      </c>
      <c r="N30" s="42"/>
      <c r="O30" s="81" t="s">
        <v>320</v>
      </c>
      <c r="P30" s="126">
        <f t="shared" si="6"/>
        <v>42300</v>
      </c>
      <c r="Q30" s="44" t="e">
        <f>+'[1]pdam b'!Z116</f>
        <v>#REF!</v>
      </c>
      <c r="R30" s="162" t="e">
        <f t="shared" si="7"/>
        <v>#REF!</v>
      </c>
    </row>
    <row r="31" spans="1:18" ht="16.5" x14ac:dyDescent="0.25">
      <c r="A31" s="320">
        <f t="shared" si="0"/>
        <v>27</v>
      </c>
      <c r="B31" s="52" t="s">
        <v>211</v>
      </c>
      <c r="C31" s="130" t="s">
        <v>212</v>
      </c>
      <c r="D31" s="54">
        <v>43256</v>
      </c>
      <c r="E31" s="313">
        <v>41300</v>
      </c>
      <c r="F31" s="79">
        <f t="shared" si="1"/>
        <v>41300</v>
      </c>
      <c r="G31" s="41">
        <f t="shared" si="2"/>
        <v>41300</v>
      </c>
      <c r="H31" s="58">
        <v>0</v>
      </c>
      <c r="I31" s="60">
        <v>1</v>
      </c>
      <c r="J31" s="60">
        <v>1</v>
      </c>
      <c r="K31" s="41">
        <f t="shared" si="3"/>
        <v>41300</v>
      </c>
      <c r="L31" s="41">
        <f t="shared" si="4"/>
        <v>41300</v>
      </c>
      <c r="M31" s="41">
        <f t="shared" si="5"/>
        <v>41300</v>
      </c>
      <c r="N31" s="42"/>
      <c r="O31" s="81" t="s">
        <v>321</v>
      </c>
      <c r="P31" s="126">
        <f t="shared" si="6"/>
        <v>41300</v>
      </c>
      <c r="Q31" s="44" t="e">
        <f>+'[1]pdam b'!Z117</f>
        <v>#REF!</v>
      </c>
      <c r="R31" s="162" t="e">
        <f t="shared" si="7"/>
        <v>#REF!</v>
      </c>
    </row>
    <row r="32" spans="1:18" ht="16.5" x14ac:dyDescent="0.25">
      <c r="A32" s="320">
        <f t="shared" si="0"/>
        <v>28</v>
      </c>
      <c r="B32" s="52" t="s">
        <v>213</v>
      </c>
      <c r="C32" s="130" t="s">
        <v>214</v>
      </c>
      <c r="D32" s="54">
        <v>43256</v>
      </c>
      <c r="E32" s="314">
        <v>67140</v>
      </c>
      <c r="F32" s="79">
        <f t="shared" si="1"/>
        <v>67140</v>
      </c>
      <c r="G32" s="41">
        <f t="shared" si="2"/>
        <v>67140</v>
      </c>
      <c r="H32" s="58">
        <v>0</v>
      </c>
      <c r="I32" s="60">
        <v>1</v>
      </c>
      <c r="J32" s="60">
        <v>1</v>
      </c>
      <c r="K32" s="41">
        <f t="shared" si="3"/>
        <v>67140</v>
      </c>
      <c r="L32" s="41">
        <f t="shared" si="4"/>
        <v>67140</v>
      </c>
      <c r="M32" s="41">
        <f t="shared" si="5"/>
        <v>67140</v>
      </c>
      <c r="N32" s="42"/>
      <c r="O32" s="81" t="s">
        <v>322</v>
      </c>
      <c r="P32" s="126">
        <f t="shared" si="6"/>
        <v>67140</v>
      </c>
      <c r="Q32" s="44" t="e">
        <f>+'[1]pdam b'!Z118</f>
        <v>#REF!</v>
      </c>
      <c r="R32" s="162" t="e">
        <f t="shared" si="7"/>
        <v>#REF!</v>
      </c>
    </row>
    <row r="33" spans="1:18" ht="16.5" x14ac:dyDescent="0.25">
      <c r="A33" s="320">
        <f t="shared" si="0"/>
        <v>29</v>
      </c>
      <c r="B33" s="52" t="s">
        <v>215</v>
      </c>
      <c r="C33" s="130" t="s">
        <v>216</v>
      </c>
      <c r="D33" s="54">
        <v>43256</v>
      </c>
      <c r="E33" s="314">
        <v>152140</v>
      </c>
      <c r="F33" s="79">
        <f t="shared" si="1"/>
        <v>152140</v>
      </c>
      <c r="G33" s="41">
        <f t="shared" si="2"/>
        <v>152140</v>
      </c>
      <c r="H33" s="58">
        <v>0</v>
      </c>
      <c r="I33" s="60">
        <v>1</v>
      </c>
      <c r="J33" s="60">
        <v>1</v>
      </c>
      <c r="K33" s="41">
        <f t="shared" si="3"/>
        <v>152140</v>
      </c>
      <c r="L33" s="41">
        <f t="shared" si="4"/>
        <v>152140</v>
      </c>
      <c r="M33" s="41">
        <f t="shared" si="5"/>
        <v>152140</v>
      </c>
      <c r="N33" s="42"/>
      <c r="O33" s="81" t="s">
        <v>323</v>
      </c>
      <c r="P33" s="126">
        <f t="shared" si="6"/>
        <v>152140</v>
      </c>
      <c r="Q33" s="44" t="e">
        <f>+'[1]pdam b'!Z119</f>
        <v>#REF!</v>
      </c>
      <c r="R33" s="162" t="e">
        <f t="shared" si="7"/>
        <v>#REF!</v>
      </c>
    </row>
    <row r="34" spans="1:18" ht="16.5" x14ac:dyDescent="0.25">
      <c r="A34" s="320">
        <f t="shared" si="0"/>
        <v>30</v>
      </c>
      <c r="B34" s="52" t="s">
        <v>217</v>
      </c>
      <c r="C34" s="130" t="s">
        <v>218</v>
      </c>
      <c r="D34" s="54">
        <v>43256</v>
      </c>
      <c r="E34" s="313">
        <v>193140</v>
      </c>
      <c r="F34" s="79">
        <f t="shared" si="1"/>
        <v>193140</v>
      </c>
      <c r="G34" s="41">
        <f t="shared" si="2"/>
        <v>193140</v>
      </c>
      <c r="H34" s="58">
        <v>0</v>
      </c>
      <c r="I34" s="60">
        <v>1</v>
      </c>
      <c r="J34" s="60">
        <v>1</v>
      </c>
      <c r="K34" s="41">
        <f t="shared" si="3"/>
        <v>193140</v>
      </c>
      <c r="L34" s="41">
        <f t="shared" si="4"/>
        <v>193140</v>
      </c>
      <c r="M34" s="41">
        <f t="shared" si="5"/>
        <v>193140</v>
      </c>
      <c r="N34" s="42"/>
      <c r="O34" s="81" t="s">
        <v>324</v>
      </c>
      <c r="P34" s="126">
        <f t="shared" si="6"/>
        <v>193140</v>
      </c>
      <c r="Q34" s="44" t="e">
        <f>+'[1]pdam b'!Z120</f>
        <v>#REF!</v>
      </c>
      <c r="R34" s="162" t="e">
        <f t="shared" si="7"/>
        <v>#REF!</v>
      </c>
    </row>
    <row r="35" spans="1:18" ht="16.5" x14ac:dyDescent="0.25">
      <c r="A35" s="320">
        <f t="shared" si="0"/>
        <v>31</v>
      </c>
      <c r="B35" s="52" t="s">
        <v>217</v>
      </c>
      <c r="C35" s="130" t="s">
        <v>218</v>
      </c>
      <c r="D35" s="54">
        <v>43256</v>
      </c>
      <c r="E35" s="313">
        <v>42300</v>
      </c>
      <c r="F35" s="79">
        <f t="shared" si="1"/>
        <v>42300</v>
      </c>
      <c r="G35" s="41">
        <f t="shared" si="2"/>
        <v>42300</v>
      </c>
      <c r="H35" s="58">
        <v>0</v>
      </c>
      <c r="I35" s="60">
        <v>1</v>
      </c>
      <c r="J35" s="60">
        <v>1</v>
      </c>
      <c r="K35" s="41">
        <f t="shared" si="3"/>
        <v>42300</v>
      </c>
      <c r="L35" s="41">
        <f t="shared" si="4"/>
        <v>42300</v>
      </c>
      <c r="M35" s="41">
        <f t="shared" si="5"/>
        <v>42300</v>
      </c>
      <c r="N35" s="42"/>
      <c r="O35" s="81" t="s">
        <v>325</v>
      </c>
      <c r="P35" s="126">
        <f t="shared" si="6"/>
        <v>42300</v>
      </c>
      <c r="Q35" s="44" t="e">
        <f>+'[1]pdam b'!Z121</f>
        <v>#REF!</v>
      </c>
      <c r="R35" s="162" t="e">
        <f t="shared" si="7"/>
        <v>#REF!</v>
      </c>
    </row>
    <row r="36" spans="1:18" ht="16.5" x14ac:dyDescent="0.25">
      <c r="A36" s="320">
        <f t="shared" si="0"/>
        <v>32</v>
      </c>
      <c r="B36" s="52" t="s">
        <v>156</v>
      </c>
      <c r="C36" s="133">
        <v>912786</v>
      </c>
      <c r="D36" s="54">
        <v>43256</v>
      </c>
      <c r="E36" s="313">
        <v>41300</v>
      </c>
      <c r="F36" s="79">
        <f t="shared" si="1"/>
        <v>41300</v>
      </c>
      <c r="G36" s="41">
        <f t="shared" si="2"/>
        <v>41300</v>
      </c>
      <c r="H36" s="58">
        <v>0</v>
      </c>
      <c r="I36" s="60">
        <v>1</v>
      </c>
      <c r="J36" s="60">
        <v>1</v>
      </c>
      <c r="K36" s="41">
        <f t="shared" si="3"/>
        <v>41300</v>
      </c>
      <c r="L36" s="41">
        <f t="shared" si="4"/>
        <v>41300</v>
      </c>
      <c r="M36" s="41">
        <f t="shared" si="5"/>
        <v>41300</v>
      </c>
      <c r="N36" s="42"/>
      <c r="O36" s="81" t="s">
        <v>326</v>
      </c>
      <c r="P36" s="126">
        <f t="shared" si="6"/>
        <v>41300</v>
      </c>
      <c r="Q36" s="44" t="e">
        <f>+'[1]pdam b'!Z122</f>
        <v>#REF!</v>
      </c>
      <c r="R36" s="162" t="e">
        <f t="shared" si="7"/>
        <v>#REF!</v>
      </c>
    </row>
    <row r="37" spans="1:18" ht="16.5" x14ac:dyDescent="0.25">
      <c r="A37" s="320">
        <f t="shared" si="0"/>
        <v>33</v>
      </c>
      <c r="B37" s="52" t="s">
        <v>157</v>
      </c>
      <c r="C37" s="130" t="s">
        <v>158</v>
      </c>
      <c r="D37" s="54">
        <v>43256</v>
      </c>
      <c r="E37" s="313">
        <v>33590</v>
      </c>
      <c r="F37" s="79">
        <f t="shared" si="1"/>
        <v>33590</v>
      </c>
      <c r="G37" s="41">
        <f t="shared" si="2"/>
        <v>33590</v>
      </c>
      <c r="H37" s="58">
        <v>0</v>
      </c>
      <c r="I37" s="60">
        <v>1</v>
      </c>
      <c r="J37" s="60">
        <v>1</v>
      </c>
      <c r="K37" s="41">
        <f t="shared" si="3"/>
        <v>33590</v>
      </c>
      <c r="L37" s="41">
        <f t="shared" si="4"/>
        <v>33590</v>
      </c>
      <c r="M37" s="41">
        <f t="shared" si="5"/>
        <v>33590</v>
      </c>
      <c r="N37" s="42"/>
      <c r="O37" s="81" t="s">
        <v>327</v>
      </c>
      <c r="P37" s="126">
        <f t="shared" si="6"/>
        <v>33590</v>
      </c>
      <c r="Q37" s="44" t="e">
        <f>+'[1]pdam b'!Z123</f>
        <v>#REF!</v>
      </c>
      <c r="R37" s="162" t="e">
        <f t="shared" si="7"/>
        <v>#REF!</v>
      </c>
    </row>
    <row r="38" spans="1:18" ht="16.5" x14ac:dyDescent="0.25">
      <c r="A38" s="320">
        <f t="shared" si="0"/>
        <v>34</v>
      </c>
      <c r="B38" s="52" t="s">
        <v>157</v>
      </c>
      <c r="C38" s="130" t="s">
        <v>158</v>
      </c>
      <c r="D38" s="54">
        <v>43256</v>
      </c>
      <c r="E38" s="313">
        <v>42300</v>
      </c>
      <c r="F38" s="79">
        <f t="shared" si="1"/>
        <v>42300</v>
      </c>
      <c r="G38" s="41">
        <f t="shared" si="2"/>
        <v>42300</v>
      </c>
      <c r="H38" s="58">
        <v>0</v>
      </c>
      <c r="I38" s="60">
        <v>1</v>
      </c>
      <c r="J38" s="60">
        <v>1</v>
      </c>
      <c r="K38" s="41">
        <f t="shared" si="3"/>
        <v>42300</v>
      </c>
      <c r="L38" s="41">
        <f t="shared" si="4"/>
        <v>42300</v>
      </c>
      <c r="M38" s="41">
        <f t="shared" si="5"/>
        <v>42300</v>
      </c>
      <c r="N38" s="42"/>
      <c r="O38" s="81" t="s">
        <v>328</v>
      </c>
      <c r="P38" s="126">
        <f t="shared" si="6"/>
        <v>42300</v>
      </c>
      <c r="Q38" s="44" t="e">
        <f>+'[1]pdam b'!Z124</f>
        <v>#REF!</v>
      </c>
      <c r="R38" s="162" t="e">
        <f t="shared" si="7"/>
        <v>#REF!</v>
      </c>
    </row>
    <row r="39" spans="1:18" ht="16.5" x14ac:dyDescent="0.25">
      <c r="A39" s="320">
        <f t="shared" si="0"/>
        <v>35</v>
      </c>
      <c r="B39" s="52" t="s">
        <v>157</v>
      </c>
      <c r="C39" s="130" t="s">
        <v>158</v>
      </c>
      <c r="D39" s="54">
        <v>43256</v>
      </c>
      <c r="E39" s="313">
        <v>33500</v>
      </c>
      <c r="F39" s="79">
        <f t="shared" si="1"/>
        <v>33500</v>
      </c>
      <c r="G39" s="41">
        <f t="shared" si="2"/>
        <v>33500</v>
      </c>
      <c r="H39" s="58">
        <v>0</v>
      </c>
      <c r="I39" s="60">
        <v>1</v>
      </c>
      <c r="J39" s="60">
        <v>1</v>
      </c>
      <c r="K39" s="41">
        <f t="shared" si="3"/>
        <v>33500</v>
      </c>
      <c r="L39" s="41">
        <f t="shared" si="4"/>
        <v>33500</v>
      </c>
      <c r="M39" s="41">
        <f t="shared" si="5"/>
        <v>33500</v>
      </c>
      <c r="N39" s="42"/>
      <c r="O39" s="81" t="s">
        <v>329</v>
      </c>
      <c r="P39" s="126">
        <f t="shared" si="6"/>
        <v>33500</v>
      </c>
      <c r="Q39" s="44" t="e">
        <f>+'[1]pdam b'!Z125</f>
        <v>#REF!</v>
      </c>
      <c r="R39" s="162" t="e">
        <f t="shared" si="7"/>
        <v>#REF!</v>
      </c>
    </row>
    <row r="40" spans="1:18" ht="16.5" x14ac:dyDescent="0.25">
      <c r="A40" s="320">
        <f t="shared" si="0"/>
        <v>36</v>
      </c>
      <c r="B40" s="52" t="s">
        <v>159</v>
      </c>
      <c r="C40" s="130" t="s">
        <v>160</v>
      </c>
      <c r="D40" s="54">
        <v>43256</v>
      </c>
      <c r="E40" s="313">
        <v>96300</v>
      </c>
      <c r="F40" s="79">
        <f t="shared" si="1"/>
        <v>96300</v>
      </c>
      <c r="G40" s="41">
        <f t="shared" si="2"/>
        <v>96300</v>
      </c>
      <c r="H40" s="58">
        <v>0</v>
      </c>
      <c r="I40" s="60">
        <v>1</v>
      </c>
      <c r="J40" s="60">
        <v>1</v>
      </c>
      <c r="K40" s="41">
        <f t="shared" si="3"/>
        <v>96300</v>
      </c>
      <c r="L40" s="41">
        <f t="shared" si="4"/>
        <v>96300</v>
      </c>
      <c r="M40" s="41">
        <f t="shared" si="5"/>
        <v>96300</v>
      </c>
      <c r="N40" s="42"/>
      <c r="O40" s="81" t="s">
        <v>330</v>
      </c>
      <c r="P40" s="126">
        <f t="shared" si="6"/>
        <v>96300</v>
      </c>
      <c r="Q40" s="44" t="e">
        <f>+'[1]pdam b'!Z126</f>
        <v>#REF!</v>
      </c>
      <c r="R40" s="162" t="e">
        <f t="shared" si="7"/>
        <v>#REF!</v>
      </c>
    </row>
    <row r="41" spans="1:18" ht="16.5" x14ac:dyDescent="0.25">
      <c r="A41" s="320">
        <f t="shared" si="0"/>
        <v>37</v>
      </c>
      <c r="B41" s="52" t="s">
        <v>161</v>
      </c>
      <c r="C41" s="59">
        <v>914013</v>
      </c>
      <c r="D41" s="54">
        <v>43256</v>
      </c>
      <c r="E41" s="313">
        <v>10390</v>
      </c>
      <c r="F41" s="79">
        <f t="shared" si="1"/>
        <v>10390</v>
      </c>
      <c r="G41" s="41">
        <f t="shared" si="2"/>
        <v>10390</v>
      </c>
      <c r="H41" s="58">
        <v>0</v>
      </c>
      <c r="I41" s="60">
        <v>1</v>
      </c>
      <c r="J41" s="60">
        <v>1</v>
      </c>
      <c r="K41" s="41">
        <f t="shared" si="3"/>
        <v>10390</v>
      </c>
      <c r="L41" s="41">
        <f t="shared" si="4"/>
        <v>10390</v>
      </c>
      <c r="M41" s="41">
        <f t="shared" si="5"/>
        <v>10390</v>
      </c>
      <c r="N41" s="42"/>
      <c r="O41" s="81" t="s">
        <v>331</v>
      </c>
      <c r="P41" s="126">
        <f t="shared" si="6"/>
        <v>10390</v>
      </c>
      <c r="Q41" s="44" t="e">
        <f>+'[1]pdam b'!Z127</f>
        <v>#REF!</v>
      </c>
      <c r="R41" s="162" t="e">
        <f t="shared" si="7"/>
        <v>#REF!</v>
      </c>
    </row>
    <row r="42" spans="1:18" ht="16.5" x14ac:dyDescent="0.25">
      <c r="A42" s="320">
        <f t="shared" si="0"/>
        <v>38</v>
      </c>
      <c r="B42" s="52" t="s">
        <v>162</v>
      </c>
      <c r="C42" s="130" t="s">
        <v>163</v>
      </c>
      <c r="D42" s="54">
        <v>43256</v>
      </c>
      <c r="E42" s="313">
        <v>31140</v>
      </c>
      <c r="F42" s="79">
        <f t="shared" si="1"/>
        <v>31140</v>
      </c>
      <c r="G42" s="41">
        <f t="shared" si="2"/>
        <v>31140</v>
      </c>
      <c r="H42" s="58">
        <v>0</v>
      </c>
      <c r="I42" s="60">
        <v>1</v>
      </c>
      <c r="J42" s="60">
        <v>1</v>
      </c>
      <c r="K42" s="41">
        <f t="shared" si="3"/>
        <v>31140</v>
      </c>
      <c r="L42" s="41">
        <f t="shared" si="4"/>
        <v>31140</v>
      </c>
      <c r="M42" s="41">
        <f t="shared" si="5"/>
        <v>31140</v>
      </c>
      <c r="N42" s="42"/>
      <c r="O42" s="81" t="s">
        <v>332</v>
      </c>
      <c r="P42" s="126">
        <f t="shared" si="6"/>
        <v>31140</v>
      </c>
      <c r="Q42" s="44" t="e">
        <f>+'[1]pdam b'!Z128</f>
        <v>#REF!</v>
      </c>
      <c r="R42" s="162" t="e">
        <f t="shared" si="7"/>
        <v>#REF!</v>
      </c>
    </row>
    <row r="43" spans="1:18" ht="16.5" x14ac:dyDescent="0.25">
      <c r="A43" s="320">
        <f t="shared" si="0"/>
        <v>39</v>
      </c>
      <c r="B43" s="52" t="s">
        <v>162</v>
      </c>
      <c r="C43" s="130" t="s">
        <v>163</v>
      </c>
      <c r="D43" s="54">
        <v>43256</v>
      </c>
      <c r="E43" s="313">
        <v>24140</v>
      </c>
      <c r="F43" s="79">
        <f t="shared" si="1"/>
        <v>24140</v>
      </c>
      <c r="G43" s="41">
        <f t="shared" si="2"/>
        <v>24140</v>
      </c>
      <c r="H43" s="58">
        <v>0</v>
      </c>
      <c r="I43" s="60">
        <v>1</v>
      </c>
      <c r="J43" s="60">
        <v>1</v>
      </c>
      <c r="K43" s="41">
        <f t="shared" si="3"/>
        <v>24140</v>
      </c>
      <c r="L43" s="41">
        <f t="shared" si="4"/>
        <v>24140</v>
      </c>
      <c r="M43" s="41">
        <f t="shared" si="5"/>
        <v>24140</v>
      </c>
      <c r="N43" s="42"/>
      <c r="O43" s="81" t="s">
        <v>333</v>
      </c>
      <c r="P43" s="126">
        <f t="shared" si="6"/>
        <v>24140</v>
      </c>
      <c r="Q43" s="44" t="e">
        <f>+'[1]pdam b'!Z129</f>
        <v>#REF!</v>
      </c>
      <c r="R43" s="162" t="e">
        <f t="shared" si="7"/>
        <v>#REF!</v>
      </c>
    </row>
    <row r="44" spans="1:18" ht="16.5" x14ac:dyDescent="0.25">
      <c r="A44" s="320">
        <f t="shared" si="0"/>
        <v>40</v>
      </c>
      <c r="B44" s="52" t="s">
        <v>162</v>
      </c>
      <c r="C44" s="130" t="s">
        <v>163</v>
      </c>
      <c r="D44" s="54">
        <v>43256</v>
      </c>
      <c r="E44" s="313">
        <v>102140</v>
      </c>
      <c r="F44" s="79">
        <f t="shared" si="1"/>
        <v>102140</v>
      </c>
      <c r="G44" s="41">
        <f t="shared" si="2"/>
        <v>102140</v>
      </c>
      <c r="H44" s="58">
        <v>0</v>
      </c>
      <c r="I44" s="60">
        <v>1</v>
      </c>
      <c r="J44" s="60">
        <v>1</v>
      </c>
      <c r="K44" s="41">
        <f t="shared" si="3"/>
        <v>102140</v>
      </c>
      <c r="L44" s="41">
        <f t="shared" si="4"/>
        <v>102140</v>
      </c>
      <c r="M44" s="41">
        <f t="shared" si="5"/>
        <v>102140</v>
      </c>
      <c r="N44" s="42"/>
      <c r="O44" s="81" t="s">
        <v>334</v>
      </c>
      <c r="P44" s="126">
        <f t="shared" si="6"/>
        <v>102140</v>
      </c>
      <c r="Q44" s="44" t="e">
        <f>+'[1]pdam b'!Z130</f>
        <v>#REF!</v>
      </c>
      <c r="R44" s="162" t="e">
        <f t="shared" si="7"/>
        <v>#REF!</v>
      </c>
    </row>
    <row r="45" spans="1:18" ht="16.5" x14ac:dyDescent="0.25">
      <c r="A45" s="320">
        <f t="shared" si="0"/>
        <v>41</v>
      </c>
      <c r="B45" s="52" t="s">
        <v>219</v>
      </c>
      <c r="C45" s="130" t="s">
        <v>220</v>
      </c>
      <c r="D45" s="54">
        <v>43256</v>
      </c>
      <c r="E45" s="314">
        <v>145140</v>
      </c>
      <c r="F45" s="79">
        <f t="shared" si="1"/>
        <v>145140</v>
      </c>
      <c r="G45" s="41">
        <f t="shared" si="2"/>
        <v>145140</v>
      </c>
      <c r="H45" s="58">
        <v>0</v>
      </c>
      <c r="I45" s="60">
        <v>1</v>
      </c>
      <c r="J45" s="60">
        <v>1</v>
      </c>
      <c r="K45" s="41">
        <f t="shared" si="3"/>
        <v>145140</v>
      </c>
      <c r="L45" s="41">
        <f t="shared" si="4"/>
        <v>145140</v>
      </c>
      <c r="M45" s="41">
        <f t="shared" si="5"/>
        <v>145140</v>
      </c>
      <c r="N45" s="42"/>
      <c r="O45" s="81" t="s">
        <v>335</v>
      </c>
      <c r="P45" s="126">
        <f t="shared" si="6"/>
        <v>145140</v>
      </c>
      <c r="Q45" s="44" t="e">
        <f>+'[1]pdam b'!Z131</f>
        <v>#REF!</v>
      </c>
      <c r="R45" s="162" t="e">
        <f t="shared" si="7"/>
        <v>#REF!</v>
      </c>
    </row>
    <row r="46" spans="1:18" ht="16.5" x14ac:dyDescent="0.25">
      <c r="A46" s="320">
        <f t="shared" si="0"/>
        <v>42</v>
      </c>
      <c r="B46" s="52" t="s">
        <v>221</v>
      </c>
      <c r="C46" s="130" t="s">
        <v>222</v>
      </c>
      <c r="D46" s="54">
        <v>43256</v>
      </c>
      <c r="E46" s="314">
        <v>42300</v>
      </c>
      <c r="F46" s="79">
        <f t="shared" si="1"/>
        <v>42300</v>
      </c>
      <c r="G46" s="41">
        <f t="shared" si="2"/>
        <v>42300</v>
      </c>
      <c r="H46" s="58">
        <v>0</v>
      </c>
      <c r="I46" s="60">
        <v>1</v>
      </c>
      <c r="J46" s="60">
        <v>1</v>
      </c>
      <c r="K46" s="41">
        <f t="shared" si="3"/>
        <v>42300</v>
      </c>
      <c r="L46" s="41">
        <f t="shared" si="4"/>
        <v>42300</v>
      </c>
      <c r="M46" s="41">
        <f t="shared" si="5"/>
        <v>42300</v>
      </c>
      <c r="N46" s="42"/>
      <c r="O46" s="81" t="s">
        <v>336</v>
      </c>
      <c r="P46" s="126">
        <f t="shared" si="6"/>
        <v>42300</v>
      </c>
      <c r="Q46" s="44" t="e">
        <f>+'[1]pdam b'!Z132</f>
        <v>#REF!</v>
      </c>
      <c r="R46" s="162" t="e">
        <f t="shared" si="7"/>
        <v>#REF!</v>
      </c>
    </row>
    <row r="47" spans="1:18" ht="16.5" x14ac:dyDescent="0.25">
      <c r="A47" s="320">
        <f t="shared" si="0"/>
        <v>43</v>
      </c>
      <c r="B47" s="52" t="s">
        <v>223</v>
      </c>
      <c r="C47" s="130" t="s">
        <v>224</v>
      </c>
      <c r="D47" s="54">
        <v>43256</v>
      </c>
      <c r="E47" s="313">
        <v>168700</v>
      </c>
      <c r="F47" s="79">
        <f t="shared" si="1"/>
        <v>168700</v>
      </c>
      <c r="G47" s="41">
        <f t="shared" si="2"/>
        <v>168700</v>
      </c>
      <c r="H47" s="58">
        <v>0</v>
      </c>
      <c r="I47" s="60">
        <v>1</v>
      </c>
      <c r="J47" s="60">
        <v>1</v>
      </c>
      <c r="K47" s="41">
        <f t="shared" si="3"/>
        <v>168700</v>
      </c>
      <c r="L47" s="41">
        <f t="shared" si="4"/>
        <v>168700</v>
      </c>
      <c r="M47" s="41">
        <f t="shared" si="5"/>
        <v>168700</v>
      </c>
      <c r="N47" s="42"/>
      <c r="O47" s="81" t="s">
        <v>337</v>
      </c>
      <c r="P47" s="126">
        <f t="shared" si="6"/>
        <v>168700</v>
      </c>
      <c r="Q47" s="44" t="e">
        <f>+'[1]pdam b'!Z133</f>
        <v>#REF!</v>
      </c>
      <c r="R47" s="162" t="e">
        <f t="shared" si="7"/>
        <v>#REF!</v>
      </c>
    </row>
    <row r="48" spans="1:18" ht="16.5" x14ac:dyDescent="0.25">
      <c r="A48" s="320">
        <f t="shared" si="0"/>
        <v>44</v>
      </c>
      <c r="B48" s="121" t="s">
        <v>35</v>
      </c>
      <c r="C48" s="132" t="s">
        <v>36</v>
      </c>
      <c r="D48" s="54">
        <v>43256</v>
      </c>
      <c r="E48" s="321">
        <v>136890</v>
      </c>
      <c r="F48" s="79">
        <f t="shared" si="1"/>
        <v>136890</v>
      </c>
      <c r="G48" s="41">
        <f t="shared" si="2"/>
        <v>136890</v>
      </c>
      <c r="H48" s="58">
        <v>0</v>
      </c>
      <c r="I48" s="60">
        <v>1</v>
      </c>
      <c r="J48" s="60">
        <v>1</v>
      </c>
      <c r="K48" s="41">
        <f t="shared" si="3"/>
        <v>136890</v>
      </c>
      <c r="L48" s="41">
        <f t="shared" si="4"/>
        <v>136890</v>
      </c>
      <c r="M48" s="41">
        <f t="shared" si="5"/>
        <v>136890</v>
      </c>
      <c r="N48" s="42"/>
      <c r="O48" s="81" t="s">
        <v>338</v>
      </c>
      <c r="P48" s="126">
        <f t="shared" si="6"/>
        <v>136890</v>
      </c>
      <c r="Q48" s="44" t="e">
        <f>+'[1]pdam b'!Z134</f>
        <v>#REF!</v>
      </c>
      <c r="R48" s="162" t="e">
        <f t="shared" si="7"/>
        <v>#REF!</v>
      </c>
    </row>
    <row r="49" spans="1:18" ht="16.5" x14ac:dyDescent="0.25">
      <c r="A49" s="320">
        <f t="shared" si="0"/>
        <v>45</v>
      </c>
      <c r="B49" s="52" t="s">
        <v>225</v>
      </c>
      <c r="C49" s="130" t="s">
        <v>226</v>
      </c>
      <c r="D49" s="54">
        <v>43256</v>
      </c>
      <c r="E49" s="313">
        <v>91640</v>
      </c>
      <c r="F49" s="79">
        <f t="shared" si="1"/>
        <v>91640</v>
      </c>
      <c r="G49" s="41">
        <f t="shared" si="2"/>
        <v>91640</v>
      </c>
      <c r="H49" s="58">
        <v>0</v>
      </c>
      <c r="I49" s="60">
        <v>1</v>
      </c>
      <c r="J49" s="60">
        <v>1</v>
      </c>
      <c r="K49" s="41">
        <f t="shared" si="3"/>
        <v>91640</v>
      </c>
      <c r="L49" s="41">
        <f t="shared" si="4"/>
        <v>91640</v>
      </c>
      <c r="M49" s="41">
        <f t="shared" si="5"/>
        <v>91640</v>
      </c>
      <c r="N49" s="42"/>
      <c r="O49" s="81" t="s">
        <v>339</v>
      </c>
      <c r="P49" s="126">
        <f t="shared" si="6"/>
        <v>91640</v>
      </c>
      <c r="Q49" s="44" t="e">
        <f>+'[1]pdam b'!Z135</f>
        <v>#REF!</v>
      </c>
      <c r="R49" s="162" t="e">
        <f t="shared" si="7"/>
        <v>#REF!</v>
      </c>
    </row>
    <row r="50" spans="1:18" ht="16.5" x14ac:dyDescent="0.25">
      <c r="A50" s="320">
        <f t="shared" si="0"/>
        <v>46</v>
      </c>
      <c r="B50" s="52" t="s">
        <v>225</v>
      </c>
      <c r="C50" s="130" t="s">
        <v>226</v>
      </c>
      <c r="D50" s="54">
        <v>43256</v>
      </c>
      <c r="E50" s="313">
        <v>95640</v>
      </c>
      <c r="F50" s="79">
        <f t="shared" si="1"/>
        <v>95640</v>
      </c>
      <c r="G50" s="41">
        <f t="shared" si="2"/>
        <v>95640</v>
      </c>
      <c r="H50" s="58">
        <v>0</v>
      </c>
      <c r="I50" s="60">
        <v>1</v>
      </c>
      <c r="J50" s="60">
        <v>1</v>
      </c>
      <c r="K50" s="41">
        <f t="shared" si="3"/>
        <v>95640</v>
      </c>
      <c r="L50" s="41">
        <f t="shared" si="4"/>
        <v>95640</v>
      </c>
      <c r="M50" s="41">
        <f t="shared" si="5"/>
        <v>95640</v>
      </c>
      <c r="N50" s="42"/>
      <c r="O50" s="81" t="s">
        <v>340</v>
      </c>
      <c r="P50" s="126">
        <f t="shared" si="6"/>
        <v>95640</v>
      </c>
      <c r="Q50" s="44" t="e">
        <f>+'[1]pdam b'!Z136</f>
        <v>#REF!</v>
      </c>
      <c r="R50" s="162" t="e">
        <f t="shared" si="7"/>
        <v>#REF!</v>
      </c>
    </row>
    <row r="51" spans="1:18" ht="16.5" x14ac:dyDescent="0.25">
      <c r="A51" s="320">
        <f t="shared" si="0"/>
        <v>47</v>
      </c>
      <c r="B51" s="52" t="s">
        <v>65</v>
      </c>
      <c r="C51" s="133">
        <v>901689</v>
      </c>
      <c r="D51" s="54">
        <v>43256</v>
      </c>
      <c r="E51" s="313">
        <v>15390</v>
      </c>
      <c r="F51" s="79">
        <f t="shared" si="1"/>
        <v>15390</v>
      </c>
      <c r="G51" s="41">
        <f t="shared" si="2"/>
        <v>15390</v>
      </c>
      <c r="H51" s="58">
        <v>0</v>
      </c>
      <c r="I51" s="60">
        <v>1</v>
      </c>
      <c r="J51" s="60">
        <v>1</v>
      </c>
      <c r="K51" s="41">
        <f t="shared" si="3"/>
        <v>15390</v>
      </c>
      <c r="L51" s="41">
        <f t="shared" si="4"/>
        <v>15390</v>
      </c>
      <c r="M51" s="41">
        <f t="shared" si="5"/>
        <v>15390</v>
      </c>
      <c r="N51" s="42"/>
      <c r="O51" s="81" t="s">
        <v>341</v>
      </c>
      <c r="P51" s="126">
        <f t="shared" si="6"/>
        <v>15390</v>
      </c>
      <c r="Q51" s="44" t="e">
        <f>+'[1]pdam b'!Z137</f>
        <v>#REF!</v>
      </c>
      <c r="R51" s="162" t="e">
        <f t="shared" si="7"/>
        <v>#REF!</v>
      </c>
    </row>
    <row r="52" spans="1:18" ht="16.5" x14ac:dyDescent="0.25">
      <c r="A52" s="320">
        <f t="shared" si="0"/>
        <v>48</v>
      </c>
      <c r="B52" s="52" t="s">
        <v>65</v>
      </c>
      <c r="C52" s="133">
        <v>901689</v>
      </c>
      <c r="D52" s="54">
        <v>43256</v>
      </c>
      <c r="E52" s="314">
        <v>77900</v>
      </c>
      <c r="F52" s="79">
        <f t="shared" si="1"/>
        <v>77900</v>
      </c>
      <c r="G52" s="41">
        <f t="shared" si="2"/>
        <v>77900</v>
      </c>
      <c r="H52" s="58">
        <v>0</v>
      </c>
      <c r="I52" s="60">
        <v>1</v>
      </c>
      <c r="J52" s="60">
        <v>1</v>
      </c>
      <c r="K52" s="41">
        <f t="shared" si="3"/>
        <v>77900</v>
      </c>
      <c r="L52" s="41">
        <f t="shared" si="4"/>
        <v>77900</v>
      </c>
      <c r="M52" s="41">
        <f t="shared" si="5"/>
        <v>77900</v>
      </c>
      <c r="N52" s="42"/>
      <c r="O52" s="81" t="s">
        <v>342</v>
      </c>
      <c r="P52" s="126">
        <f t="shared" si="6"/>
        <v>77900</v>
      </c>
      <c r="Q52" s="44" t="e">
        <f>+'[1]pdam b'!Z138</f>
        <v>#REF!</v>
      </c>
      <c r="R52" s="162" t="e">
        <f t="shared" si="7"/>
        <v>#REF!</v>
      </c>
    </row>
    <row r="53" spans="1:18" ht="16.5" x14ac:dyDescent="0.25">
      <c r="A53" s="320">
        <f t="shared" si="0"/>
        <v>49</v>
      </c>
      <c r="B53" s="52" t="s">
        <v>65</v>
      </c>
      <c r="C53" s="133">
        <v>901689</v>
      </c>
      <c r="D53" s="54">
        <v>43256</v>
      </c>
      <c r="E53" s="313">
        <v>33500</v>
      </c>
      <c r="F53" s="79">
        <f t="shared" si="1"/>
        <v>33500</v>
      </c>
      <c r="G53" s="41">
        <f t="shared" si="2"/>
        <v>33500</v>
      </c>
      <c r="H53" s="58">
        <v>0</v>
      </c>
      <c r="I53" s="60">
        <v>1</v>
      </c>
      <c r="J53" s="60">
        <v>1</v>
      </c>
      <c r="K53" s="41">
        <f t="shared" si="3"/>
        <v>33500</v>
      </c>
      <c r="L53" s="41">
        <f t="shared" si="4"/>
        <v>33500</v>
      </c>
      <c r="M53" s="41">
        <f t="shared" si="5"/>
        <v>33500</v>
      </c>
      <c r="N53" s="42"/>
      <c r="O53" s="81" t="s">
        <v>343</v>
      </c>
      <c r="P53" s="126">
        <f t="shared" si="6"/>
        <v>33500</v>
      </c>
      <c r="Q53" s="44" t="e">
        <f>+'[1]pdam b'!Z139</f>
        <v>#REF!</v>
      </c>
      <c r="R53" s="162" t="e">
        <f t="shared" si="7"/>
        <v>#REF!</v>
      </c>
    </row>
    <row r="54" spans="1:18" ht="16.5" x14ac:dyDescent="0.25">
      <c r="A54" s="320">
        <f t="shared" si="0"/>
        <v>50</v>
      </c>
      <c r="B54" s="121" t="s">
        <v>227</v>
      </c>
      <c r="C54" s="122">
        <v>964143</v>
      </c>
      <c r="D54" s="54">
        <v>43256</v>
      </c>
      <c r="E54" s="321">
        <v>42300</v>
      </c>
      <c r="F54" s="79">
        <f t="shared" si="1"/>
        <v>42300</v>
      </c>
      <c r="G54" s="41">
        <f t="shared" si="2"/>
        <v>42300</v>
      </c>
      <c r="H54" s="58">
        <v>0</v>
      </c>
      <c r="I54" s="60">
        <v>1</v>
      </c>
      <c r="J54" s="60">
        <v>1</v>
      </c>
      <c r="K54" s="41">
        <f t="shared" si="3"/>
        <v>42300</v>
      </c>
      <c r="L54" s="41">
        <f t="shared" si="4"/>
        <v>42300</v>
      </c>
      <c r="M54" s="41">
        <f t="shared" si="5"/>
        <v>42300</v>
      </c>
      <c r="N54" s="42"/>
      <c r="O54" s="81" t="s">
        <v>344</v>
      </c>
      <c r="P54" s="126">
        <f t="shared" si="6"/>
        <v>42300</v>
      </c>
      <c r="Q54" s="44" t="e">
        <f>+'[1]pdam b'!Z140</f>
        <v>#REF!</v>
      </c>
      <c r="R54" s="162" t="e">
        <f t="shared" si="7"/>
        <v>#REF!</v>
      </c>
    </row>
    <row r="55" spans="1:18" ht="16.5" x14ac:dyDescent="0.25">
      <c r="A55" s="320">
        <f t="shared" si="0"/>
        <v>51</v>
      </c>
      <c r="B55" s="52" t="s">
        <v>171</v>
      </c>
      <c r="C55" s="130" t="s">
        <v>172</v>
      </c>
      <c r="D55" s="54">
        <v>43256</v>
      </c>
      <c r="E55" s="313">
        <v>118800</v>
      </c>
      <c r="F55" s="79">
        <f t="shared" si="1"/>
        <v>118800</v>
      </c>
      <c r="G55" s="41">
        <f t="shared" si="2"/>
        <v>118800</v>
      </c>
      <c r="H55" s="58">
        <v>0</v>
      </c>
      <c r="I55" s="60">
        <v>1</v>
      </c>
      <c r="J55" s="60">
        <v>1</v>
      </c>
      <c r="K55" s="41">
        <f t="shared" si="3"/>
        <v>118800</v>
      </c>
      <c r="L55" s="41">
        <f t="shared" si="4"/>
        <v>118800</v>
      </c>
      <c r="M55" s="41">
        <f t="shared" si="5"/>
        <v>118800</v>
      </c>
      <c r="N55" s="42"/>
      <c r="O55" s="81" t="s">
        <v>345</v>
      </c>
      <c r="P55" s="126">
        <f t="shared" si="6"/>
        <v>118800</v>
      </c>
      <c r="Q55" s="44" t="e">
        <f>+'[1]pdam b'!Z141</f>
        <v>#REF!</v>
      </c>
      <c r="R55" s="162" t="e">
        <f t="shared" si="7"/>
        <v>#REF!</v>
      </c>
    </row>
    <row r="56" spans="1:18" ht="16.5" x14ac:dyDescent="0.25">
      <c r="A56" s="320">
        <f t="shared" si="0"/>
        <v>52</v>
      </c>
      <c r="B56" s="52" t="s">
        <v>171</v>
      </c>
      <c r="C56" s="130" t="s">
        <v>172</v>
      </c>
      <c r="D56" s="54">
        <v>43256</v>
      </c>
      <c r="E56" s="313">
        <v>41300</v>
      </c>
      <c r="F56" s="79">
        <f t="shared" si="1"/>
        <v>41300</v>
      </c>
      <c r="G56" s="41">
        <f t="shared" si="2"/>
        <v>41300</v>
      </c>
      <c r="H56" s="58">
        <v>0</v>
      </c>
      <c r="I56" s="60">
        <v>1</v>
      </c>
      <c r="J56" s="60">
        <v>1</v>
      </c>
      <c r="K56" s="41">
        <f t="shared" si="3"/>
        <v>41300</v>
      </c>
      <c r="L56" s="41">
        <f t="shared" si="4"/>
        <v>41300</v>
      </c>
      <c r="M56" s="41">
        <f t="shared" si="5"/>
        <v>41300</v>
      </c>
      <c r="N56" s="42"/>
      <c r="O56" s="81" t="s">
        <v>345</v>
      </c>
      <c r="P56" s="126">
        <f t="shared" si="6"/>
        <v>41300</v>
      </c>
      <c r="Q56" s="44" t="e">
        <f>+'[1]pdam b'!Z142</f>
        <v>#REF!</v>
      </c>
      <c r="R56" s="162" t="e">
        <f t="shared" si="7"/>
        <v>#REF!</v>
      </c>
    </row>
    <row r="57" spans="1:18" ht="16.5" x14ac:dyDescent="0.25">
      <c r="A57" s="320">
        <f t="shared" si="0"/>
        <v>53</v>
      </c>
      <c r="B57" s="52" t="s">
        <v>173</v>
      </c>
      <c r="C57" s="130" t="s">
        <v>174</v>
      </c>
      <c r="D57" s="54">
        <v>43256</v>
      </c>
      <c r="E57" s="314">
        <v>121100</v>
      </c>
      <c r="F57" s="79">
        <f t="shared" si="1"/>
        <v>121100</v>
      </c>
      <c r="G57" s="41">
        <f t="shared" si="2"/>
        <v>121100</v>
      </c>
      <c r="H57" s="58">
        <v>0</v>
      </c>
      <c r="I57" s="60">
        <v>1</v>
      </c>
      <c r="J57" s="60">
        <v>1</v>
      </c>
      <c r="K57" s="41">
        <f t="shared" si="3"/>
        <v>121100</v>
      </c>
      <c r="L57" s="41">
        <f t="shared" si="4"/>
        <v>121100</v>
      </c>
      <c r="M57" s="41">
        <f t="shared" si="5"/>
        <v>121100</v>
      </c>
      <c r="N57" s="42"/>
      <c r="O57" s="81" t="s">
        <v>346</v>
      </c>
      <c r="P57" s="126">
        <f t="shared" si="6"/>
        <v>121100</v>
      </c>
      <c r="Q57" s="44" t="e">
        <f>+'[1]pdam b'!Z143</f>
        <v>#REF!</v>
      </c>
      <c r="R57" s="162" t="e">
        <f t="shared" si="7"/>
        <v>#REF!</v>
      </c>
    </row>
    <row r="58" spans="1:18" ht="16.5" x14ac:dyDescent="0.25">
      <c r="A58" s="320">
        <f t="shared" si="0"/>
        <v>54</v>
      </c>
      <c r="B58" s="52" t="s">
        <v>173</v>
      </c>
      <c r="C58" s="130" t="s">
        <v>174</v>
      </c>
      <c r="D58" s="54">
        <v>43256</v>
      </c>
      <c r="E58" s="314">
        <v>42300</v>
      </c>
      <c r="F58" s="79">
        <f t="shared" si="1"/>
        <v>42300</v>
      </c>
      <c r="G58" s="41">
        <f t="shared" si="2"/>
        <v>42300</v>
      </c>
      <c r="H58" s="58">
        <v>0</v>
      </c>
      <c r="I58" s="60">
        <v>1</v>
      </c>
      <c r="J58" s="60">
        <v>1</v>
      </c>
      <c r="K58" s="41">
        <f t="shared" si="3"/>
        <v>42300</v>
      </c>
      <c r="L58" s="41">
        <f t="shared" si="4"/>
        <v>42300</v>
      </c>
      <c r="M58" s="41">
        <f t="shared" si="5"/>
        <v>42300</v>
      </c>
      <c r="N58" s="42"/>
      <c r="O58" s="81" t="s">
        <v>347</v>
      </c>
      <c r="P58" s="126">
        <f t="shared" si="6"/>
        <v>42300</v>
      </c>
      <c r="Q58" s="44" t="e">
        <f>+'[1]pdam b'!Z144</f>
        <v>#REF!</v>
      </c>
      <c r="R58" s="162" t="e">
        <f t="shared" si="7"/>
        <v>#REF!</v>
      </c>
    </row>
    <row r="59" spans="1:18" ht="16.5" x14ac:dyDescent="0.25">
      <c r="A59" s="320">
        <f t="shared" si="0"/>
        <v>55</v>
      </c>
      <c r="B59" s="52" t="s">
        <v>164</v>
      </c>
      <c r="C59" s="59">
        <v>970654</v>
      </c>
      <c r="D59" s="54">
        <v>43256</v>
      </c>
      <c r="E59" s="313">
        <v>22140</v>
      </c>
      <c r="F59" s="79">
        <f t="shared" si="1"/>
        <v>22140</v>
      </c>
      <c r="G59" s="41">
        <f t="shared" si="2"/>
        <v>22140</v>
      </c>
      <c r="H59" s="58">
        <v>0</v>
      </c>
      <c r="I59" s="60">
        <v>1</v>
      </c>
      <c r="J59" s="60">
        <v>1</v>
      </c>
      <c r="K59" s="41">
        <f t="shared" si="3"/>
        <v>22140</v>
      </c>
      <c r="L59" s="41">
        <f t="shared" si="4"/>
        <v>22140</v>
      </c>
      <c r="M59" s="41">
        <f t="shared" si="5"/>
        <v>22140</v>
      </c>
      <c r="N59" s="42"/>
      <c r="O59" s="81" t="s">
        <v>348</v>
      </c>
      <c r="P59" s="126">
        <f t="shared" si="6"/>
        <v>22140</v>
      </c>
      <c r="Q59" s="44" t="e">
        <f>+'[1]pdam b'!Z145</f>
        <v>#REF!</v>
      </c>
      <c r="R59" s="162" t="e">
        <f t="shared" si="7"/>
        <v>#REF!</v>
      </c>
    </row>
    <row r="60" spans="1:18" ht="16.5" x14ac:dyDescent="0.25">
      <c r="A60" s="320">
        <f t="shared" si="0"/>
        <v>56</v>
      </c>
      <c r="B60" s="52" t="s">
        <v>165</v>
      </c>
      <c r="C60" s="130" t="s">
        <v>166</v>
      </c>
      <c r="D60" s="54">
        <v>43256</v>
      </c>
      <c r="E60" s="313">
        <v>98390</v>
      </c>
      <c r="F60" s="79">
        <f t="shared" si="1"/>
        <v>98390</v>
      </c>
      <c r="G60" s="41">
        <f t="shared" si="2"/>
        <v>98390</v>
      </c>
      <c r="H60" s="58">
        <v>0</v>
      </c>
      <c r="I60" s="60">
        <v>1</v>
      </c>
      <c r="J60" s="60">
        <v>1</v>
      </c>
      <c r="K60" s="41">
        <f t="shared" si="3"/>
        <v>98390</v>
      </c>
      <c r="L60" s="41">
        <f t="shared" si="4"/>
        <v>98390</v>
      </c>
      <c r="M60" s="41">
        <f t="shared" si="5"/>
        <v>98390</v>
      </c>
      <c r="N60" s="42"/>
      <c r="O60" s="81" t="s">
        <v>349</v>
      </c>
      <c r="P60" s="126">
        <f t="shared" si="6"/>
        <v>98390</v>
      </c>
      <c r="Q60" s="44" t="e">
        <f>+'[1]pdam b'!Z146</f>
        <v>#REF!</v>
      </c>
      <c r="R60" s="162" t="e">
        <f t="shared" si="7"/>
        <v>#REF!</v>
      </c>
    </row>
    <row r="61" spans="1:18" x14ac:dyDescent="0.25">
      <c r="A61" s="60"/>
      <c r="B61" s="77"/>
      <c r="C61" s="60"/>
      <c r="D61" s="78"/>
      <c r="E61" s="79"/>
      <c r="F61" s="79"/>
      <c r="G61" s="80"/>
      <c r="H61" s="58"/>
      <c r="I61" s="60"/>
      <c r="J61" s="77"/>
      <c r="K61" s="41"/>
      <c r="L61" s="41"/>
      <c r="M61" s="41"/>
      <c r="N61" s="42"/>
      <c r="O61" s="81"/>
      <c r="P61" s="77"/>
      <c r="Q61" s="77"/>
      <c r="R61" s="77"/>
    </row>
    <row r="62" spans="1:18" x14ac:dyDescent="0.25">
      <c r="A62" s="60"/>
      <c r="B62" s="77" t="s">
        <v>7</v>
      </c>
      <c r="C62" s="60"/>
      <c r="D62" s="78"/>
      <c r="E62" s="79">
        <f>SUM(E5:E61)</f>
        <v>4641270</v>
      </c>
      <c r="F62" s="79">
        <f t="shared" ref="F62:M62" si="8">SUM(F5:F61)</f>
        <v>4641845</v>
      </c>
      <c r="G62" s="79">
        <f t="shared" si="8"/>
        <v>4641270</v>
      </c>
      <c r="H62" s="79">
        <f t="shared" si="8"/>
        <v>575</v>
      </c>
      <c r="I62" s="79">
        <f t="shared" si="8"/>
        <v>56</v>
      </c>
      <c r="J62" s="79">
        <f t="shared" si="8"/>
        <v>56</v>
      </c>
      <c r="K62" s="79">
        <f t="shared" si="8"/>
        <v>4641845</v>
      </c>
      <c r="L62" s="79">
        <f t="shared" si="8"/>
        <v>4641845</v>
      </c>
      <c r="M62" s="79">
        <f t="shared" si="8"/>
        <v>4641270</v>
      </c>
      <c r="N62" s="79"/>
      <c r="O62" s="81"/>
      <c r="P62" s="79">
        <f t="shared" ref="P62" si="9">SUM(P5:P61)</f>
        <v>4641270</v>
      </c>
      <c r="Q62" s="79" t="e">
        <f t="shared" ref="Q62" si="10">SUM(Q5:Q61)</f>
        <v>#REF!</v>
      </c>
      <c r="R62" s="79" t="e">
        <f t="shared" ref="R62" si="11">SUM(R5:R61)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view="pageBreakPreview" zoomScaleSheetLayoutView="100" workbookViewId="0">
      <pane ySplit="5" topLeftCell="A6" activePane="bottomLeft" state="frozen"/>
      <selection pane="bottomLeft" activeCell="A79" sqref="A79"/>
    </sheetView>
  </sheetViews>
  <sheetFormatPr defaultRowHeight="15.75" x14ac:dyDescent="0.25"/>
  <cols>
    <col min="1" max="1" width="12.140625" style="9" bestFit="1" customWidth="1"/>
    <col min="2" max="2" width="27.42578125" style="9" bestFit="1" customWidth="1"/>
    <col min="3" max="3" width="10.28515625" style="9" bestFit="1" customWidth="1"/>
    <col min="4" max="4" width="13.85546875" style="9" bestFit="1" customWidth="1"/>
    <col min="5" max="5" width="14.42578125" style="9" customWidth="1"/>
    <col min="6" max="6" width="10.28515625" style="9" bestFit="1" customWidth="1"/>
    <col min="7" max="7" width="13.28515625" style="9" bestFit="1" customWidth="1"/>
    <col min="8" max="8" width="8" style="9" customWidth="1"/>
    <col min="9" max="9" width="16.140625" style="9" bestFit="1" customWidth="1"/>
    <col min="10" max="11" width="15" style="9" bestFit="1" customWidth="1"/>
    <col min="12" max="12" width="14.140625" style="9" bestFit="1" customWidth="1"/>
    <col min="13" max="13" width="11.5703125" style="9" bestFit="1" customWidth="1"/>
    <col min="14" max="14" width="9.28515625" style="9" bestFit="1" customWidth="1"/>
    <col min="15" max="15" width="12.140625" style="9" bestFit="1" customWidth="1"/>
    <col min="16" max="16" width="13.28515625" style="9" customWidth="1"/>
    <col min="17" max="17" width="13.5703125" style="9" bestFit="1" customWidth="1"/>
    <col min="18" max="18" width="10.42578125" style="9" hidden="1" customWidth="1"/>
    <col min="19" max="19" width="9.140625" style="9" hidden="1" customWidth="1"/>
    <col min="20" max="20" width="11.7109375" style="9" bestFit="1" customWidth="1"/>
    <col min="21" max="21" width="15.28515625" style="9" bestFit="1" customWidth="1"/>
    <col min="22" max="23" width="8.7109375" style="9" bestFit="1" customWidth="1"/>
    <col min="24" max="25" width="14.5703125" style="9" bestFit="1" customWidth="1"/>
    <col min="26" max="26" width="15" style="9" bestFit="1" customWidth="1"/>
    <col min="27" max="27" width="15.7109375" style="9" bestFit="1" customWidth="1"/>
    <col min="28" max="28" width="49.42578125" style="304" bestFit="1" customWidth="1"/>
    <col min="29" max="29" width="12.7109375" style="9" bestFit="1" customWidth="1"/>
    <col min="30" max="16384" width="9.140625" style="9"/>
  </cols>
  <sheetData>
    <row r="1" spans="1:29" x14ac:dyDescent="0.25">
      <c r="A1" s="1" t="s">
        <v>0</v>
      </c>
      <c r="B1" s="2"/>
      <c r="C1" s="3"/>
      <c r="D1" s="4"/>
      <c r="E1" s="5"/>
      <c r="F1" s="5"/>
      <c r="G1" s="89"/>
      <c r="H1" s="89"/>
      <c r="I1" s="90"/>
      <c r="J1" s="90"/>
      <c r="K1" s="91"/>
      <c r="L1" s="7"/>
      <c r="M1" s="85"/>
      <c r="N1" s="85"/>
      <c r="O1" s="85"/>
      <c r="P1" s="84"/>
      <c r="Q1" s="84"/>
      <c r="R1" s="84"/>
      <c r="S1" s="84"/>
      <c r="T1" s="92"/>
      <c r="U1" s="5"/>
      <c r="V1" s="8"/>
      <c r="X1" s="93"/>
      <c r="Y1" s="93"/>
      <c r="Z1" s="93"/>
      <c r="AA1" s="11"/>
      <c r="AB1" s="279"/>
    </row>
    <row r="2" spans="1:29" x14ac:dyDescent="0.25">
      <c r="A2" s="12" t="s">
        <v>240</v>
      </c>
      <c r="B2" s="2"/>
      <c r="C2" s="3"/>
      <c r="D2" s="4"/>
      <c r="E2" s="5"/>
      <c r="F2" s="5"/>
      <c r="G2" s="89"/>
      <c r="H2" s="89"/>
      <c r="I2" s="90"/>
      <c r="J2" s="90"/>
      <c r="K2" s="91"/>
      <c r="L2" s="7"/>
      <c r="M2" s="85"/>
      <c r="N2" s="85"/>
      <c r="O2" s="85"/>
      <c r="P2" s="84"/>
      <c r="Q2" s="84"/>
      <c r="R2" s="84"/>
      <c r="S2" s="84"/>
      <c r="T2" s="92"/>
      <c r="U2" s="5"/>
      <c r="V2" s="8"/>
      <c r="X2" s="93"/>
      <c r="Y2" s="93"/>
      <c r="Z2" s="93"/>
      <c r="AA2" s="11"/>
      <c r="AB2" s="279"/>
    </row>
    <row r="3" spans="1:29" s="21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4" t="s">
        <v>5</v>
      </c>
      <c r="F3" s="14" t="s">
        <v>5</v>
      </c>
      <c r="G3" s="280" t="s">
        <v>5</v>
      </c>
      <c r="H3" s="280" t="s">
        <v>5</v>
      </c>
      <c r="I3" s="15" t="s">
        <v>6</v>
      </c>
      <c r="J3" s="15" t="s">
        <v>7</v>
      </c>
      <c r="K3" s="13" t="s">
        <v>8</v>
      </c>
      <c r="L3" s="16" t="s">
        <v>9</v>
      </c>
      <c r="M3" s="281" t="s">
        <v>50</v>
      </c>
      <c r="N3" s="282" t="s">
        <v>51</v>
      </c>
      <c r="O3" s="282" t="s">
        <v>9</v>
      </c>
      <c r="P3" s="283" t="s">
        <v>52</v>
      </c>
      <c r="Q3" s="13" t="s">
        <v>52</v>
      </c>
      <c r="R3" s="283" t="s">
        <v>53</v>
      </c>
      <c r="S3" s="283" t="s">
        <v>53</v>
      </c>
      <c r="T3" s="284" t="s">
        <v>54</v>
      </c>
      <c r="U3" s="15" t="s">
        <v>55</v>
      </c>
      <c r="V3" s="17" t="s">
        <v>10</v>
      </c>
      <c r="W3" s="13" t="s">
        <v>11</v>
      </c>
      <c r="X3" s="18" t="s">
        <v>12</v>
      </c>
      <c r="Y3" s="19" t="s">
        <v>13</v>
      </c>
      <c r="Z3" s="19" t="s">
        <v>14</v>
      </c>
      <c r="AA3" s="15" t="s">
        <v>15</v>
      </c>
      <c r="AB3" s="13" t="s">
        <v>16</v>
      </c>
      <c r="AC3" s="13"/>
    </row>
    <row r="4" spans="1:29" s="21" customFormat="1" ht="12.75" x14ac:dyDescent="0.2">
      <c r="A4" s="147"/>
      <c r="B4" s="147"/>
      <c r="C4" s="147"/>
      <c r="D4" s="148" t="s">
        <v>17</v>
      </c>
      <c r="E4" s="148" t="s">
        <v>52</v>
      </c>
      <c r="F4" s="148" t="s">
        <v>52</v>
      </c>
      <c r="G4" s="285" t="s">
        <v>192</v>
      </c>
      <c r="H4" s="285" t="s">
        <v>53</v>
      </c>
      <c r="I4" s="150"/>
      <c r="J4" s="150" t="s">
        <v>6</v>
      </c>
      <c r="K4" s="147"/>
      <c r="L4" s="151"/>
      <c r="M4" s="286" t="s">
        <v>58</v>
      </c>
      <c r="N4" s="287" t="s">
        <v>59</v>
      </c>
      <c r="O4" s="287" t="s">
        <v>59</v>
      </c>
      <c r="P4" s="288" t="s">
        <v>60</v>
      </c>
      <c r="Q4" s="287" t="s">
        <v>193</v>
      </c>
      <c r="R4" s="288" t="s">
        <v>62</v>
      </c>
      <c r="S4" s="288" t="s">
        <v>63</v>
      </c>
      <c r="T4" s="289"/>
      <c r="U4" s="150" t="s">
        <v>64</v>
      </c>
      <c r="V4" s="152"/>
      <c r="W4" s="147" t="s">
        <v>18</v>
      </c>
      <c r="X4" s="153" t="s">
        <v>19</v>
      </c>
      <c r="Y4" s="154" t="s">
        <v>9</v>
      </c>
      <c r="Z4" s="154"/>
      <c r="AA4" s="150"/>
      <c r="AB4" s="147"/>
      <c r="AC4" s="147"/>
    </row>
    <row r="5" spans="1:29" s="21" customFormat="1" ht="12.75" x14ac:dyDescent="0.2">
      <c r="A5" s="147"/>
      <c r="B5" s="147"/>
      <c r="C5" s="147"/>
      <c r="D5" s="148"/>
      <c r="E5" s="23" t="s">
        <v>54</v>
      </c>
      <c r="F5" s="23" t="s">
        <v>56</v>
      </c>
      <c r="G5" s="290" t="s">
        <v>57</v>
      </c>
      <c r="H5" s="290"/>
      <c r="I5" s="24"/>
      <c r="J5" s="25"/>
      <c r="K5" s="22"/>
      <c r="L5" s="26"/>
      <c r="M5" s="291"/>
      <c r="N5" s="292"/>
      <c r="O5" s="292"/>
      <c r="P5" s="293"/>
      <c r="Q5" s="293"/>
      <c r="R5" s="293"/>
      <c r="S5" s="293"/>
      <c r="T5" s="294"/>
      <c r="U5" s="25"/>
      <c r="V5" s="27"/>
      <c r="W5" s="22"/>
      <c r="X5" s="28"/>
      <c r="Y5" s="29"/>
      <c r="Z5" s="29"/>
      <c r="AA5" s="295"/>
      <c r="AB5" s="31"/>
      <c r="AC5" s="22"/>
    </row>
    <row r="6" spans="1:29" x14ac:dyDescent="0.25">
      <c r="A6" s="168"/>
      <c r="B6" s="172"/>
      <c r="C6" s="297"/>
      <c r="D6" s="298"/>
      <c r="E6" s="77"/>
      <c r="F6" s="77"/>
      <c r="G6" s="77"/>
      <c r="H6" s="77"/>
      <c r="I6" s="299"/>
      <c r="J6" s="79"/>
      <c r="K6" s="58"/>
      <c r="L6" s="268"/>
      <c r="M6" s="77"/>
      <c r="N6" s="77"/>
      <c r="O6" s="77"/>
      <c r="P6" s="77"/>
      <c r="Q6" s="77"/>
      <c r="R6" s="77"/>
      <c r="S6" s="77"/>
      <c r="T6" s="77"/>
      <c r="U6" s="44"/>
      <c r="V6" s="300"/>
      <c r="W6" s="60"/>
      <c r="X6" s="58"/>
      <c r="Y6" s="58"/>
      <c r="Z6" s="41"/>
      <c r="AA6" s="77"/>
      <c r="AB6" s="301"/>
      <c r="AC6" s="77"/>
    </row>
    <row r="7" spans="1:29" x14ac:dyDescent="0.25">
      <c r="A7" s="63">
        <v>1</v>
      </c>
      <c r="B7" s="176" t="s">
        <v>100</v>
      </c>
      <c r="C7" s="177">
        <v>897091</v>
      </c>
      <c r="D7" s="67">
        <v>43242</v>
      </c>
      <c r="E7" s="77"/>
      <c r="F7" s="77"/>
      <c r="G7" s="77"/>
      <c r="H7" s="77"/>
      <c r="I7" s="302">
        <v>47890</v>
      </c>
      <c r="J7" s="79">
        <f>+V7*X7</f>
        <v>48465</v>
      </c>
      <c r="K7" s="41">
        <f t="shared" ref="K7" si="0">+I7/V7</f>
        <v>47890</v>
      </c>
      <c r="L7" s="58">
        <v>575</v>
      </c>
      <c r="M7" s="124">
        <v>47890</v>
      </c>
      <c r="N7" s="296">
        <v>0</v>
      </c>
      <c r="O7" s="124">
        <v>0</v>
      </c>
      <c r="P7" s="125">
        <v>0</v>
      </c>
      <c r="Q7" s="268">
        <v>0</v>
      </c>
      <c r="R7" s="77"/>
      <c r="S7" s="77"/>
      <c r="T7" s="268">
        <v>0</v>
      </c>
      <c r="U7" s="270">
        <f>+M7-N7-P7-T7+N7</f>
        <v>47890</v>
      </c>
      <c r="V7" s="60">
        <v>1</v>
      </c>
      <c r="W7" s="60">
        <v>1</v>
      </c>
      <c r="X7" s="58">
        <f t="shared" ref="X7" si="1">+K7+L7</f>
        <v>48465</v>
      </c>
      <c r="Y7" s="57">
        <f>+W7*X7</f>
        <v>48465</v>
      </c>
      <c r="Z7" s="57">
        <f t="shared" ref="Z7" si="2">+K7*W7</f>
        <v>47890</v>
      </c>
      <c r="AA7" s="77"/>
      <c r="AB7" s="75" t="s">
        <v>228</v>
      </c>
      <c r="AC7" s="57">
        <f>+U7-Z7</f>
        <v>0</v>
      </c>
    </row>
    <row r="8" spans="1:29" ht="16.5" x14ac:dyDescent="0.25">
      <c r="A8" s="320">
        <f>+A7+1</f>
        <v>2</v>
      </c>
      <c r="B8" s="121" t="s">
        <v>194</v>
      </c>
      <c r="C8" s="132" t="s">
        <v>195</v>
      </c>
      <c r="D8" s="54">
        <v>43255</v>
      </c>
      <c r="E8" s="77"/>
      <c r="F8" s="77"/>
      <c r="G8" s="77"/>
      <c r="H8" s="77"/>
      <c r="I8" s="55">
        <v>121100</v>
      </c>
      <c r="J8" s="79">
        <f>+V8*X8</f>
        <v>121100</v>
      </c>
      <c r="K8" s="41">
        <f t="shared" ref="K8" si="3">+I8/V8</f>
        <v>121100</v>
      </c>
      <c r="L8" s="268">
        <v>0</v>
      </c>
      <c r="M8" s="268">
        <v>0</v>
      </c>
      <c r="N8" s="268">
        <v>0</v>
      </c>
      <c r="O8" s="268">
        <v>0</v>
      </c>
      <c r="P8" s="268">
        <v>0</v>
      </c>
      <c r="Q8" s="268">
        <v>0</v>
      </c>
      <c r="R8" s="268">
        <v>0</v>
      </c>
      <c r="S8" s="268">
        <v>0</v>
      </c>
      <c r="T8" s="268">
        <v>0</v>
      </c>
      <c r="U8" s="270">
        <f>+I8-N8-P8-T8+N8</f>
        <v>121100</v>
      </c>
      <c r="V8" s="60">
        <v>1</v>
      </c>
      <c r="W8" s="60">
        <v>1</v>
      </c>
      <c r="X8" s="58">
        <f t="shared" ref="X8" si="4">+K8+L8</f>
        <v>121100</v>
      </c>
      <c r="Y8" s="57">
        <f>+W8*X8</f>
        <v>121100</v>
      </c>
      <c r="Z8" s="57">
        <f t="shared" ref="Z8" si="5">+K8*W8</f>
        <v>121100</v>
      </c>
      <c r="AA8" s="77"/>
      <c r="AB8" s="81" t="s">
        <v>297</v>
      </c>
      <c r="AC8" s="57">
        <f t="shared" ref="AC8:AC62" si="6">+U8-Z8</f>
        <v>0</v>
      </c>
    </row>
    <row r="9" spans="1:29" ht="16.5" x14ac:dyDescent="0.25">
      <c r="A9" s="320">
        <f t="shared" ref="A9:A62" si="7">+A8+1</f>
        <v>3</v>
      </c>
      <c r="B9" s="121" t="s">
        <v>196</v>
      </c>
      <c r="C9" s="122">
        <v>912208</v>
      </c>
      <c r="D9" s="54">
        <v>43255</v>
      </c>
      <c r="E9" s="77"/>
      <c r="F9" s="77"/>
      <c r="G9" s="77"/>
      <c r="H9" s="77"/>
      <c r="I9" s="55">
        <v>291140</v>
      </c>
      <c r="J9" s="79">
        <f t="shared" ref="J9:J62" si="8">+V9*X9</f>
        <v>291140</v>
      </c>
      <c r="K9" s="41">
        <f t="shared" ref="K9:K62" si="9">+I9/V9</f>
        <v>291140</v>
      </c>
      <c r="L9" s="268">
        <v>0</v>
      </c>
      <c r="M9" s="268">
        <v>0</v>
      </c>
      <c r="N9" s="268">
        <v>0</v>
      </c>
      <c r="O9" s="268">
        <v>0</v>
      </c>
      <c r="P9" s="268">
        <v>0</v>
      </c>
      <c r="Q9" s="268">
        <v>0</v>
      </c>
      <c r="R9" s="268">
        <v>0</v>
      </c>
      <c r="S9" s="268">
        <v>0</v>
      </c>
      <c r="T9" s="268">
        <v>0</v>
      </c>
      <c r="U9" s="270">
        <f t="shared" ref="U9:U62" si="10">+I9-N9-P9-T9+N9</f>
        <v>291140</v>
      </c>
      <c r="V9" s="60">
        <v>1</v>
      </c>
      <c r="W9" s="60">
        <v>1</v>
      </c>
      <c r="X9" s="58">
        <f t="shared" ref="X9:X62" si="11">+K9+L9</f>
        <v>291140</v>
      </c>
      <c r="Y9" s="57">
        <f t="shared" ref="Y9:Y62" si="12">+W9*X9</f>
        <v>291140</v>
      </c>
      <c r="Z9" s="57">
        <f t="shared" ref="Z9:Z62" si="13">+K9*W9</f>
        <v>291140</v>
      </c>
      <c r="AA9" s="77"/>
      <c r="AB9" s="81" t="s">
        <v>298</v>
      </c>
      <c r="AC9" s="57">
        <f t="shared" si="6"/>
        <v>0</v>
      </c>
    </row>
    <row r="10" spans="1:29" ht="16.5" x14ac:dyDescent="0.25">
      <c r="A10" s="320">
        <f t="shared" si="7"/>
        <v>4</v>
      </c>
      <c r="B10" s="121" t="s">
        <v>197</v>
      </c>
      <c r="C10" s="132" t="s">
        <v>198</v>
      </c>
      <c r="D10" s="54">
        <v>43255</v>
      </c>
      <c r="E10" s="77"/>
      <c r="F10" s="77"/>
      <c r="G10" s="77"/>
      <c r="H10" s="77"/>
      <c r="I10" s="55">
        <v>28940</v>
      </c>
      <c r="J10" s="79">
        <f t="shared" si="8"/>
        <v>28940</v>
      </c>
      <c r="K10" s="41">
        <f t="shared" si="9"/>
        <v>28940</v>
      </c>
      <c r="L10" s="268">
        <v>0</v>
      </c>
      <c r="M10" s="268">
        <v>0</v>
      </c>
      <c r="N10" s="268">
        <v>0</v>
      </c>
      <c r="O10" s="268">
        <v>0</v>
      </c>
      <c r="P10" s="268">
        <v>0</v>
      </c>
      <c r="Q10" s="268">
        <v>0</v>
      </c>
      <c r="R10" s="268">
        <v>0</v>
      </c>
      <c r="S10" s="268">
        <v>0</v>
      </c>
      <c r="T10" s="268">
        <v>0</v>
      </c>
      <c r="U10" s="270">
        <f t="shared" si="10"/>
        <v>28940</v>
      </c>
      <c r="V10" s="60">
        <v>1</v>
      </c>
      <c r="W10" s="60">
        <v>1</v>
      </c>
      <c r="X10" s="58">
        <f t="shared" si="11"/>
        <v>28940</v>
      </c>
      <c r="Y10" s="57">
        <f t="shared" si="12"/>
        <v>28940</v>
      </c>
      <c r="Z10" s="57">
        <f t="shared" si="13"/>
        <v>28940</v>
      </c>
      <c r="AA10" s="77"/>
      <c r="AB10" s="81" t="s">
        <v>299</v>
      </c>
      <c r="AC10" s="57">
        <f t="shared" si="6"/>
        <v>0</v>
      </c>
    </row>
    <row r="11" spans="1:29" ht="16.5" x14ac:dyDescent="0.25">
      <c r="A11" s="320">
        <f t="shared" si="7"/>
        <v>5</v>
      </c>
      <c r="B11" s="121" t="s">
        <v>199</v>
      </c>
      <c r="C11" s="132" t="s">
        <v>200</v>
      </c>
      <c r="D11" s="54">
        <v>43255</v>
      </c>
      <c r="E11" s="77"/>
      <c r="F11" s="77"/>
      <c r="G11" s="77"/>
      <c r="H11" s="77"/>
      <c r="I11" s="55">
        <v>182140</v>
      </c>
      <c r="J11" s="79">
        <f t="shared" si="8"/>
        <v>182140</v>
      </c>
      <c r="K11" s="41">
        <f t="shared" si="9"/>
        <v>182140</v>
      </c>
      <c r="L11" s="268">
        <v>0</v>
      </c>
      <c r="M11" s="268">
        <v>0</v>
      </c>
      <c r="N11" s="268">
        <v>0</v>
      </c>
      <c r="O11" s="268">
        <v>0</v>
      </c>
      <c r="P11" s="268">
        <v>0</v>
      </c>
      <c r="Q11" s="268">
        <v>0</v>
      </c>
      <c r="R11" s="268">
        <v>0</v>
      </c>
      <c r="S11" s="268">
        <v>0</v>
      </c>
      <c r="T11" s="268">
        <v>0</v>
      </c>
      <c r="U11" s="270">
        <f t="shared" si="10"/>
        <v>182140</v>
      </c>
      <c r="V11" s="60">
        <v>1</v>
      </c>
      <c r="W11" s="60">
        <v>1</v>
      </c>
      <c r="X11" s="58">
        <f t="shared" si="11"/>
        <v>182140</v>
      </c>
      <c r="Y11" s="57">
        <f t="shared" si="12"/>
        <v>182140</v>
      </c>
      <c r="Z11" s="57">
        <f t="shared" si="13"/>
        <v>182140</v>
      </c>
      <c r="AA11" s="77"/>
      <c r="AB11" s="81" t="s">
        <v>300</v>
      </c>
      <c r="AC11" s="57">
        <f t="shared" si="6"/>
        <v>0</v>
      </c>
    </row>
    <row r="12" spans="1:29" ht="16.5" x14ac:dyDescent="0.25">
      <c r="A12" s="320">
        <f t="shared" si="7"/>
        <v>6</v>
      </c>
      <c r="B12" s="121" t="s">
        <v>43</v>
      </c>
      <c r="C12" s="132" t="s">
        <v>127</v>
      </c>
      <c r="D12" s="54">
        <v>43255</v>
      </c>
      <c r="E12" s="77"/>
      <c r="F12" s="77"/>
      <c r="G12" s="77"/>
      <c r="H12" s="77"/>
      <c r="I12" s="55">
        <v>197100</v>
      </c>
      <c r="J12" s="79">
        <f t="shared" si="8"/>
        <v>197100</v>
      </c>
      <c r="K12" s="41">
        <f t="shared" si="9"/>
        <v>197100</v>
      </c>
      <c r="L12" s="268">
        <v>0</v>
      </c>
      <c r="M12" s="268">
        <v>0</v>
      </c>
      <c r="N12" s="268">
        <v>0</v>
      </c>
      <c r="O12" s="268">
        <v>0</v>
      </c>
      <c r="P12" s="268">
        <v>0</v>
      </c>
      <c r="Q12" s="268">
        <v>0</v>
      </c>
      <c r="R12" s="268">
        <v>0</v>
      </c>
      <c r="S12" s="268">
        <v>0</v>
      </c>
      <c r="T12" s="268">
        <v>0</v>
      </c>
      <c r="U12" s="270">
        <f t="shared" si="10"/>
        <v>197100</v>
      </c>
      <c r="V12" s="60">
        <v>1</v>
      </c>
      <c r="W12" s="60">
        <v>1</v>
      </c>
      <c r="X12" s="58">
        <f t="shared" si="11"/>
        <v>197100</v>
      </c>
      <c r="Y12" s="57">
        <f t="shared" si="12"/>
        <v>197100</v>
      </c>
      <c r="Z12" s="57">
        <f t="shared" si="13"/>
        <v>197100</v>
      </c>
      <c r="AA12" s="77"/>
      <c r="AB12" s="81" t="s">
        <v>301</v>
      </c>
      <c r="AC12" s="57">
        <f t="shared" si="6"/>
        <v>0</v>
      </c>
    </row>
    <row r="13" spans="1:29" ht="16.5" x14ac:dyDescent="0.25">
      <c r="A13" s="320">
        <f t="shared" si="7"/>
        <v>7</v>
      </c>
      <c r="B13" s="52" t="s">
        <v>122</v>
      </c>
      <c r="C13" s="130" t="s">
        <v>123</v>
      </c>
      <c r="D13" s="54">
        <v>43255</v>
      </c>
      <c r="E13" s="77"/>
      <c r="F13" s="77"/>
      <c r="G13" s="77"/>
      <c r="H13" s="77"/>
      <c r="I13" s="313">
        <v>43040</v>
      </c>
      <c r="J13" s="79">
        <f t="shared" si="8"/>
        <v>43040</v>
      </c>
      <c r="K13" s="41">
        <f t="shared" si="9"/>
        <v>43040</v>
      </c>
      <c r="L13" s="268">
        <v>0</v>
      </c>
      <c r="M13" s="268">
        <v>0</v>
      </c>
      <c r="N13" s="268">
        <v>0</v>
      </c>
      <c r="O13" s="268">
        <v>0</v>
      </c>
      <c r="P13" s="268">
        <v>0</v>
      </c>
      <c r="Q13" s="268">
        <v>0</v>
      </c>
      <c r="R13" s="268">
        <v>0</v>
      </c>
      <c r="S13" s="268">
        <v>0</v>
      </c>
      <c r="T13" s="268">
        <v>0</v>
      </c>
      <c r="U13" s="270">
        <f t="shared" si="10"/>
        <v>43040</v>
      </c>
      <c r="V13" s="60">
        <v>1</v>
      </c>
      <c r="W13" s="60">
        <v>1</v>
      </c>
      <c r="X13" s="58">
        <f t="shared" si="11"/>
        <v>43040</v>
      </c>
      <c r="Y13" s="57">
        <f t="shared" si="12"/>
        <v>43040</v>
      </c>
      <c r="Z13" s="57">
        <f t="shared" si="13"/>
        <v>43040</v>
      </c>
      <c r="AA13" s="77"/>
      <c r="AB13" s="81" t="s">
        <v>302</v>
      </c>
      <c r="AC13" s="57">
        <f t="shared" si="6"/>
        <v>0</v>
      </c>
    </row>
    <row r="14" spans="1:29" ht="16.5" x14ac:dyDescent="0.25">
      <c r="A14" s="320">
        <f t="shared" si="7"/>
        <v>8</v>
      </c>
      <c r="B14" s="121" t="s">
        <v>121</v>
      </c>
      <c r="C14" s="122">
        <v>900842</v>
      </c>
      <c r="D14" s="54">
        <v>43255</v>
      </c>
      <c r="E14" s="77"/>
      <c r="F14" s="77"/>
      <c r="G14" s="77"/>
      <c r="H14" s="77"/>
      <c r="I14" s="55">
        <v>50640</v>
      </c>
      <c r="J14" s="79">
        <f t="shared" si="8"/>
        <v>50640</v>
      </c>
      <c r="K14" s="41">
        <f t="shared" si="9"/>
        <v>50640</v>
      </c>
      <c r="L14" s="268">
        <v>0</v>
      </c>
      <c r="M14" s="268">
        <v>0</v>
      </c>
      <c r="N14" s="268">
        <v>0</v>
      </c>
      <c r="O14" s="268">
        <v>0</v>
      </c>
      <c r="P14" s="268">
        <v>0</v>
      </c>
      <c r="Q14" s="268">
        <v>0</v>
      </c>
      <c r="R14" s="268">
        <v>0</v>
      </c>
      <c r="S14" s="268">
        <v>0</v>
      </c>
      <c r="T14" s="268">
        <v>0</v>
      </c>
      <c r="U14" s="270">
        <f t="shared" si="10"/>
        <v>50640</v>
      </c>
      <c r="V14" s="60">
        <v>1</v>
      </c>
      <c r="W14" s="60">
        <v>1</v>
      </c>
      <c r="X14" s="58">
        <f t="shared" si="11"/>
        <v>50640</v>
      </c>
      <c r="Y14" s="57">
        <f t="shared" si="12"/>
        <v>50640</v>
      </c>
      <c r="Z14" s="57">
        <f t="shared" si="13"/>
        <v>50640</v>
      </c>
      <c r="AA14" s="77"/>
      <c r="AB14" s="81" t="s">
        <v>303</v>
      </c>
      <c r="AC14" s="57">
        <f t="shared" si="6"/>
        <v>0</v>
      </c>
    </row>
    <row r="15" spans="1:29" ht="16.5" x14ac:dyDescent="0.25">
      <c r="A15" s="320">
        <f t="shared" si="7"/>
        <v>9</v>
      </c>
      <c r="B15" s="121" t="s">
        <v>29</v>
      </c>
      <c r="C15" s="132" t="s">
        <v>30</v>
      </c>
      <c r="D15" s="54">
        <v>43255</v>
      </c>
      <c r="E15" s="77"/>
      <c r="F15" s="77"/>
      <c r="G15" s="77"/>
      <c r="H15" s="77"/>
      <c r="I15" s="55">
        <v>41300</v>
      </c>
      <c r="J15" s="79">
        <f t="shared" si="8"/>
        <v>41300</v>
      </c>
      <c r="K15" s="41">
        <f t="shared" si="9"/>
        <v>41300</v>
      </c>
      <c r="L15" s="268">
        <v>0</v>
      </c>
      <c r="M15" s="268">
        <v>0</v>
      </c>
      <c r="N15" s="268">
        <v>0</v>
      </c>
      <c r="O15" s="268">
        <v>0</v>
      </c>
      <c r="P15" s="268">
        <v>0</v>
      </c>
      <c r="Q15" s="268">
        <v>0</v>
      </c>
      <c r="R15" s="268">
        <v>0</v>
      </c>
      <c r="S15" s="268">
        <v>0</v>
      </c>
      <c r="T15" s="268">
        <v>0</v>
      </c>
      <c r="U15" s="270">
        <f t="shared" si="10"/>
        <v>41300</v>
      </c>
      <c r="V15" s="60">
        <v>1</v>
      </c>
      <c r="W15" s="60">
        <v>1</v>
      </c>
      <c r="X15" s="58">
        <f t="shared" si="11"/>
        <v>41300</v>
      </c>
      <c r="Y15" s="57">
        <f t="shared" si="12"/>
        <v>41300</v>
      </c>
      <c r="Z15" s="57">
        <f t="shared" si="13"/>
        <v>41300</v>
      </c>
      <c r="AA15" s="77"/>
      <c r="AB15" s="81" t="s">
        <v>304</v>
      </c>
      <c r="AC15" s="57">
        <f t="shared" si="6"/>
        <v>0</v>
      </c>
    </row>
    <row r="16" spans="1:29" ht="16.5" x14ac:dyDescent="0.25">
      <c r="A16" s="320">
        <f t="shared" si="7"/>
        <v>10</v>
      </c>
      <c r="B16" s="121" t="s">
        <v>27</v>
      </c>
      <c r="C16" s="132" t="s">
        <v>201</v>
      </c>
      <c r="D16" s="123">
        <v>43255</v>
      </c>
      <c r="E16" s="77"/>
      <c r="F16" s="77"/>
      <c r="G16" s="77"/>
      <c r="H16" s="77"/>
      <c r="I16" s="55">
        <v>128700</v>
      </c>
      <c r="J16" s="79">
        <f t="shared" si="8"/>
        <v>128700</v>
      </c>
      <c r="K16" s="41">
        <f t="shared" si="9"/>
        <v>128700</v>
      </c>
      <c r="L16" s="268">
        <v>0</v>
      </c>
      <c r="M16" s="268">
        <v>0</v>
      </c>
      <c r="N16" s="268">
        <v>0</v>
      </c>
      <c r="O16" s="268">
        <v>0</v>
      </c>
      <c r="P16" s="268">
        <v>0</v>
      </c>
      <c r="Q16" s="268">
        <v>0</v>
      </c>
      <c r="R16" s="268">
        <v>0</v>
      </c>
      <c r="S16" s="268">
        <v>0</v>
      </c>
      <c r="T16" s="268">
        <v>0</v>
      </c>
      <c r="U16" s="270">
        <f t="shared" si="10"/>
        <v>128700</v>
      </c>
      <c r="V16" s="60">
        <v>1</v>
      </c>
      <c r="W16" s="60">
        <v>1</v>
      </c>
      <c r="X16" s="58">
        <f t="shared" si="11"/>
        <v>128700</v>
      </c>
      <c r="Y16" s="57">
        <f t="shared" si="12"/>
        <v>128700</v>
      </c>
      <c r="Z16" s="57">
        <f t="shared" si="13"/>
        <v>128700</v>
      </c>
      <c r="AA16" s="77"/>
      <c r="AB16" s="81" t="s">
        <v>305</v>
      </c>
      <c r="AC16" s="57">
        <f t="shared" si="6"/>
        <v>0</v>
      </c>
    </row>
    <row r="17" spans="1:29" ht="16.5" x14ac:dyDescent="0.25">
      <c r="A17" s="320">
        <f t="shared" si="7"/>
        <v>11</v>
      </c>
      <c r="B17" s="121" t="s">
        <v>33</v>
      </c>
      <c r="C17" s="132" t="s">
        <v>34</v>
      </c>
      <c r="D17" s="54">
        <v>43255</v>
      </c>
      <c r="E17" s="77"/>
      <c r="F17" s="77"/>
      <c r="G17" s="77"/>
      <c r="H17" s="77"/>
      <c r="I17" s="55">
        <v>103800</v>
      </c>
      <c r="J17" s="79">
        <f t="shared" si="8"/>
        <v>103800</v>
      </c>
      <c r="K17" s="41">
        <f t="shared" si="9"/>
        <v>103800</v>
      </c>
      <c r="L17" s="268">
        <v>0</v>
      </c>
      <c r="M17" s="268">
        <v>0</v>
      </c>
      <c r="N17" s="268">
        <v>0</v>
      </c>
      <c r="O17" s="268">
        <v>0</v>
      </c>
      <c r="P17" s="268">
        <v>0</v>
      </c>
      <c r="Q17" s="268">
        <v>0</v>
      </c>
      <c r="R17" s="268">
        <v>0</v>
      </c>
      <c r="S17" s="268">
        <v>0</v>
      </c>
      <c r="T17" s="268">
        <v>0</v>
      </c>
      <c r="U17" s="270">
        <f t="shared" si="10"/>
        <v>103800</v>
      </c>
      <c r="V17" s="60">
        <v>1</v>
      </c>
      <c r="W17" s="60">
        <v>1</v>
      </c>
      <c r="X17" s="58">
        <f t="shared" si="11"/>
        <v>103800</v>
      </c>
      <c r="Y17" s="57">
        <f t="shared" si="12"/>
        <v>103800</v>
      </c>
      <c r="Z17" s="57">
        <f t="shared" si="13"/>
        <v>103800</v>
      </c>
      <c r="AA17" s="77"/>
      <c r="AB17" s="81" t="s">
        <v>306</v>
      </c>
      <c r="AC17" s="57">
        <f t="shared" si="6"/>
        <v>0</v>
      </c>
    </row>
    <row r="18" spans="1:29" ht="16.5" x14ac:dyDescent="0.25">
      <c r="A18" s="320">
        <f t="shared" si="7"/>
        <v>12</v>
      </c>
      <c r="B18" s="121" t="s">
        <v>42</v>
      </c>
      <c r="C18" s="132" t="s">
        <v>202</v>
      </c>
      <c r="D18" s="54">
        <v>43255</v>
      </c>
      <c r="E18" s="77"/>
      <c r="F18" s="77"/>
      <c r="G18" s="77"/>
      <c r="H18" s="77"/>
      <c r="I18" s="55">
        <v>25940</v>
      </c>
      <c r="J18" s="79">
        <f t="shared" si="8"/>
        <v>25940</v>
      </c>
      <c r="K18" s="41">
        <f t="shared" si="9"/>
        <v>25940</v>
      </c>
      <c r="L18" s="268">
        <v>0</v>
      </c>
      <c r="M18" s="268">
        <v>0</v>
      </c>
      <c r="N18" s="268">
        <v>0</v>
      </c>
      <c r="O18" s="268">
        <v>0</v>
      </c>
      <c r="P18" s="268">
        <v>0</v>
      </c>
      <c r="Q18" s="268">
        <v>0</v>
      </c>
      <c r="R18" s="268">
        <v>0</v>
      </c>
      <c r="S18" s="268">
        <v>0</v>
      </c>
      <c r="T18" s="268">
        <v>0</v>
      </c>
      <c r="U18" s="270">
        <f t="shared" si="10"/>
        <v>25940</v>
      </c>
      <c r="V18" s="60">
        <v>1</v>
      </c>
      <c r="W18" s="60">
        <v>1</v>
      </c>
      <c r="X18" s="58">
        <f t="shared" si="11"/>
        <v>25940</v>
      </c>
      <c r="Y18" s="57">
        <f t="shared" si="12"/>
        <v>25940</v>
      </c>
      <c r="Z18" s="57">
        <f t="shared" si="13"/>
        <v>25940</v>
      </c>
      <c r="AA18" s="77"/>
      <c r="AB18" s="81" t="s">
        <v>307</v>
      </c>
      <c r="AC18" s="57">
        <f t="shared" si="6"/>
        <v>0</v>
      </c>
    </row>
    <row r="19" spans="1:29" ht="16.5" x14ac:dyDescent="0.25">
      <c r="A19" s="320">
        <f t="shared" si="7"/>
        <v>13</v>
      </c>
      <c r="B19" s="52" t="s">
        <v>144</v>
      </c>
      <c r="C19" s="133">
        <v>899458</v>
      </c>
      <c r="D19" s="54">
        <v>43256</v>
      </c>
      <c r="E19" s="77"/>
      <c r="F19" s="77"/>
      <c r="G19" s="77"/>
      <c r="H19" s="77"/>
      <c r="I19" s="314">
        <v>166700</v>
      </c>
      <c r="J19" s="79">
        <f t="shared" si="8"/>
        <v>166700</v>
      </c>
      <c r="K19" s="41">
        <f t="shared" si="9"/>
        <v>166700</v>
      </c>
      <c r="L19" s="268">
        <v>0</v>
      </c>
      <c r="M19" s="268">
        <v>0</v>
      </c>
      <c r="N19" s="268">
        <v>0</v>
      </c>
      <c r="O19" s="268">
        <v>0</v>
      </c>
      <c r="P19" s="268">
        <v>0</v>
      </c>
      <c r="Q19" s="268">
        <v>0</v>
      </c>
      <c r="R19" s="268">
        <v>0</v>
      </c>
      <c r="S19" s="268">
        <v>0</v>
      </c>
      <c r="T19" s="268">
        <v>0</v>
      </c>
      <c r="U19" s="270">
        <f t="shared" si="10"/>
        <v>166700</v>
      </c>
      <c r="V19" s="60">
        <v>1</v>
      </c>
      <c r="W19" s="60">
        <v>1</v>
      </c>
      <c r="X19" s="58">
        <f t="shared" si="11"/>
        <v>166700</v>
      </c>
      <c r="Y19" s="57">
        <f t="shared" si="12"/>
        <v>166700</v>
      </c>
      <c r="Z19" s="57">
        <f t="shared" si="13"/>
        <v>166700</v>
      </c>
      <c r="AA19" s="77"/>
      <c r="AB19" s="81" t="s">
        <v>308</v>
      </c>
      <c r="AC19" s="57">
        <f t="shared" si="6"/>
        <v>0</v>
      </c>
    </row>
    <row r="20" spans="1:29" ht="16.5" x14ac:dyDescent="0.25">
      <c r="A20" s="320">
        <f t="shared" si="7"/>
        <v>14</v>
      </c>
      <c r="B20" s="52" t="s">
        <v>145</v>
      </c>
      <c r="C20" s="130" t="s">
        <v>146</v>
      </c>
      <c r="D20" s="54">
        <v>43256</v>
      </c>
      <c r="E20" s="77"/>
      <c r="F20" s="77"/>
      <c r="G20" s="77"/>
      <c r="H20" s="77"/>
      <c r="I20" s="313">
        <v>24140</v>
      </c>
      <c r="J20" s="79">
        <f t="shared" si="8"/>
        <v>24140</v>
      </c>
      <c r="K20" s="41">
        <f t="shared" si="9"/>
        <v>24140</v>
      </c>
      <c r="L20" s="268">
        <v>0</v>
      </c>
      <c r="M20" s="268">
        <v>0</v>
      </c>
      <c r="N20" s="268">
        <v>0</v>
      </c>
      <c r="O20" s="268">
        <v>0</v>
      </c>
      <c r="P20" s="268">
        <v>0</v>
      </c>
      <c r="Q20" s="268">
        <v>0</v>
      </c>
      <c r="R20" s="268">
        <v>0</v>
      </c>
      <c r="S20" s="268">
        <v>0</v>
      </c>
      <c r="T20" s="268">
        <v>0</v>
      </c>
      <c r="U20" s="270">
        <f t="shared" si="10"/>
        <v>24140</v>
      </c>
      <c r="V20" s="60">
        <v>1</v>
      </c>
      <c r="W20" s="60">
        <v>1</v>
      </c>
      <c r="X20" s="58">
        <f t="shared" si="11"/>
        <v>24140</v>
      </c>
      <c r="Y20" s="57">
        <f t="shared" si="12"/>
        <v>24140</v>
      </c>
      <c r="Z20" s="57">
        <f t="shared" si="13"/>
        <v>24140</v>
      </c>
      <c r="AA20" s="77"/>
      <c r="AB20" s="81" t="s">
        <v>309</v>
      </c>
      <c r="AC20" s="57">
        <f t="shared" si="6"/>
        <v>0</v>
      </c>
    </row>
    <row r="21" spans="1:29" ht="16.5" x14ac:dyDescent="0.25">
      <c r="A21" s="320">
        <f t="shared" si="7"/>
        <v>15</v>
      </c>
      <c r="B21" s="52" t="s">
        <v>147</v>
      </c>
      <c r="C21" s="130" t="s">
        <v>148</v>
      </c>
      <c r="D21" s="54">
        <v>43256</v>
      </c>
      <c r="E21" s="77"/>
      <c r="F21" s="77"/>
      <c r="G21" s="77"/>
      <c r="H21" s="77"/>
      <c r="I21" s="313">
        <v>42300</v>
      </c>
      <c r="J21" s="79">
        <f t="shared" si="8"/>
        <v>42300</v>
      </c>
      <c r="K21" s="41">
        <f t="shared" si="9"/>
        <v>42300</v>
      </c>
      <c r="L21" s="268">
        <v>0</v>
      </c>
      <c r="M21" s="268">
        <v>0</v>
      </c>
      <c r="N21" s="268">
        <v>0</v>
      </c>
      <c r="O21" s="268">
        <v>0</v>
      </c>
      <c r="P21" s="268">
        <v>0</v>
      </c>
      <c r="Q21" s="268">
        <v>0</v>
      </c>
      <c r="R21" s="268">
        <v>0</v>
      </c>
      <c r="S21" s="268">
        <v>0</v>
      </c>
      <c r="T21" s="268">
        <v>0</v>
      </c>
      <c r="U21" s="270">
        <f t="shared" si="10"/>
        <v>42300</v>
      </c>
      <c r="V21" s="60">
        <v>1</v>
      </c>
      <c r="W21" s="60">
        <v>1</v>
      </c>
      <c r="X21" s="58">
        <f t="shared" si="11"/>
        <v>42300</v>
      </c>
      <c r="Y21" s="57">
        <f t="shared" si="12"/>
        <v>42300</v>
      </c>
      <c r="Z21" s="57">
        <f t="shared" si="13"/>
        <v>42300</v>
      </c>
      <c r="AA21" s="77"/>
      <c r="AB21" s="81" t="s">
        <v>310</v>
      </c>
      <c r="AC21" s="57">
        <f t="shared" si="6"/>
        <v>0</v>
      </c>
    </row>
    <row r="22" spans="1:29" ht="16.5" x14ac:dyDescent="0.25">
      <c r="A22" s="320">
        <f t="shared" si="7"/>
        <v>16</v>
      </c>
      <c r="B22" s="121" t="s">
        <v>203</v>
      </c>
      <c r="C22" s="132" t="s">
        <v>204</v>
      </c>
      <c r="D22" s="54">
        <v>43256</v>
      </c>
      <c r="E22" s="77"/>
      <c r="F22" s="77"/>
      <c r="G22" s="77"/>
      <c r="H22" s="77"/>
      <c r="I22" s="55">
        <v>47640</v>
      </c>
      <c r="J22" s="79">
        <f t="shared" si="8"/>
        <v>47640</v>
      </c>
      <c r="K22" s="41">
        <f t="shared" si="9"/>
        <v>47640</v>
      </c>
      <c r="L22" s="268">
        <v>0</v>
      </c>
      <c r="M22" s="268">
        <v>0</v>
      </c>
      <c r="N22" s="268">
        <v>0</v>
      </c>
      <c r="O22" s="268">
        <v>0</v>
      </c>
      <c r="P22" s="268">
        <v>0</v>
      </c>
      <c r="Q22" s="268">
        <v>0</v>
      </c>
      <c r="R22" s="268">
        <v>0</v>
      </c>
      <c r="S22" s="268">
        <v>0</v>
      </c>
      <c r="T22" s="268">
        <v>0</v>
      </c>
      <c r="U22" s="270">
        <f t="shared" si="10"/>
        <v>47640</v>
      </c>
      <c r="V22" s="60">
        <v>1</v>
      </c>
      <c r="W22" s="60">
        <v>1</v>
      </c>
      <c r="X22" s="58">
        <f t="shared" si="11"/>
        <v>47640</v>
      </c>
      <c r="Y22" s="57">
        <f t="shared" si="12"/>
        <v>47640</v>
      </c>
      <c r="Z22" s="57">
        <f t="shared" si="13"/>
        <v>47640</v>
      </c>
      <c r="AA22" s="77"/>
      <c r="AB22" s="81" t="s">
        <v>311</v>
      </c>
      <c r="AC22" s="57">
        <f t="shared" si="6"/>
        <v>0</v>
      </c>
    </row>
    <row r="23" spans="1:29" ht="16.5" x14ac:dyDescent="0.25">
      <c r="A23" s="320">
        <f t="shared" si="7"/>
        <v>17</v>
      </c>
      <c r="B23" s="52" t="s">
        <v>205</v>
      </c>
      <c r="C23" s="130" t="s">
        <v>206</v>
      </c>
      <c r="D23" s="54">
        <v>43256</v>
      </c>
      <c r="E23" s="77"/>
      <c r="F23" s="77"/>
      <c r="G23" s="77"/>
      <c r="H23" s="77"/>
      <c r="I23" s="313">
        <v>31140</v>
      </c>
      <c r="J23" s="79">
        <f t="shared" si="8"/>
        <v>31140</v>
      </c>
      <c r="K23" s="41">
        <f t="shared" si="9"/>
        <v>31140</v>
      </c>
      <c r="L23" s="268">
        <v>0</v>
      </c>
      <c r="M23" s="268">
        <v>0</v>
      </c>
      <c r="N23" s="268">
        <v>0</v>
      </c>
      <c r="O23" s="268">
        <v>0</v>
      </c>
      <c r="P23" s="268">
        <v>0</v>
      </c>
      <c r="Q23" s="268">
        <v>0</v>
      </c>
      <c r="R23" s="268">
        <v>0</v>
      </c>
      <c r="S23" s="268">
        <v>0</v>
      </c>
      <c r="T23" s="268">
        <v>0</v>
      </c>
      <c r="U23" s="270">
        <f t="shared" si="10"/>
        <v>31140</v>
      </c>
      <c r="V23" s="60">
        <v>1</v>
      </c>
      <c r="W23" s="60">
        <v>1</v>
      </c>
      <c r="X23" s="58">
        <f t="shared" si="11"/>
        <v>31140</v>
      </c>
      <c r="Y23" s="57">
        <f t="shared" si="12"/>
        <v>31140</v>
      </c>
      <c r="Z23" s="57">
        <f t="shared" si="13"/>
        <v>31140</v>
      </c>
      <c r="AA23" s="77"/>
      <c r="AB23" s="81" t="s">
        <v>312</v>
      </c>
      <c r="AC23" s="57">
        <f t="shared" si="6"/>
        <v>0</v>
      </c>
    </row>
    <row r="24" spans="1:29" ht="16.5" x14ac:dyDescent="0.25">
      <c r="A24" s="320">
        <f t="shared" si="7"/>
        <v>18</v>
      </c>
      <c r="B24" s="52" t="s">
        <v>133</v>
      </c>
      <c r="C24" s="130" t="s">
        <v>109</v>
      </c>
      <c r="D24" s="54">
        <v>43256</v>
      </c>
      <c r="E24" s="77"/>
      <c r="F24" s="77"/>
      <c r="G24" s="77"/>
      <c r="H24" s="77"/>
      <c r="I24" s="313">
        <v>259140</v>
      </c>
      <c r="J24" s="79">
        <f t="shared" si="8"/>
        <v>259140</v>
      </c>
      <c r="K24" s="41">
        <f t="shared" si="9"/>
        <v>259140</v>
      </c>
      <c r="L24" s="268">
        <v>0</v>
      </c>
      <c r="M24" s="268">
        <v>0</v>
      </c>
      <c r="N24" s="268">
        <v>0</v>
      </c>
      <c r="O24" s="268">
        <v>0</v>
      </c>
      <c r="P24" s="268">
        <v>0</v>
      </c>
      <c r="Q24" s="268">
        <v>0</v>
      </c>
      <c r="R24" s="268">
        <v>0</v>
      </c>
      <c r="S24" s="268">
        <v>0</v>
      </c>
      <c r="T24" s="268">
        <v>0</v>
      </c>
      <c r="U24" s="270">
        <f t="shared" si="10"/>
        <v>259140</v>
      </c>
      <c r="V24" s="60">
        <v>1</v>
      </c>
      <c r="W24" s="60">
        <v>1</v>
      </c>
      <c r="X24" s="58">
        <f t="shared" si="11"/>
        <v>259140</v>
      </c>
      <c r="Y24" s="57">
        <f t="shared" si="12"/>
        <v>259140</v>
      </c>
      <c r="Z24" s="57">
        <f t="shared" si="13"/>
        <v>259140</v>
      </c>
      <c r="AA24" s="77"/>
      <c r="AB24" s="81" t="s">
        <v>313</v>
      </c>
      <c r="AC24" s="57">
        <f t="shared" si="6"/>
        <v>0</v>
      </c>
    </row>
    <row r="25" spans="1:29" ht="16.5" x14ac:dyDescent="0.25">
      <c r="A25" s="320">
        <f t="shared" si="7"/>
        <v>19</v>
      </c>
      <c r="B25" s="52" t="s">
        <v>134</v>
      </c>
      <c r="C25" s="130" t="s">
        <v>135</v>
      </c>
      <c r="D25" s="54">
        <v>43223</v>
      </c>
      <c r="E25" s="77"/>
      <c r="F25" s="77"/>
      <c r="G25" s="77"/>
      <c r="H25" s="77"/>
      <c r="I25" s="314">
        <v>19890</v>
      </c>
      <c r="J25" s="79">
        <f t="shared" si="8"/>
        <v>19890</v>
      </c>
      <c r="K25" s="41">
        <f t="shared" si="9"/>
        <v>19890</v>
      </c>
      <c r="L25" s="268">
        <v>0</v>
      </c>
      <c r="M25" s="268">
        <v>0</v>
      </c>
      <c r="N25" s="268">
        <v>0</v>
      </c>
      <c r="O25" s="268">
        <v>0</v>
      </c>
      <c r="P25" s="268">
        <v>0</v>
      </c>
      <c r="Q25" s="268">
        <v>0</v>
      </c>
      <c r="R25" s="268">
        <v>0</v>
      </c>
      <c r="S25" s="268">
        <v>0</v>
      </c>
      <c r="T25" s="268">
        <v>0</v>
      </c>
      <c r="U25" s="270">
        <f t="shared" si="10"/>
        <v>19890</v>
      </c>
      <c r="V25" s="60">
        <v>1</v>
      </c>
      <c r="W25" s="60">
        <v>1</v>
      </c>
      <c r="X25" s="58">
        <f t="shared" si="11"/>
        <v>19890</v>
      </c>
      <c r="Y25" s="57">
        <f t="shared" si="12"/>
        <v>19890</v>
      </c>
      <c r="Z25" s="57">
        <f t="shared" si="13"/>
        <v>19890</v>
      </c>
      <c r="AA25" s="77"/>
      <c r="AB25" s="81" t="s">
        <v>314</v>
      </c>
      <c r="AC25" s="57">
        <f t="shared" si="6"/>
        <v>0</v>
      </c>
    </row>
    <row r="26" spans="1:29" ht="16.5" x14ac:dyDescent="0.25">
      <c r="A26" s="320">
        <f t="shared" si="7"/>
        <v>20</v>
      </c>
      <c r="B26" s="121" t="s">
        <v>136</v>
      </c>
      <c r="C26" s="132" t="s">
        <v>137</v>
      </c>
      <c r="D26" s="54">
        <v>43255</v>
      </c>
      <c r="E26" s="77"/>
      <c r="F26" s="77"/>
      <c r="G26" s="77"/>
      <c r="H26" s="77"/>
      <c r="I26" s="55">
        <v>111300</v>
      </c>
      <c r="J26" s="79">
        <f t="shared" si="8"/>
        <v>111300</v>
      </c>
      <c r="K26" s="41">
        <f t="shared" si="9"/>
        <v>111300</v>
      </c>
      <c r="L26" s="268">
        <v>0</v>
      </c>
      <c r="M26" s="268">
        <v>0</v>
      </c>
      <c r="N26" s="268">
        <v>0</v>
      </c>
      <c r="O26" s="268">
        <v>0</v>
      </c>
      <c r="P26" s="268">
        <v>0</v>
      </c>
      <c r="Q26" s="268">
        <v>0</v>
      </c>
      <c r="R26" s="268">
        <v>0</v>
      </c>
      <c r="S26" s="268">
        <v>0</v>
      </c>
      <c r="T26" s="268">
        <v>0</v>
      </c>
      <c r="U26" s="270">
        <f t="shared" si="10"/>
        <v>111300</v>
      </c>
      <c r="V26" s="60">
        <v>1</v>
      </c>
      <c r="W26" s="60">
        <v>1</v>
      </c>
      <c r="X26" s="58">
        <f t="shared" si="11"/>
        <v>111300</v>
      </c>
      <c r="Y26" s="57">
        <f t="shared" si="12"/>
        <v>111300</v>
      </c>
      <c r="Z26" s="57">
        <f t="shared" si="13"/>
        <v>111300</v>
      </c>
      <c r="AA26" s="77"/>
      <c r="AB26" s="81" t="s">
        <v>315</v>
      </c>
      <c r="AC26" s="57">
        <f t="shared" si="6"/>
        <v>0</v>
      </c>
    </row>
    <row r="27" spans="1:29" ht="16.5" x14ac:dyDescent="0.25">
      <c r="A27" s="320">
        <f t="shared" si="7"/>
        <v>21</v>
      </c>
      <c r="B27" s="121" t="s">
        <v>138</v>
      </c>
      <c r="C27" s="132" t="s">
        <v>139</v>
      </c>
      <c r="D27" s="54">
        <v>43255</v>
      </c>
      <c r="E27" s="77"/>
      <c r="F27" s="77"/>
      <c r="G27" s="77"/>
      <c r="H27" s="77"/>
      <c r="I27" s="55">
        <v>41300</v>
      </c>
      <c r="J27" s="79">
        <f t="shared" si="8"/>
        <v>41300</v>
      </c>
      <c r="K27" s="41">
        <f t="shared" si="9"/>
        <v>41300</v>
      </c>
      <c r="L27" s="268">
        <v>0</v>
      </c>
      <c r="M27" s="268">
        <v>0</v>
      </c>
      <c r="N27" s="268">
        <v>0</v>
      </c>
      <c r="O27" s="268">
        <v>0</v>
      </c>
      <c r="P27" s="268">
        <v>0</v>
      </c>
      <c r="Q27" s="268">
        <v>0</v>
      </c>
      <c r="R27" s="268">
        <v>0</v>
      </c>
      <c r="S27" s="268">
        <v>0</v>
      </c>
      <c r="T27" s="268">
        <v>0</v>
      </c>
      <c r="U27" s="270">
        <f t="shared" si="10"/>
        <v>41300</v>
      </c>
      <c r="V27" s="60">
        <v>1</v>
      </c>
      <c r="W27" s="60">
        <v>1</v>
      </c>
      <c r="X27" s="58">
        <f t="shared" si="11"/>
        <v>41300</v>
      </c>
      <c r="Y27" s="57">
        <f t="shared" si="12"/>
        <v>41300</v>
      </c>
      <c r="Z27" s="57">
        <f t="shared" si="13"/>
        <v>41300</v>
      </c>
      <c r="AA27" s="77"/>
      <c r="AB27" s="81" t="s">
        <v>316</v>
      </c>
      <c r="AC27" s="57">
        <f t="shared" si="6"/>
        <v>0</v>
      </c>
    </row>
    <row r="28" spans="1:29" ht="16.5" x14ac:dyDescent="0.25">
      <c r="A28" s="320">
        <f t="shared" si="7"/>
        <v>22</v>
      </c>
      <c r="B28" s="121" t="s">
        <v>130</v>
      </c>
      <c r="C28" s="122">
        <v>962291</v>
      </c>
      <c r="D28" s="54">
        <v>43223</v>
      </c>
      <c r="E28" s="77"/>
      <c r="F28" s="77"/>
      <c r="G28" s="77"/>
      <c r="H28" s="77"/>
      <c r="I28" s="55">
        <v>85300</v>
      </c>
      <c r="J28" s="79">
        <f t="shared" si="8"/>
        <v>85300</v>
      </c>
      <c r="K28" s="41">
        <f t="shared" si="9"/>
        <v>85300</v>
      </c>
      <c r="L28" s="268">
        <v>0</v>
      </c>
      <c r="M28" s="268">
        <v>0</v>
      </c>
      <c r="N28" s="268">
        <v>0</v>
      </c>
      <c r="O28" s="268">
        <v>0</v>
      </c>
      <c r="P28" s="268">
        <v>0</v>
      </c>
      <c r="Q28" s="268">
        <v>0</v>
      </c>
      <c r="R28" s="268">
        <v>0</v>
      </c>
      <c r="S28" s="268">
        <v>0</v>
      </c>
      <c r="T28" s="268">
        <v>0</v>
      </c>
      <c r="U28" s="270">
        <f t="shared" si="10"/>
        <v>85300</v>
      </c>
      <c r="V28" s="60">
        <v>1</v>
      </c>
      <c r="W28" s="60">
        <v>1</v>
      </c>
      <c r="X28" s="58">
        <f t="shared" si="11"/>
        <v>85300</v>
      </c>
      <c r="Y28" s="57">
        <f t="shared" si="12"/>
        <v>85300</v>
      </c>
      <c r="Z28" s="57">
        <f t="shared" si="13"/>
        <v>85300</v>
      </c>
      <c r="AA28" s="77"/>
      <c r="AB28" s="81" t="s">
        <v>317</v>
      </c>
      <c r="AC28" s="57">
        <f t="shared" si="6"/>
        <v>0</v>
      </c>
    </row>
    <row r="29" spans="1:29" ht="16.5" x14ac:dyDescent="0.25">
      <c r="A29" s="320">
        <f t="shared" si="7"/>
        <v>23</v>
      </c>
      <c r="B29" s="52" t="s">
        <v>207</v>
      </c>
      <c r="C29" s="130" t="s">
        <v>208</v>
      </c>
      <c r="D29" s="54">
        <v>43255</v>
      </c>
      <c r="E29" s="77"/>
      <c r="F29" s="77"/>
      <c r="G29" s="77"/>
      <c r="H29" s="77"/>
      <c r="I29" s="313">
        <v>75140</v>
      </c>
      <c r="J29" s="79">
        <f t="shared" si="8"/>
        <v>75140</v>
      </c>
      <c r="K29" s="41">
        <f t="shared" si="9"/>
        <v>75140</v>
      </c>
      <c r="L29" s="268">
        <v>0</v>
      </c>
      <c r="M29" s="268">
        <v>0</v>
      </c>
      <c r="N29" s="268">
        <v>0</v>
      </c>
      <c r="O29" s="268">
        <v>0</v>
      </c>
      <c r="P29" s="268">
        <v>0</v>
      </c>
      <c r="Q29" s="268">
        <v>0</v>
      </c>
      <c r="R29" s="268">
        <v>0</v>
      </c>
      <c r="S29" s="268">
        <v>0</v>
      </c>
      <c r="T29" s="268">
        <v>0</v>
      </c>
      <c r="U29" s="270">
        <f t="shared" si="10"/>
        <v>75140</v>
      </c>
      <c r="V29" s="60">
        <v>1</v>
      </c>
      <c r="W29" s="60">
        <v>1</v>
      </c>
      <c r="X29" s="58">
        <f t="shared" si="11"/>
        <v>75140</v>
      </c>
      <c r="Y29" s="57">
        <f t="shared" si="12"/>
        <v>75140</v>
      </c>
      <c r="Z29" s="57">
        <f t="shared" si="13"/>
        <v>75140</v>
      </c>
      <c r="AA29" s="77"/>
      <c r="AB29" s="81" t="s">
        <v>318</v>
      </c>
      <c r="AC29" s="57">
        <f t="shared" si="6"/>
        <v>0</v>
      </c>
    </row>
    <row r="30" spans="1:29" ht="16.5" x14ac:dyDescent="0.25">
      <c r="A30" s="320">
        <f t="shared" si="7"/>
        <v>24</v>
      </c>
      <c r="B30" s="52" t="s">
        <v>209</v>
      </c>
      <c r="C30" s="59">
        <v>901423</v>
      </c>
      <c r="D30" s="54">
        <v>43255</v>
      </c>
      <c r="E30" s="77"/>
      <c r="F30" s="77"/>
      <c r="G30" s="77"/>
      <c r="H30" s="77"/>
      <c r="I30" s="313">
        <v>128700</v>
      </c>
      <c r="J30" s="79">
        <f t="shared" si="8"/>
        <v>128700</v>
      </c>
      <c r="K30" s="41">
        <f t="shared" si="9"/>
        <v>128700</v>
      </c>
      <c r="L30" s="268">
        <v>0</v>
      </c>
      <c r="M30" s="268">
        <v>0</v>
      </c>
      <c r="N30" s="268">
        <v>0</v>
      </c>
      <c r="O30" s="268">
        <v>0</v>
      </c>
      <c r="P30" s="268">
        <v>0</v>
      </c>
      <c r="Q30" s="268">
        <v>0</v>
      </c>
      <c r="R30" s="268">
        <v>0</v>
      </c>
      <c r="S30" s="268">
        <v>0</v>
      </c>
      <c r="T30" s="268">
        <v>0</v>
      </c>
      <c r="U30" s="270">
        <f t="shared" si="10"/>
        <v>128700</v>
      </c>
      <c r="V30" s="60">
        <v>1</v>
      </c>
      <c r="W30" s="60">
        <v>1</v>
      </c>
      <c r="X30" s="58">
        <f t="shared" si="11"/>
        <v>128700</v>
      </c>
      <c r="Y30" s="57">
        <f t="shared" si="12"/>
        <v>128700</v>
      </c>
      <c r="Z30" s="57">
        <f t="shared" si="13"/>
        <v>128700</v>
      </c>
      <c r="AA30" s="77"/>
      <c r="AB30" s="81" t="s">
        <v>308</v>
      </c>
      <c r="AC30" s="57">
        <f t="shared" si="6"/>
        <v>0</v>
      </c>
    </row>
    <row r="31" spans="1:29" ht="16.5" x14ac:dyDescent="0.25">
      <c r="A31" s="320">
        <f t="shared" si="7"/>
        <v>25</v>
      </c>
      <c r="B31" s="52" t="s">
        <v>41</v>
      </c>
      <c r="C31" s="59">
        <v>898343</v>
      </c>
      <c r="D31" s="54">
        <v>43255</v>
      </c>
      <c r="E31" s="77"/>
      <c r="F31" s="77"/>
      <c r="G31" s="77"/>
      <c r="H31" s="77"/>
      <c r="I31" s="313">
        <v>100300</v>
      </c>
      <c r="J31" s="79">
        <f t="shared" si="8"/>
        <v>100300</v>
      </c>
      <c r="K31" s="41">
        <f t="shared" si="9"/>
        <v>100300</v>
      </c>
      <c r="L31" s="268">
        <v>0</v>
      </c>
      <c r="M31" s="268">
        <v>0</v>
      </c>
      <c r="N31" s="268">
        <v>0</v>
      </c>
      <c r="O31" s="268">
        <v>0</v>
      </c>
      <c r="P31" s="268">
        <v>0</v>
      </c>
      <c r="Q31" s="268">
        <v>0</v>
      </c>
      <c r="R31" s="268">
        <v>0</v>
      </c>
      <c r="S31" s="268">
        <v>0</v>
      </c>
      <c r="T31" s="268">
        <v>0</v>
      </c>
      <c r="U31" s="270">
        <f t="shared" si="10"/>
        <v>100300</v>
      </c>
      <c r="V31" s="60">
        <v>1</v>
      </c>
      <c r="W31" s="60">
        <v>1</v>
      </c>
      <c r="X31" s="58">
        <f t="shared" si="11"/>
        <v>100300</v>
      </c>
      <c r="Y31" s="57">
        <f t="shared" si="12"/>
        <v>100300</v>
      </c>
      <c r="Z31" s="57">
        <f t="shared" si="13"/>
        <v>100300</v>
      </c>
      <c r="AA31" s="77"/>
      <c r="AB31" s="81" t="s">
        <v>319</v>
      </c>
      <c r="AC31" s="57">
        <f t="shared" si="6"/>
        <v>0</v>
      </c>
    </row>
    <row r="32" spans="1:29" ht="16.5" x14ac:dyDescent="0.25">
      <c r="A32" s="320">
        <f t="shared" si="7"/>
        <v>26</v>
      </c>
      <c r="B32" s="52" t="s">
        <v>210</v>
      </c>
      <c r="C32" s="59">
        <v>971137</v>
      </c>
      <c r="D32" s="54">
        <v>43256</v>
      </c>
      <c r="E32" s="77"/>
      <c r="F32" s="77"/>
      <c r="G32" s="77"/>
      <c r="H32" s="77"/>
      <c r="I32" s="314">
        <v>42300</v>
      </c>
      <c r="J32" s="79">
        <f t="shared" si="8"/>
        <v>42300</v>
      </c>
      <c r="K32" s="41">
        <f t="shared" si="9"/>
        <v>42300</v>
      </c>
      <c r="L32" s="268">
        <v>0</v>
      </c>
      <c r="M32" s="268">
        <v>0</v>
      </c>
      <c r="N32" s="268">
        <v>0</v>
      </c>
      <c r="O32" s="268">
        <v>0</v>
      </c>
      <c r="P32" s="268">
        <v>0</v>
      </c>
      <c r="Q32" s="268">
        <v>0</v>
      </c>
      <c r="R32" s="268">
        <v>0</v>
      </c>
      <c r="S32" s="268">
        <v>0</v>
      </c>
      <c r="T32" s="268">
        <v>0</v>
      </c>
      <c r="U32" s="270">
        <f t="shared" si="10"/>
        <v>42300</v>
      </c>
      <c r="V32" s="60">
        <v>1</v>
      </c>
      <c r="W32" s="60">
        <v>1</v>
      </c>
      <c r="X32" s="58">
        <f t="shared" si="11"/>
        <v>42300</v>
      </c>
      <c r="Y32" s="57">
        <f t="shared" si="12"/>
        <v>42300</v>
      </c>
      <c r="Z32" s="57">
        <f t="shared" si="13"/>
        <v>42300</v>
      </c>
      <c r="AA32" s="77"/>
      <c r="AB32" s="81" t="s">
        <v>320</v>
      </c>
      <c r="AC32" s="57">
        <f t="shared" si="6"/>
        <v>0</v>
      </c>
    </row>
    <row r="33" spans="1:29" ht="16.5" x14ac:dyDescent="0.25">
      <c r="A33" s="320">
        <f t="shared" si="7"/>
        <v>27</v>
      </c>
      <c r="B33" s="52" t="s">
        <v>211</v>
      </c>
      <c r="C33" s="130" t="s">
        <v>212</v>
      </c>
      <c r="D33" s="54">
        <v>43256</v>
      </c>
      <c r="E33" s="77"/>
      <c r="F33" s="77"/>
      <c r="G33" s="77"/>
      <c r="H33" s="77"/>
      <c r="I33" s="313">
        <v>41300</v>
      </c>
      <c r="J33" s="79">
        <f t="shared" si="8"/>
        <v>41300</v>
      </c>
      <c r="K33" s="41">
        <f t="shared" si="9"/>
        <v>41300</v>
      </c>
      <c r="L33" s="268">
        <v>0</v>
      </c>
      <c r="M33" s="268">
        <v>0</v>
      </c>
      <c r="N33" s="268">
        <v>0</v>
      </c>
      <c r="O33" s="268">
        <v>0</v>
      </c>
      <c r="P33" s="268">
        <v>0</v>
      </c>
      <c r="Q33" s="268">
        <v>0</v>
      </c>
      <c r="R33" s="268">
        <v>0</v>
      </c>
      <c r="S33" s="268">
        <v>0</v>
      </c>
      <c r="T33" s="268">
        <v>0</v>
      </c>
      <c r="U33" s="270">
        <f t="shared" si="10"/>
        <v>41300</v>
      </c>
      <c r="V33" s="60">
        <v>1</v>
      </c>
      <c r="W33" s="60">
        <v>1</v>
      </c>
      <c r="X33" s="58">
        <f t="shared" si="11"/>
        <v>41300</v>
      </c>
      <c r="Y33" s="57">
        <f t="shared" si="12"/>
        <v>41300</v>
      </c>
      <c r="Z33" s="57">
        <f t="shared" si="13"/>
        <v>41300</v>
      </c>
      <c r="AA33" s="77"/>
      <c r="AB33" s="81" t="s">
        <v>321</v>
      </c>
      <c r="AC33" s="57">
        <f t="shared" si="6"/>
        <v>0</v>
      </c>
    </row>
    <row r="34" spans="1:29" ht="16.5" x14ac:dyDescent="0.25">
      <c r="A34" s="320">
        <f t="shared" si="7"/>
        <v>28</v>
      </c>
      <c r="B34" s="52" t="s">
        <v>213</v>
      </c>
      <c r="C34" s="130" t="s">
        <v>214</v>
      </c>
      <c r="D34" s="54">
        <v>43256</v>
      </c>
      <c r="E34" s="77"/>
      <c r="F34" s="77"/>
      <c r="G34" s="77"/>
      <c r="H34" s="77"/>
      <c r="I34" s="314">
        <v>67140</v>
      </c>
      <c r="J34" s="79">
        <f t="shared" si="8"/>
        <v>67140</v>
      </c>
      <c r="K34" s="41">
        <f t="shared" si="9"/>
        <v>67140</v>
      </c>
      <c r="L34" s="268">
        <v>0</v>
      </c>
      <c r="M34" s="268">
        <v>0</v>
      </c>
      <c r="N34" s="268">
        <v>0</v>
      </c>
      <c r="O34" s="268">
        <v>0</v>
      </c>
      <c r="P34" s="268">
        <v>0</v>
      </c>
      <c r="Q34" s="268">
        <v>0</v>
      </c>
      <c r="R34" s="268">
        <v>0</v>
      </c>
      <c r="S34" s="268">
        <v>0</v>
      </c>
      <c r="T34" s="268">
        <v>0</v>
      </c>
      <c r="U34" s="270">
        <f t="shared" si="10"/>
        <v>67140</v>
      </c>
      <c r="V34" s="60">
        <v>1</v>
      </c>
      <c r="W34" s="60">
        <v>1</v>
      </c>
      <c r="X34" s="58">
        <f t="shared" si="11"/>
        <v>67140</v>
      </c>
      <c r="Y34" s="57">
        <f t="shared" si="12"/>
        <v>67140</v>
      </c>
      <c r="Z34" s="57">
        <f t="shared" si="13"/>
        <v>67140</v>
      </c>
      <c r="AA34" s="77"/>
      <c r="AB34" s="81" t="s">
        <v>322</v>
      </c>
      <c r="AC34" s="57">
        <f t="shared" si="6"/>
        <v>0</v>
      </c>
    </row>
    <row r="35" spans="1:29" ht="16.5" x14ac:dyDescent="0.25">
      <c r="A35" s="320">
        <f t="shared" si="7"/>
        <v>29</v>
      </c>
      <c r="B35" s="52" t="s">
        <v>215</v>
      </c>
      <c r="C35" s="130" t="s">
        <v>216</v>
      </c>
      <c r="D35" s="54">
        <v>43256</v>
      </c>
      <c r="E35" s="77"/>
      <c r="F35" s="77"/>
      <c r="G35" s="77"/>
      <c r="H35" s="77"/>
      <c r="I35" s="314">
        <v>152140</v>
      </c>
      <c r="J35" s="79">
        <f t="shared" si="8"/>
        <v>152140</v>
      </c>
      <c r="K35" s="41">
        <f t="shared" si="9"/>
        <v>152140</v>
      </c>
      <c r="L35" s="268">
        <v>0</v>
      </c>
      <c r="M35" s="268">
        <v>0</v>
      </c>
      <c r="N35" s="268">
        <v>0</v>
      </c>
      <c r="O35" s="268">
        <v>0</v>
      </c>
      <c r="P35" s="268">
        <v>0</v>
      </c>
      <c r="Q35" s="268">
        <v>0</v>
      </c>
      <c r="R35" s="268">
        <v>0</v>
      </c>
      <c r="S35" s="268">
        <v>0</v>
      </c>
      <c r="T35" s="268">
        <v>0</v>
      </c>
      <c r="U35" s="270">
        <f t="shared" si="10"/>
        <v>152140</v>
      </c>
      <c r="V35" s="60">
        <v>1</v>
      </c>
      <c r="W35" s="60">
        <v>1</v>
      </c>
      <c r="X35" s="58">
        <f t="shared" si="11"/>
        <v>152140</v>
      </c>
      <c r="Y35" s="57">
        <f t="shared" si="12"/>
        <v>152140</v>
      </c>
      <c r="Z35" s="57">
        <f t="shared" si="13"/>
        <v>152140</v>
      </c>
      <c r="AA35" s="77"/>
      <c r="AB35" s="81" t="s">
        <v>323</v>
      </c>
      <c r="AC35" s="57">
        <f t="shared" si="6"/>
        <v>0</v>
      </c>
    </row>
    <row r="36" spans="1:29" ht="16.5" x14ac:dyDescent="0.25">
      <c r="A36" s="320">
        <f t="shared" si="7"/>
        <v>30</v>
      </c>
      <c r="B36" s="52" t="s">
        <v>217</v>
      </c>
      <c r="C36" s="130" t="s">
        <v>218</v>
      </c>
      <c r="D36" s="54">
        <v>43256</v>
      </c>
      <c r="E36" s="77"/>
      <c r="F36" s="77"/>
      <c r="G36" s="77"/>
      <c r="H36" s="77"/>
      <c r="I36" s="313">
        <v>193140</v>
      </c>
      <c r="J36" s="79">
        <f t="shared" si="8"/>
        <v>193140</v>
      </c>
      <c r="K36" s="41">
        <f t="shared" si="9"/>
        <v>193140</v>
      </c>
      <c r="L36" s="268">
        <v>0</v>
      </c>
      <c r="M36" s="268">
        <v>0</v>
      </c>
      <c r="N36" s="268">
        <v>0</v>
      </c>
      <c r="O36" s="268">
        <v>0</v>
      </c>
      <c r="P36" s="268">
        <v>0</v>
      </c>
      <c r="Q36" s="268">
        <v>0</v>
      </c>
      <c r="R36" s="268">
        <v>0</v>
      </c>
      <c r="S36" s="268">
        <v>0</v>
      </c>
      <c r="T36" s="268">
        <v>0</v>
      </c>
      <c r="U36" s="270">
        <f t="shared" si="10"/>
        <v>193140</v>
      </c>
      <c r="V36" s="60">
        <v>1</v>
      </c>
      <c r="W36" s="60">
        <v>1</v>
      </c>
      <c r="X36" s="58">
        <f t="shared" si="11"/>
        <v>193140</v>
      </c>
      <c r="Y36" s="57">
        <f t="shared" si="12"/>
        <v>193140</v>
      </c>
      <c r="Z36" s="57">
        <f t="shared" si="13"/>
        <v>193140</v>
      </c>
      <c r="AA36" s="77"/>
      <c r="AB36" s="81" t="s">
        <v>324</v>
      </c>
      <c r="AC36" s="57">
        <f t="shared" si="6"/>
        <v>0</v>
      </c>
    </row>
    <row r="37" spans="1:29" ht="16.5" x14ac:dyDescent="0.25">
      <c r="A37" s="320">
        <f t="shared" si="7"/>
        <v>31</v>
      </c>
      <c r="B37" s="52" t="s">
        <v>217</v>
      </c>
      <c r="C37" s="130" t="s">
        <v>218</v>
      </c>
      <c r="D37" s="54">
        <v>43256</v>
      </c>
      <c r="E37" s="77"/>
      <c r="F37" s="77"/>
      <c r="G37" s="77"/>
      <c r="H37" s="77"/>
      <c r="I37" s="313">
        <v>42300</v>
      </c>
      <c r="J37" s="79">
        <f t="shared" si="8"/>
        <v>42300</v>
      </c>
      <c r="K37" s="41">
        <f t="shared" si="9"/>
        <v>42300</v>
      </c>
      <c r="L37" s="268">
        <v>0</v>
      </c>
      <c r="M37" s="268">
        <v>0</v>
      </c>
      <c r="N37" s="268">
        <v>0</v>
      </c>
      <c r="O37" s="268">
        <v>0</v>
      </c>
      <c r="P37" s="268">
        <v>0</v>
      </c>
      <c r="Q37" s="268">
        <v>0</v>
      </c>
      <c r="R37" s="268">
        <v>0</v>
      </c>
      <c r="S37" s="268">
        <v>0</v>
      </c>
      <c r="T37" s="268">
        <v>0</v>
      </c>
      <c r="U37" s="270">
        <f t="shared" si="10"/>
        <v>42300</v>
      </c>
      <c r="V37" s="60">
        <v>1</v>
      </c>
      <c r="W37" s="60">
        <v>1</v>
      </c>
      <c r="X37" s="58">
        <f t="shared" si="11"/>
        <v>42300</v>
      </c>
      <c r="Y37" s="57">
        <f t="shared" si="12"/>
        <v>42300</v>
      </c>
      <c r="Z37" s="57">
        <f t="shared" si="13"/>
        <v>42300</v>
      </c>
      <c r="AA37" s="77"/>
      <c r="AB37" s="81" t="s">
        <v>325</v>
      </c>
      <c r="AC37" s="57">
        <f t="shared" si="6"/>
        <v>0</v>
      </c>
    </row>
    <row r="38" spans="1:29" ht="16.5" x14ac:dyDescent="0.25">
      <c r="A38" s="320">
        <f t="shared" si="7"/>
        <v>32</v>
      </c>
      <c r="B38" s="52" t="s">
        <v>156</v>
      </c>
      <c r="C38" s="133">
        <v>912786</v>
      </c>
      <c r="D38" s="54">
        <v>43256</v>
      </c>
      <c r="E38" s="77"/>
      <c r="F38" s="77"/>
      <c r="G38" s="77"/>
      <c r="H38" s="77"/>
      <c r="I38" s="313">
        <v>41300</v>
      </c>
      <c r="J38" s="79">
        <f t="shared" si="8"/>
        <v>41300</v>
      </c>
      <c r="K38" s="41">
        <f t="shared" si="9"/>
        <v>41300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0</v>
      </c>
      <c r="S38" s="268">
        <v>0</v>
      </c>
      <c r="T38" s="268">
        <v>0</v>
      </c>
      <c r="U38" s="270">
        <f t="shared" si="10"/>
        <v>41300</v>
      </c>
      <c r="V38" s="60">
        <v>1</v>
      </c>
      <c r="W38" s="60">
        <v>1</v>
      </c>
      <c r="X38" s="58">
        <f t="shared" si="11"/>
        <v>41300</v>
      </c>
      <c r="Y38" s="57">
        <f t="shared" si="12"/>
        <v>41300</v>
      </c>
      <c r="Z38" s="57">
        <f t="shared" si="13"/>
        <v>41300</v>
      </c>
      <c r="AA38" s="77"/>
      <c r="AB38" s="81" t="s">
        <v>326</v>
      </c>
      <c r="AC38" s="57">
        <f t="shared" si="6"/>
        <v>0</v>
      </c>
    </row>
    <row r="39" spans="1:29" ht="16.5" x14ac:dyDescent="0.25">
      <c r="A39" s="320">
        <f t="shared" si="7"/>
        <v>33</v>
      </c>
      <c r="B39" s="52" t="s">
        <v>157</v>
      </c>
      <c r="C39" s="130" t="s">
        <v>158</v>
      </c>
      <c r="D39" s="54">
        <v>43256</v>
      </c>
      <c r="E39" s="77"/>
      <c r="F39" s="77"/>
      <c r="G39" s="77"/>
      <c r="H39" s="77"/>
      <c r="I39" s="313">
        <v>33590</v>
      </c>
      <c r="J39" s="79">
        <f t="shared" si="8"/>
        <v>33590</v>
      </c>
      <c r="K39" s="41">
        <f t="shared" si="9"/>
        <v>33590</v>
      </c>
      <c r="L39" s="268">
        <v>0</v>
      </c>
      <c r="M39" s="268">
        <v>0</v>
      </c>
      <c r="N39" s="268">
        <v>0</v>
      </c>
      <c r="O39" s="268">
        <v>0</v>
      </c>
      <c r="P39" s="268">
        <v>0</v>
      </c>
      <c r="Q39" s="268">
        <v>0</v>
      </c>
      <c r="R39" s="268">
        <v>0</v>
      </c>
      <c r="S39" s="268">
        <v>0</v>
      </c>
      <c r="T39" s="268">
        <v>0</v>
      </c>
      <c r="U39" s="270">
        <f t="shared" si="10"/>
        <v>33590</v>
      </c>
      <c r="V39" s="60">
        <v>1</v>
      </c>
      <c r="W39" s="60">
        <v>1</v>
      </c>
      <c r="X39" s="58">
        <f t="shared" si="11"/>
        <v>33590</v>
      </c>
      <c r="Y39" s="57">
        <f t="shared" si="12"/>
        <v>33590</v>
      </c>
      <c r="Z39" s="57">
        <f t="shared" si="13"/>
        <v>33590</v>
      </c>
      <c r="AA39" s="77"/>
      <c r="AB39" s="81" t="s">
        <v>327</v>
      </c>
      <c r="AC39" s="57">
        <f t="shared" si="6"/>
        <v>0</v>
      </c>
    </row>
    <row r="40" spans="1:29" ht="16.5" x14ac:dyDescent="0.25">
      <c r="A40" s="320">
        <f t="shared" si="7"/>
        <v>34</v>
      </c>
      <c r="B40" s="52" t="s">
        <v>157</v>
      </c>
      <c r="C40" s="130" t="s">
        <v>158</v>
      </c>
      <c r="D40" s="54">
        <v>43256</v>
      </c>
      <c r="E40" s="77"/>
      <c r="F40" s="77"/>
      <c r="G40" s="77"/>
      <c r="H40" s="77"/>
      <c r="I40" s="313">
        <v>42300</v>
      </c>
      <c r="J40" s="79">
        <f t="shared" si="8"/>
        <v>42300</v>
      </c>
      <c r="K40" s="41">
        <f t="shared" si="9"/>
        <v>42300</v>
      </c>
      <c r="L40" s="268">
        <v>0</v>
      </c>
      <c r="M40" s="268">
        <v>0</v>
      </c>
      <c r="N40" s="268">
        <v>0</v>
      </c>
      <c r="O40" s="268">
        <v>0</v>
      </c>
      <c r="P40" s="268">
        <v>0</v>
      </c>
      <c r="Q40" s="268">
        <v>0</v>
      </c>
      <c r="R40" s="268">
        <v>0</v>
      </c>
      <c r="S40" s="268">
        <v>0</v>
      </c>
      <c r="T40" s="268">
        <v>0</v>
      </c>
      <c r="U40" s="270">
        <f t="shared" si="10"/>
        <v>42300</v>
      </c>
      <c r="V40" s="60">
        <v>1</v>
      </c>
      <c r="W40" s="60">
        <v>1</v>
      </c>
      <c r="X40" s="58">
        <f t="shared" si="11"/>
        <v>42300</v>
      </c>
      <c r="Y40" s="57">
        <f t="shared" si="12"/>
        <v>42300</v>
      </c>
      <c r="Z40" s="57">
        <f t="shared" si="13"/>
        <v>42300</v>
      </c>
      <c r="AA40" s="77"/>
      <c r="AB40" s="81" t="s">
        <v>328</v>
      </c>
      <c r="AC40" s="57">
        <f t="shared" si="6"/>
        <v>0</v>
      </c>
    </row>
    <row r="41" spans="1:29" ht="16.5" x14ac:dyDescent="0.25">
      <c r="A41" s="320">
        <f t="shared" si="7"/>
        <v>35</v>
      </c>
      <c r="B41" s="52" t="s">
        <v>157</v>
      </c>
      <c r="C41" s="130" t="s">
        <v>158</v>
      </c>
      <c r="D41" s="54">
        <v>43256</v>
      </c>
      <c r="E41" s="77"/>
      <c r="F41" s="77"/>
      <c r="G41" s="77"/>
      <c r="H41" s="77"/>
      <c r="I41" s="313">
        <v>33500</v>
      </c>
      <c r="J41" s="79">
        <f t="shared" si="8"/>
        <v>33500</v>
      </c>
      <c r="K41" s="41">
        <f t="shared" si="9"/>
        <v>33500</v>
      </c>
      <c r="L41" s="268">
        <v>0</v>
      </c>
      <c r="M41" s="268">
        <v>0</v>
      </c>
      <c r="N41" s="268">
        <v>0</v>
      </c>
      <c r="O41" s="268">
        <v>0</v>
      </c>
      <c r="P41" s="268">
        <v>0</v>
      </c>
      <c r="Q41" s="268">
        <v>0</v>
      </c>
      <c r="R41" s="268">
        <v>0</v>
      </c>
      <c r="S41" s="268">
        <v>0</v>
      </c>
      <c r="T41" s="268">
        <v>0</v>
      </c>
      <c r="U41" s="270">
        <f t="shared" si="10"/>
        <v>33500</v>
      </c>
      <c r="V41" s="60">
        <v>1</v>
      </c>
      <c r="W41" s="60">
        <v>1</v>
      </c>
      <c r="X41" s="58">
        <f t="shared" si="11"/>
        <v>33500</v>
      </c>
      <c r="Y41" s="57">
        <f t="shared" si="12"/>
        <v>33500</v>
      </c>
      <c r="Z41" s="57">
        <f t="shared" si="13"/>
        <v>33500</v>
      </c>
      <c r="AA41" s="77"/>
      <c r="AB41" s="81" t="s">
        <v>329</v>
      </c>
      <c r="AC41" s="57">
        <f t="shared" si="6"/>
        <v>0</v>
      </c>
    </row>
    <row r="42" spans="1:29" ht="16.5" x14ac:dyDescent="0.25">
      <c r="A42" s="320">
        <f t="shared" si="7"/>
        <v>36</v>
      </c>
      <c r="B42" s="52" t="s">
        <v>159</v>
      </c>
      <c r="C42" s="130" t="s">
        <v>160</v>
      </c>
      <c r="D42" s="54">
        <v>43256</v>
      </c>
      <c r="E42" s="77"/>
      <c r="F42" s="77"/>
      <c r="G42" s="77"/>
      <c r="H42" s="77"/>
      <c r="I42" s="313">
        <v>96300</v>
      </c>
      <c r="J42" s="79">
        <f t="shared" si="8"/>
        <v>96300</v>
      </c>
      <c r="K42" s="41">
        <f t="shared" si="9"/>
        <v>96300</v>
      </c>
      <c r="L42" s="268">
        <v>0</v>
      </c>
      <c r="M42" s="268">
        <v>0</v>
      </c>
      <c r="N42" s="268">
        <v>0</v>
      </c>
      <c r="O42" s="268">
        <v>0</v>
      </c>
      <c r="P42" s="268">
        <v>0</v>
      </c>
      <c r="Q42" s="268">
        <v>0</v>
      </c>
      <c r="R42" s="268">
        <v>0</v>
      </c>
      <c r="S42" s="268">
        <v>0</v>
      </c>
      <c r="T42" s="268">
        <v>0</v>
      </c>
      <c r="U42" s="270">
        <f t="shared" si="10"/>
        <v>96300</v>
      </c>
      <c r="V42" s="60">
        <v>1</v>
      </c>
      <c r="W42" s="60">
        <v>1</v>
      </c>
      <c r="X42" s="58">
        <f t="shared" si="11"/>
        <v>96300</v>
      </c>
      <c r="Y42" s="57">
        <f t="shared" si="12"/>
        <v>96300</v>
      </c>
      <c r="Z42" s="57">
        <f t="shared" si="13"/>
        <v>96300</v>
      </c>
      <c r="AA42" s="77"/>
      <c r="AB42" s="81" t="s">
        <v>330</v>
      </c>
      <c r="AC42" s="57">
        <f t="shared" si="6"/>
        <v>0</v>
      </c>
    </row>
    <row r="43" spans="1:29" ht="16.5" x14ac:dyDescent="0.25">
      <c r="A43" s="320">
        <f t="shared" si="7"/>
        <v>37</v>
      </c>
      <c r="B43" s="52" t="s">
        <v>161</v>
      </c>
      <c r="C43" s="59">
        <v>914013</v>
      </c>
      <c r="D43" s="54">
        <v>43256</v>
      </c>
      <c r="E43" s="77"/>
      <c r="F43" s="77"/>
      <c r="G43" s="77"/>
      <c r="H43" s="77"/>
      <c r="I43" s="313">
        <v>10390</v>
      </c>
      <c r="J43" s="79">
        <f t="shared" si="8"/>
        <v>10390</v>
      </c>
      <c r="K43" s="41">
        <f t="shared" si="9"/>
        <v>10390</v>
      </c>
      <c r="L43" s="268">
        <v>0</v>
      </c>
      <c r="M43" s="268">
        <v>0</v>
      </c>
      <c r="N43" s="268">
        <v>0</v>
      </c>
      <c r="O43" s="268">
        <v>0</v>
      </c>
      <c r="P43" s="268">
        <v>0</v>
      </c>
      <c r="Q43" s="268">
        <v>0</v>
      </c>
      <c r="R43" s="268">
        <v>0</v>
      </c>
      <c r="S43" s="268">
        <v>0</v>
      </c>
      <c r="T43" s="268">
        <v>0</v>
      </c>
      <c r="U43" s="270">
        <f t="shared" si="10"/>
        <v>10390</v>
      </c>
      <c r="V43" s="60">
        <v>1</v>
      </c>
      <c r="W43" s="60">
        <v>1</v>
      </c>
      <c r="X43" s="58">
        <f t="shared" si="11"/>
        <v>10390</v>
      </c>
      <c r="Y43" s="57">
        <f t="shared" si="12"/>
        <v>10390</v>
      </c>
      <c r="Z43" s="57">
        <f t="shared" si="13"/>
        <v>10390</v>
      </c>
      <c r="AA43" s="77"/>
      <c r="AB43" s="81" t="s">
        <v>331</v>
      </c>
      <c r="AC43" s="57">
        <f t="shared" si="6"/>
        <v>0</v>
      </c>
    </row>
    <row r="44" spans="1:29" ht="16.5" x14ac:dyDescent="0.25">
      <c r="A44" s="320">
        <f t="shared" si="7"/>
        <v>38</v>
      </c>
      <c r="B44" s="52" t="s">
        <v>162</v>
      </c>
      <c r="C44" s="130" t="s">
        <v>163</v>
      </c>
      <c r="D44" s="54">
        <v>43256</v>
      </c>
      <c r="E44" s="77"/>
      <c r="F44" s="77"/>
      <c r="G44" s="77"/>
      <c r="H44" s="77"/>
      <c r="I44" s="313">
        <v>31140</v>
      </c>
      <c r="J44" s="79">
        <f t="shared" si="8"/>
        <v>31140</v>
      </c>
      <c r="K44" s="41">
        <f t="shared" si="9"/>
        <v>31140</v>
      </c>
      <c r="L44" s="268">
        <v>0</v>
      </c>
      <c r="M44" s="268">
        <v>0</v>
      </c>
      <c r="N44" s="268">
        <v>0</v>
      </c>
      <c r="O44" s="268">
        <v>0</v>
      </c>
      <c r="P44" s="268">
        <v>0</v>
      </c>
      <c r="Q44" s="268">
        <v>0</v>
      </c>
      <c r="R44" s="268">
        <v>0</v>
      </c>
      <c r="S44" s="268">
        <v>0</v>
      </c>
      <c r="T44" s="268">
        <v>0</v>
      </c>
      <c r="U44" s="270">
        <f t="shared" si="10"/>
        <v>31140</v>
      </c>
      <c r="V44" s="60">
        <v>1</v>
      </c>
      <c r="W44" s="60">
        <v>1</v>
      </c>
      <c r="X44" s="58">
        <f t="shared" si="11"/>
        <v>31140</v>
      </c>
      <c r="Y44" s="57">
        <f t="shared" si="12"/>
        <v>31140</v>
      </c>
      <c r="Z44" s="57">
        <f t="shared" si="13"/>
        <v>31140</v>
      </c>
      <c r="AA44" s="77"/>
      <c r="AB44" s="81" t="s">
        <v>332</v>
      </c>
      <c r="AC44" s="57">
        <f t="shared" si="6"/>
        <v>0</v>
      </c>
    </row>
    <row r="45" spans="1:29" ht="16.5" x14ac:dyDescent="0.25">
      <c r="A45" s="320">
        <f t="shared" si="7"/>
        <v>39</v>
      </c>
      <c r="B45" s="52" t="s">
        <v>162</v>
      </c>
      <c r="C45" s="130" t="s">
        <v>163</v>
      </c>
      <c r="D45" s="54">
        <v>43256</v>
      </c>
      <c r="E45" s="77"/>
      <c r="F45" s="77"/>
      <c r="G45" s="77"/>
      <c r="H45" s="77"/>
      <c r="I45" s="313">
        <v>24140</v>
      </c>
      <c r="J45" s="79">
        <f t="shared" si="8"/>
        <v>24140</v>
      </c>
      <c r="K45" s="41">
        <f t="shared" si="9"/>
        <v>24140</v>
      </c>
      <c r="L45" s="268">
        <v>0</v>
      </c>
      <c r="M45" s="268">
        <v>0</v>
      </c>
      <c r="N45" s="268">
        <v>0</v>
      </c>
      <c r="O45" s="268">
        <v>0</v>
      </c>
      <c r="P45" s="268">
        <v>0</v>
      </c>
      <c r="Q45" s="268">
        <v>0</v>
      </c>
      <c r="R45" s="268">
        <v>0</v>
      </c>
      <c r="S45" s="268">
        <v>0</v>
      </c>
      <c r="T45" s="268">
        <v>0</v>
      </c>
      <c r="U45" s="270">
        <f t="shared" si="10"/>
        <v>24140</v>
      </c>
      <c r="V45" s="60">
        <v>1</v>
      </c>
      <c r="W45" s="60">
        <v>1</v>
      </c>
      <c r="X45" s="58">
        <f t="shared" si="11"/>
        <v>24140</v>
      </c>
      <c r="Y45" s="57">
        <f t="shared" si="12"/>
        <v>24140</v>
      </c>
      <c r="Z45" s="57">
        <f t="shared" si="13"/>
        <v>24140</v>
      </c>
      <c r="AA45" s="77"/>
      <c r="AB45" s="81" t="s">
        <v>333</v>
      </c>
      <c r="AC45" s="57">
        <f t="shared" si="6"/>
        <v>0</v>
      </c>
    </row>
    <row r="46" spans="1:29" ht="16.5" x14ac:dyDescent="0.25">
      <c r="A46" s="320">
        <f t="shared" si="7"/>
        <v>40</v>
      </c>
      <c r="B46" s="52" t="s">
        <v>162</v>
      </c>
      <c r="C46" s="130" t="s">
        <v>163</v>
      </c>
      <c r="D46" s="54">
        <v>43256</v>
      </c>
      <c r="E46" s="77"/>
      <c r="F46" s="77"/>
      <c r="G46" s="77"/>
      <c r="H46" s="77"/>
      <c r="I46" s="313">
        <v>102140</v>
      </c>
      <c r="J46" s="79">
        <f t="shared" si="8"/>
        <v>102140</v>
      </c>
      <c r="K46" s="41">
        <f t="shared" si="9"/>
        <v>102140</v>
      </c>
      <c r="L46" s="268">
        <v>0</v>
      </c>
      <c r="M46" s="268">
        <v>0</v>
      </c>
      <c r="N46" s="268">
        <v>0</v>
      </c>
      <c r="O46" s="268">
        <v>0</v>
      </c>
      <c r="P46" s="268">
        <v>0</v>
      </c>
      <c r="Q46" s="268">
        <v>0</v>
      </c>
      <c r="R46" s="268">
        <v>0</v>
      </c>
      <c r="S46" s="268">
        <v>0</v>
      </c>
      <c r="T46" s="268">
        <v>0</v>
      </c>
      <c r="U46" s="270">
        <f t="shared" si="10"/>
        <v>102140</v>
      </c>
      <c r="V46" s="60">
        <v>1</v>
      </c>
      <c r="W46" s="60">
        <v>1</v>
      </c>
      <c r="X46" s="58">
        <f t="shared" si="11"/>
        <v>102140</v>
      </c>
      <c r="Y46" s="57">
        <f t="shared" si="12"/>
        <v>102140</v>
      </c>
      <c r="Z46" s="57">
        <f t="shared" si="13"/>
        <v>102140</v>
      </c>
      <c r="AA46" s="77"/>
      <c r="AB46" s="81" t="s">
        <v>334</v>
      </c>
      <c r="AC46" s="57">
        <f t="shared" si="6"/>
        <v>0</v>
      </c>
    </row>
    <row r="47" spans="1:29" ht="16.5" x14ac:dyDescent="0.25">
      <c r="A47" s="320">
        <f t="shared" si="7"/>
        <v>41</v>
      </c>
      <c r="B47" s="52" t="s">
        <v>219</v>
      </c>
      <c r="C47" s="130" t="s">
        <v>220</v>
      </c>
      <c r="D47" s="54">
        <v>43256</v>
      </c>
      <c r="E47" s="77"/>
      <c r="F47" s="77"/>
      <c r="G47" s="77"/>
      <c r="H47" s="77"/>
      <c r="I47" s="314">
        <v>145140</v>
      </c>
      <c r="J47" s="79">
        <f t="shared" si="8"/>
        <v>145140</v>
      </c>
      <c r="K47" s="41">
        <f t="shared" si="9"/>
        <v>145140</v>
      </c>
      <c r="L47" s="268">
        <v>0</v>
      </c>
      <c r="M47" s="268">
        <v>0</v>
      </c>
      <c r="N47" s="268">
        <v>0</v>
      </c>
      <c r="O47" s="268">
        <v>0</v>
      </c>
      <c r="P47" s="268">
        <v>0</v>
      </c>
      <c r="Q47" s="268">
        <v>0</v>
      </c>
      <c r="R47" s="268">
        <v>0</v>
      </c>
      <c r="S47" s="268">
        <v>0</v>
      </c>
      <c r="T47" s="268">
        <v>0</v>
      </c>
      <c r="U47" s="270">
        <f t="shared" si="10"/>
        <v>145140</v>
      </c>
      <c r="V47" s="60">
        <v>1</v>
      </c>
      <c r="W47" s="60">
        <v>1</v>
      </c>
      <c r="X47" s="58">
        <f t="shared" si="11"/>
        <v>145140</v>
      </c>
      <c r="Y47" s="57">
        <f t="shared" si="12"/>
        <v>145140</v>
      </c>
      <c r="Z47" s="57">
        <f t="shared" si="13"/>
        <v>145140</v>
      </c>
      <c r="AA47" s="77"/>
      <c r="AB47" s="81" t="s">
        <v>335</v>
      </c>
      <c r="AC47" s="57">
        <f t="shared" si="6"/>
        <v>0</v>
      </c>
    </row>
    <row r="48" spans="1:29" ht="16.5" x14ac:dyDescent="0.25">
      <c r="A48" s="320">
        <f t="shared" si="7"/>
        <v>42</v>
      </c>
      <c r="B48" s="52" t="s">
        <v>221</v>
      </c>
      <c r="C48" s="130" t="s">
        <v>222</v>
      </c>
      <c r="D48" s="54">
        <v>43256</v>
      </c>
      <c r="E48" s="77"/>
      <c r="F48" s="77"/>
      <c r="G48" s="77"/>
      <c r="H48" s="77"/>
      <c r="I48" s="314">
        <v>42300</v>
      </c>
      <c r="J48" s="79">
        <f t="shared" si="8"/>
        <v>42300</v>
      </c>
      <c r="K48" s="41">
        <f t="shared" si="9"/>
        <v>42300</v>
      </c>
      <c r="L48" s="268">
        <v>0</v>
      </c>
      <c r="M48" s="268">
        <v>0</v>
      </c>
      <c r="N48" s="268">
        <v>0</v>
      </c>
      <c r="O48" s="268">
        <v>0</v>
      </c>
      <c r="P48" s="268">
        <v>0</v>
      </c>
      <c r="Q48" s="268">
        <v>0</v>
      </c>
      <c r="R48" s="268">
        <v>0</v>
      </c>
      <c r="S48" s="268">
        <v>0</v>
      </c>
      <c r="T48" s="268">
        <v>0</v>
      </c>
      <c r="U48" s="270">
        <f t="shared" si="10"/>
        <v>42300</v>
      </c>
      <c r="V48" s="60">
        <v>1</v>
      </c>
      <c r="W48" s="60">
        <v>1</v>
      </c>
      <c r="X48" s="58">
        <f t="shared" si="11"/>
        <v>42300</v>
      </c>
      <c r="Y48" s="57">
        <f t="shared" si="12"/>
        <v>42300</v>
      </c>
      <c r="Z48" s="57">
        <f t="shared" si="13"/>
        <v>42300</v>
      </c>
      <c r="AA48" s="77"/>
      <c r="AB48" s="81" t="s">
        <v>336</v>
      </c>
      <c r="AC48" s="57">
        <f t="shared" si="6"/>
        <v>0</v>
      </c>
    </row>
    <row r="49" spans="1:29" ht="16.5" x14ac:dyDescent="0.25">
      <c r="A49" s="320">
        <f t="shared" si="7"/>
        <v>43</v>
      </c>
      <c r="B49" s="52" t="s">
        <v>223</v>
      </c>
      <c r="C49" s="130" t="s">
        <v>224</v>
      </c>
      <c r="D49" s="54">
        <v>43256</v>
      </c>
      <c r="E49" s="77"/>
      <c r="F49" s="77"/>
      <c r="G49" s="77"/>
      <c r="H49" s="77"/>
      <c r="I49" s="313">
        <v>168700</v>
      </c>
      <c r="J49" s="79">
        <f t="shared" si="8"/>
        <v>168700</v>
      </c>
      <c r="K49" s="41">
        <f t="shared" si="9"/>
        <v>168700</v>
      </c>
      <c r="L49" s="268">
        <v>0</v>
      </c>
      <c r="M49" s="268">
        <v>0</v>
      </c>
      <c r="N49" s="268">
        <v>0</v>
      </c>
      <c r="O49" s="268">
        <v>0</v>
      </c>
      <c r="P49" s="268">
        <v>0</v>
      </c>
      <c r="Q49" s="268">
        <v>0</v>
      </c>
      <c r="R49" s="268">
        <v>0</v>
      </c>
      <c r="S49" s="268">
        <v>0</v>
      </c>
      <c r="T49" s="268">
        <v>0</v>
      </c>
      <c r="U49" s="270">
        <f t="shared" si="10"/>
        <v>168700</v>
      </c>
      <c r="V49" s="60">
        <v>1</v>
      </c>
      <c r="W49" s="60">
        <v>1</v>
      </c>
      <c r="X49" s="58">
        <f t="shared" si="11"/>
        <v>168700</v>
      </c>
      <c r="Y49" s="57">
        <f t="shared" si="12"/>
        <v>168700</v>
      </c>
      <c r="Z49" s="57">
        <f t="shared" si="13"/>
        <v>168700</v>
      </c>
      <c r="AA49" s="77"/>
      <c r="AB49" s="81" t="s">
        <v>337</v>
      </c>
      <c r="AC49" s="57">
        <f t="shared" si="6"/>
        <v>0</v>
      </c>
    </row>
    <row r="50" spans="1:29" ht="16.5" x14ac:dyDescent="0.25">
      <c r="A50" s="320">
        <f t="shared" si="7"/>
        <v>44</v>
      </c>
      <c r="B50" s="121" t="s">
        <v>35</v>
      </c>
      <c r="C50" s="132" t="s">
        <v>36</v>
      </c>
      <c r="D50" s="54">
        <v>43256</v>
      </c>
      <c r="E50" s="77"/>
      <c r="F50" s="77"/>
      <c r="G50" s="77"/>
      <c r="H50" s="77"/>
      <c r="I50" s="321">
        <v>136890</v>
      </c>
      <c r="J50" s="79">
        <f t="shared" si="8"/>
        <v>136890</v>
      </c>
      <c r="K50" s="41">
        <f t="shared" si="9"/>
        <v>136890</v>
      </c>
      <c r="L50" s="268">
        <v>0</v>
      </c>
      <c r="M50" s="268">
        <v>0</v>
      </c>
      <c r="N50" s="268">
        <v>0</v>
      </c>
      <c r="O50" s="268">
        <v>0</v>
      </c>
      <c r="P50" s="268">
        <v>0</v>
      </c>
      <c r="Q50" s="268">
        <v>0</v>
      </c>
      <c r="R50" s="268">
        <v>0</v>
      </c>
      <c r="S50" s="268">
        <v>0</v>
      </c>
      <c r="T50" s="268">
        <v>0</v>
      </c>
      <c r="U50" s="270">
        <f t="shared" si="10"/>
        <v>136890</v>
      </c>
      <c r="V50" s="60">
        <v>1</v>
      </c>
      <c r="W50" s="60">
        <v>1</v>
      </c>
      <c r="X50" s="58">
        <f t="shared" si="11"/>
        <v>136890</v>
      </c>
      <c r="Y50" s="57">
        <f t="shared" si="12"/>
        <v>136890</v>
      </c>
      <c r="Z50" s="57">
        <f t="shared" si="13"/>
        <v>136890</v>
      </c>
      <c r="AA50" s="77"/>
      <c r="AB50" s="81" t="s">
        <v>338</v>
      </c>
      <c r="AC50" s="57">
        <f t="shared" si="6"/>
        <v>0</v>
      </c>
    </row>
    <row r="51" spans="1:29" ht="16.5" x14ac:dyDescent="0.25">
      <c r="A51" s="320">
        <f t="shared" si="7"/>
        <v>45</v>
      </c>
      <c r="B51" s="52" t="s">
        <v>225</v>
      </c>
      <c r="C51" s="130" t="s">
        <v>226</v>
      </c>
      <c r="D51" s="54">
        <v>43256</v>
      </c>
      <c r="E51" s="77"/>
      <c r="F51" s="77"/>
      <c r="G51" s="77"/>
      <c r="H51" s="77"/>
      <c r="I51" s="313">
        <v>91640</v>
      </c>
      <c r="J51" s="79">
        <f t="shared" si="8"/>
        <v>91640</v>
      </c>
      <c r="K51" s="41">
        <f t="shared" si="9"/>
        <v>91640</v>
      </c>
      <c r="L51" s="268">
        <v>0</v>
      </c>
      <c r="M51" s="268">
        <v>0</v>
      </c>
      <c r="N51" s="268">
        <v>0</v>
      </c>
      <c r="O51" s="268">
        <v>0</v>
      </c>
      <c r="P51" s="268">
        <v>0</v>
      </c>
      <c r="Q51" s="268">
        <v>0</v>
      </c>
      <c r="R51" s="268">
        <v>0</v>
      </c>
      <c r="S51" s="268">
        <v>0</v>
      </c>
      <c r="T51" s="268">
        <v>0</v>
      </c>
      <c r="U51" s="270">
        <f t="shared" si="10"/>
        <v>91640</v>
      </c>
      <c r="V51" s="60">
        <v>1</v>
      </c>
      <c r="W51" s="60">
        <v>1</v>
      </c>
      <c r="X51" s="58">
        <f t="shared" si="11"/>
        <v>91640</v>
      </c>
      <c r="Y51" s="57">
        <f t="shared" si="12"/>
        <v>91640</v>
      </c>
      <c r="Z51" s="57">
        <f t="shared" si="13"/>
        <v>91640</v>
      </c>
      <c r="AA51" s="77"/>
      <c r="AB51" s="81" t="s">
        <v>339</v>
      </c>
      <c r="AC51" s="57">
        <f t="shared" si="6"/>
        <v>0</v>
      </c>
    </row>
    <row r="52" spans="1:29" ht="16.5" x14ac:dyDescent="0.25">
      <c r="A52" s="320">
        <f t="shared" si="7"/>
        <v>46</v>
      </c>
      <c r="B52" s="52" t="s">
        <v>225</v>
      </c>
      <c r="C52" s="130" t="s">
        <v>226</v>
      </c>
      <c r="D52" s="54">
        <v>43256</v>
      </c>
      <c r="E52" s="77"/>
      <c r="F52" s="77"/>
      <c r="G52" s="77"/>
      <c r="H52" s="77"/>
      <c r="I52" s="313">
        <v>95640</v>
      </c>
      <c r="J52" s="79">
        <f t="shared" si="8"/>
        <v>95640</v>
      </c>
      <c r="K52" s="41">
        <f t="shared" si="9"/>
        <v>95640</v>
      </c>
      <c r="L52" s="268">
        <v>0</v>
      </c>
      <c r="M52" s="268">
        <v>0</v>
      </c>
      <c r="N52" s="268">
        <v>0</v>
      </c>
      <c r="O52" s="268">
        <v>0</v>
      </c>
      <c r="P52" s="268">
        <v>0</v>
      </c>
      <c r="Q52" s="268">
        <v>0</v>
      </c>
      <c r="R52" s="268">
        <v>0</v>
      </c>
      <c r="S52" s="268">
        <v>0</v>
      </c>
      <c r="T52" s="268">
        <v>0</v>
      </c>
      <c r="U52" s="270">
        <f t="shared" si="10"/>
        <v>95640</v>
      </c>
      <c r="V52" s="60">
        <v>1</v>
      </c>
      <c r="W52" s="60">
        <v>1</v>
      </c>
      <c r="X52" s="58">
        <f t="shared" si="11"/>
        <v>95640</v>
      </c>
      <c r="Y52" s="57">
        <f t="shared" si="12"/>
        <v>95640</v>
      </c>
      <c r="Z52" s="57">
        <f t="shared" si="13"/>
        <v>95640</v>
      </c>
      <c r="AA52" s="77"/>
      <c r="AB52" s="81" t="s">
        <v>340</v>
      </c>
      <c r="AC52" s="57">
        <f t="shared" si="6"/>
        <v>0</v>
      </c>
    </row>
    <row r="53" spans="1:29" ht="16.5" x14ac:dyDescent="0.25">
      <c r="A53" s="320">
        <f t="shared" si="7"/>
        <v>47</v>
      </c>
      <c r="B53" s="52" t="s">
        <v>65</v>
      </c>
      <c r="C53" s="133">
        <v>901689</v>
      </c>
      <c r="D53" s="54">
        <v>43256</v>
      </c>
      <c r="E53" s="77"/>
      <c r="F53" s="77"/>
      <c r="G53" s="77"/>
      <c r="H53" s="77"/>
      <c r="I53" s="313">
        <v>15390</v>
      </c>
      <c r="J53" s="79">
        <f t="shared" si="8"/>
        <v>15390</v>
      </c>
      <c r="K53" s="41">
        <f t="shared" si="9"/>
        <v>15390</v>
      </c>
      <c r="L53" s="268">
        <v>0</v>
      </c>
      <c r="M53" s="268">
        <v>0</v>
      </c>
      <c r="N53" s="268">
        <v>0</v>
      </c>
      <c r="O53" s="268">
        <v>0</v>
      </c>
      <c r="P53" s="268">
        <v>0</v>
      </c>
      <c r="Q53" s="268">
        <v>0</v>
      </c>
      <c r="R53" s="268">
        <v>0</v>
      </c>
      <c r="S53" s="268">
        <v>0</v>
      </c>
      <c r="T53" s="268">
        <v>0</v>
      </c>
      <c r="U53" s="270">
        <f t="shared" si="10"/>
        <v>15390</v>
      </c>
      <c r="V53" s="60">
        <v>1</v>
      </c>
      <c r="W53" s="60">
        <v>1</v>
      </c>
      <c r="X53" s="58">
        <f t="shared" si="11"/>
        <v>15390</v>
      </c>
      <c r="Y53" s="57">
        <f t="shared" si="12"/>
        <v>15390</v>
      </c>
      <c r="Z53" s="57">
        <f t="shared" si="13"/>
        <v>15390</v>
      </c>
      <c r="AA53" s="77"/>
      <c r="AB53" s="81" t="s">
        <v>341</v>
      </c>
      <c r="AC53" s="57">
        <f t="shared" si="6"/>
        <v>0</v>
      </c>
    </row>
    <row r="54" spans="1:29" ht="16.5" x14ac:dyDescent="0.25">
      <c r="A54" s="320">
        <f t="shared" si="7"/>
        <v>48</v>
      </c>
      <c r="B54" s="52" t="s">
        <v>65</v>
      </c>
      <c r="C54" s="133">
        <v>901689</v>
      </c>
      <c r="D54" s="54">
        <v>43256</v>
      </c>
      <c r="E54" s="77"/>
      <c r="F54" s="77"/>
      <c r="G54" s="77"/>
      <c r="H54" s="77"/>
      <c r="I54" s="314">
        <v>77900</v>
      </c>
      <c r="J54" s="79">
        <f t="shared" si="8"/>
        <v>77900</v>
      </c>
      <c r="K54" s="41">
        <f t="shared" si="9"/>
        <v>77900</v>
      </c>
      <c r="L54" s="268">
        <v>0</v>
      </c>
      <c r="M54" s="268">
        <v>0</v>
      </c>
      <c r="N54" s="268">
        <v>0</v>
      </c>
      <c r="O54" s="268">
        <v>0</v>
      </c>
      <c r="P54" s="268">
        <v>0</v>
      </c>
      <c r="Q54" s="268">
        <v>0</v>
      </c>
      <c r="R54" s="268">
        <v>0</v>
      </c>
      <c r="S54" s="268">
        <v>0</v>
      </c>
      <c r="T54" s="268">
        <v>0</v>
      </c>
      <c r="U54" s="270">
        <f t="shared" si="10"/>
        <v>77900</v>
      </c>
      <c r="V54" s="60">
        <v>1</v>
      </c>
      <c r="W54" s="60">
        <v>1</v>
      </c>
      <c r="X54" s="58">
        <f t="shared" si="11"/>
        <v>77900</v>
      </c>
      <c r="Y54" s="57">
        <f t="shared" si="12"/>
        <v>77900</v>
      </c>
      <c r="Z54" s="57">
        <f t="shared" si="13"/>
        <v>77900</v>
      </c>
      <c r="AA54" s="77"/>
      <c r="AB54" s="81" t="s">
        <v>342</v>
      </c>
      <c r="AC54" s="57">
        <f t="shared" si="6"/>
        <v>0</v>
      </c>
    </row>
    <row r="55" spans="1:29" ht="16.5" x14ac:dyDescent="0.25">
      <c r="A55" s="320">
        <f t="shared" si="7"/>
        <v>49</v>
      </c>
      <c r="B55" s="52" t="s">
        <v>65</v>
      </c>
      <c r="C55" s="133">
        <v>901689</v>
      </c>
      <c r="D55" s="54">
        <v>43256</v>
      </c>
      <c r="E55" s="77"/>
      <c r="F55" s="77"/>
      <c r="G55" s="77"/>
      <c r="H55" s="77"/>
      <c r="I55" s="313">
        <v>33500</v>
      </c>
      <c r="J55" s="79">
        <f t="shared" si="8"/>
        <v>33500</v>
      </c>
      <c r="K55" s="41">
        <f t="shared" si="9"/>
        <v>33500</v>
      </c>
      <c r="L55" s="268">
        <v>0</v>
      </c>
      <c r="M55" s="268">
        <v>0</v>
      </c>
      <c r="N55" s="268">
        <v>0</v>
      </c>
      <c r="O55" s="268">
        <v>0</v>
      </c>
      <c r="P55" s="268">
        <v>0</v>
      </c>
      <c r="Q55" s="268">
        <v>0</v>
      </c>
      <c r="R55" s="268">
        <v>0</v>
      </c>
      <c r="S55" s="268">
        <v>0</v>
      </c>
      <c r="T55" s="268">
        <v>0</v>
      </c>
      <c r="U55" s="270">
        <f t="shared" si="10"/>
        <v>33500</v>
      </c>
      <c r="V55" s="60">
        <v>1</v>
      </c>
      <c r="W55" s="60">
        <v>1</v>
      </c>
      <c r="X55" s="58">
        <f t="shared" si="11"/>
        <v>33500</v>
      </c>
      <c r="Y55" s="57">
        <f t="shared" si="12"/>
        <v>33500</v>
      </c>
      <c r="Z55" s="57">
        <f t="shared" si="13"/>
        <v>33500</v>
      </c>
      <c r="AA55" s="77"/>
      <c r="AB55" s="81" t="s">
        <v>343</v>
      </c>
      <c r="AC55" s="57">
        <f t="shared" si="6"/>
        <v>0</v>
      </c>
    </row>
    <row r="56" spans="1:29" ht="16.5" x14ac:dyDescent="0.25">
      <c r="A56" s="320">
        <f t="shared" si="7"/>
        <v>50</v>
      </c>
      <c r="B56" s="121" t="s">
        <v>227</v>
      </c>
      <c r="C56" s="122">
        <v>964143</v>
      </c>
      <c r="D56" s="54">
        <v>43256</v>
      </c>
      <c r="E56" s="77"/>
      <c r="F56" s="77"/>
      <c r="G56" s="77"/>
      <c r="H56" s="77"/>
      <c r="I56" s="321">
        <v>42300</v>
      </c>
      <c r="J56" s="79">
        <f t="shared" si="8"/>
        <v>42300</v>
      </c>
      <c r="K56" s="41">
        <f t="shared" si="9"/>
        <v>42300</v>
      </c>
      <c r="L56" s="268">
        <v>0</v>
      </c>
      <c r="M56" s="268">
        <v>0</v>
      </c>
      <c r="N56" s="268">
        <v>0</v>
      </c>
      <c r="O56" s="268">
        <v>0</v>
      </c>
      <c r="P56" s="268">
        <v>0</v>
      </c>
      <c r="Q56" s="268">
        <v>0</v>
      </c>
      <c r="R56" s="268">
        <v>0</v>
      </c>
      <c r="S56" s="268">
        <v>0</v>
      </c>
      <c r="T56" s="268">
        <v>0</v>
      </c>
      <c r="U56" s="270">
        <f t="shared" si="10"/>
        <v>42300</v>
      </c>
      <c r="V56" s="60">
        <v>1</v>
      </c>
      <c r="W56" s="60">
        <v>1</v>
      </c>
      <c r="X56" s="58">
        <f t="shared" si="11"/>
        <v>42300</v>
      </c>
      <c r="Y56" s="57">
        <f t="shared" si="12"/>
        <v>42300</v>
      </c>
      <c r="Z56" s="57">
        <f t="shared" si="13"/>
        <v>42300</v>
      </c>
      <c r="AA56" s="77"/>
      <c r="AB56" s="81" t="s">
        <v>344</v>
      </c>
      <c r="AC56" s="57">
        <f t="shared" si="6"/>
        <v>0</v>
      </c>
    </row>
    <row r="57" spans="1:29" ht="16.5" x14ac:dyDescent="0.25">
      <c r="A57" s="320">
        <f t="shared" si="7"/>
        <v>51</v>
      </c>
      <c r="B57" s="52" t="s">
        <v>171</v>
      </c>
      <c r="C57" s="130" t="s">
        <v>172</v>
      </c>
      <c r="D57" s="54">
        <v>43256</v>
      </c>
      <c r="E57" s="77"/>
      <c r="F57" s="77"/>
      <c r="G57" s="77"/>
      <c r="H57" s="77"/>
      <c r="I57" s="313">
        <v>118800</v>
      </c>
      <c r="J57" s="79">
        <f t="shared" si="8"/>
        <v>118800</v>
      </c>
      <c r="K57" s="41">
        <f t="shared" si="9"/>
        <v>118800</v>
      </c>
      <c r="L57" s="268">
        <v>0</v>
      </c>
      <c r="M57" s="268">
        <v>0</v>
      </c>
      <c r="N57" s="268">
        <v>0</v>
      </c>
      <c r="O57" s="268">
        <v>0</v>
      </c>
      <c r="P57" s="268">
        <v>0</v>
      </c>
      <c r="Q57" s="268">
        <v>0</v>
      </c>
      <c r="R57" s="268">
        <v>0</v>
      </c>
      <c r="S57" s="268">
        <v>0</v>
      </c>
      <c r="T57" s="268">
        <v>0</v>
      </c>
      <c r="U57" s="270">
        <f t="shared" si="10"/>
        <v>118800</v>
      </c>
      <c r="V57" s="60">
        <v>1</v>
      </c>
      <c r="W57" s="60">
        <v>1</v>
      </c>
      <c r="X57" s="58">
        <f t="shared" si="11"/>
        <v>118800</v>
      </c>
      <c r="Y57" s="57">
        <f t="shared" si="12"/>
        <v>118800</v>
      </c>
      <c r="Z57" s="57">
        <f t="shared" si="13"/>
        <v>118800</v>
      </c>
      <c r="AA57" s="77"/>
      <c r="AB57" s="81" t="s">
        <v>345</v>
      </c>
      <c r="AC57" s="57">
        <f t="shared" si="6"/>
        <v>0</v>
      </c>
    </row>
    <row r="58" spans="1:29" ht="16.5" x14ac:dyDescent="0.25">
      <c r="A58" s="320">
        <f t="shared" si="7"/>
        <v>52</v>
      </c>
      <c r="B58" s="52" t="s">
        <v>171</v>
      </c>
      <c r="C58" s="130" t="s">
        <v>172</v>
      </c>
      <c r="D58" s="54">
        <v>43256</v>
      </c>
      <c r="E58" s="77"/>
      <c r="F58" s="77"/>
      <c r="G58" s="77"/>
      <c r="H58" s="77"/>
      <c r="I58" s="313">
        <v>41300</v>
      </c>
      <c r="J58" s="79">
        <f t="shared" si="8"/>
        <v>41300</v>
      </c>
      <c r="K58" s="41">
        <f t="shared" si="9"/>
        <v>41300</v>
      </c>
      <c r="L58" s="268">
        <v>0</v>
      </c>
      <c r="M58" s="268">
        <v>0</v>
      </c>
      <c r="N58" s="268">
        <v>0</v>
      </c>
      <c r="O58" s="268">
        <v>0</v>
      </c>
      <c r="P58" s="268">
        <v>0</v>
      </c>
      <c r="Q58" s="268">
        <v>0</v>
      </c>
      <c r="R58" s="268">
        <v>0</v>
      </c>
      <c r="S58" s="268">
        <v>0</v>
      </c>
      <c r="T58" s="268">
        <v>0</v>
      </c>
      <c r="U58" s="270">
        <f t="shared" si="10"/>
        <v>41300</v>
      </c>
      <c r="V58" s="60">
        <v>1</v>
      </c>
      <c r="W58" s="60">
        <v>1</v>
      </c>
      <c r="X58" s="58">
        <f t="shared" si="11"/>
        <v>41300</v>
      </c>
      <c r="Y58" s="57">
        <f t="shared" si="12"/>
        <v>41300</v>
      </c>
      <c r="Z58" s="57">
        <f t="shared" si="13"/>
        <v>41300</v>
      </c>
      <c r="AA58" s="77"/>
      <c r="AB58" s="81" t="s">
        <v>345</v>
      </c>
      <c r="AC58" s="57">
        <f t="shared" si="6"/>
        <v>0</v>
      </c>
    </row>
    <row r="59" spans="1:29" ht="16.5" x14ac:dyDescent="0.25">
      <c r="A59" s="320">
        <f t="shared" si="7"/>
        <v>53</v>
      </c>
      <c r="B59" s="52" t="s">
        <v>173</v>
      </c>
      <c r="C59" s="130" t="s">
        <v>174</v>
      </c>
      <c r="D59" s="54">
        <v>43256</v>
      </c>
      <c r="E59" s="77"/>
      <c r="F59" s="77"/>
      <c r="G59" s="77"/>
      <c r="H59" s="77"/>
      <c r="I59" s="314">
        <v>121100</v>
      </c>
      <c r="J59" s="79">
        <f t="shared" si="8"/>
        <v>121100</v>
      </c>
      <c r="K59" s="41">
        <f t="shared" si="9"/>
        <v>121100</v>
      </c>
      <c r="L59" s="268">
        <v>0</v>
      </c>
      <c r="M59" s="268">
        <v>0</v>
      </c>
      <c r="N59" s="268">
        <v>0</v>
      </c>
      <c r="O59" s="268">
        <v>0</v>
      </c>
      <c r="P59" s="268">
        <v>0</v>
      </c>
      <c r="Q59" s="268">
        <v>0</v>
      </c>
      <c r="R59" s="268">
        <v>0</v>
      </c>
      <c r="S59" s="268">
        <v>0</v>
      </c>
      <c r="T59" s="268">
        <v>0</v>
      </c>
      <c r="U59" s="270">
        <f t="shared" si="10"/>
        <v>121100</v>
      </c>
      <c r="V59" s="60">
        <v>1</v>
      </c>
      <c r="W59" s="60">
        <v>1</v>
      </c>
      <c r="X59" s="58">
        <f t="shared" si="11"/>
        <v>121100</v>
      </c>
      <c r="Y59" s="57">
        <f t="shared" si="12"/>
        <v>121100</v>
      </c>
      <c r="Z59" s="57">
        <f t="shared" si="13"/>
        <v>121100</v>
      </c>
      <c r="AA59" s="77"/>
      <c r="AB59" s="81" t="s">
        <v>346</v>
      </c>
      <c r="AC59" s="57">
        <f t="shared" si="6"/>
        <v>0</v>
      </c>
    </row>
    <row r="60" spans="1:29" ht="16.5" x14ac:dyDescent="0.25">
      <c r="A60" s="320">
        <f t="shared" si="7"/>
        <v>54</v>
      </c>
      <c r="B60" s="52" t="s">
        <v>173</v>
      </c>
      <c r="C60" s="130" t="s">
        <v>174</v>
      </c>
      <c r="D60" s="54">
        <v>43256</v>
      </c>
      <c r="E60" s="77"/>
      <c r="F60" s="77"/>
      <c r="G60" s="77"/>
      <c r="H60" s="77"/>
      <c r="I60" s="314">
        <v>42300</v>
      </c>
      <c r="J60" s="79">
        <f t="shared" si="8"/>
        <v>42300</v>
      </c>
      <c r="K60" s="41">
        <f t="shared" si="9"/>
        <v>42300</v>
      </c>
      <c r="L60" s="268">
        <v>0</v>
      </c>
      <c r="M60" s="268">
        <v>0</v>
      </c>
      <c r="N60" s="268">
        <v>0</v>
      </c>
      <c r="O60" s="268">
        <v>0</v>
      </c>
      <c r="P60" s="268">
        <v>0</v>
      </c>
      <c r="Q60" s="268">
        <v>0</v>
      </c>
      <c r="R60" s="268">
        <v>0</v>
      </c>
      <c r="S60" s="268">
        <v>0</v>
      </c>
      <c r="T60" s="268">
        <v>0</v>
      </c>
      <c r="U60" s="270">
        <f t="shared" si="10"/>
        <v>42300</v>
      </c>
      <c r="V60" s="60">
        <v>1</v>
      </c>
      <c r="W60" s="60">
        <v>1</v>
      </c>
      <c r="X60" s="58">
        <f t="shared" si="11"/>
        <v>42300</v>
      </c>
      <c r="Y60" s="57">
        <f t="shared" si="12"/>
        <v>42300</v>
      </c>
      <c r="Z60" s="57">
        <f t="shared" si="13"/>
        <v>42300</v>
      </c>
      <c r="AA60" s="77"/>
      <c r="AB60" s="81" t="s">
        <v>347</v>
      </c>
      <c r="AC60" s="57">
        <f t="shared" si="6"/>
        <v>0</v>
      </c>
    </row>
    <row r="61" spans="1:29" ht="16.5" x14ac:dyDescent="0.25">
      <c r="A61" s="320">
        <f t="shared" si="7"/>
        <v>55</v>
      </c>
      <c r="B61" s="52" t="s">
        <v>164</v>
      </c>
      <c r="C61" s="59">
        <v>970654</v>
      </c>
      <c r="D61" s="54">
        <v>43256</v>
      </c>
      <c r="E61" s="77"/>
      <c r="F61" s="77"/>
      <c r="G61" s="77"/>
      <c r="H61" s="77"/>
      <c r="I61" s="313">
        <v>22140</v>
      </c>
      <c r="J61" s="79">
        <f t="shared" si="8"/>
        <v>22140</v>
      </c>
      <c r="K61" s="41">
        <f t="shared" si="9"/>
        <v>22140</v>
      </c>
      <c r="L61" s="268">
        <v>0</v>
      </c>
      <c r="M61" s="268">
        <v>0</v>
      </c>
      <c r="N61" s="268">
        <v>0</v>
      </c>
      <c r="O61" s="268">
        <v>0</v>
      </c>
      <c r="P61" s="268">
        <v>0</v>
      </c>
      <c r="Q61" s="268">
        <v>0</v>
      </c>
      <c r="R61" s="268">
        <v>0</v>
      </c>
      <c r="S61" s="268">
        <v>0</v>
      </c>
      <c r="T61" s="268">
        <v>0</v>
      </c>
      <c r="U61" s="270">
        <f t="shared" si="10"/>
        <v>22140</v>
      </c>
      <c r="V61" s="60">
        <v>1</v>
      </c>
      <c r="W61" s="60">
        <v>1</v>
      </c>
      <c r="X61" s="58">
        <f t="shared" si="11"/>
        <v>22140</v>
      </c>
      <c r="Y61" s="57">
        <f t="shared" si="12"/>
        <v>22140</v>
      </c>
      <c r="Z61" s="57">
        <f t="shared" si="13"/>
        <v>22140</v>
      </c>
      <c r="AA61" s="77"/>
      <c r="AB61" s="81" t="s">
        <v>348</v>
      </c>
      <c r="AC61" s="57">
        <f t="shared" si="6"/>
        <v>0</v>
      </c>
    </row>
    <row r="62" spans="1:29" ht="16.5" x14ac:dyDescent="0.25">
      <c r="A62" s="320">
        <f t="shared" si="7"/>
        <v>56</v>
      </c>
      <c r="B62" s="52" t="s">
        <v>165</v>
      </c>
      <c r="C62" s="130" t="s">
        <v>166</v>
      </c>
      <c r="D62" s="54">
        <v>43256</v>
      </c>
      <c r="E62" s="77"/>
      <c r="F62" s="77"/>
      <c r="G62" s="77"/>
      <c r="H62" s="77"/>
      <c r="I62" s="313">
        <v>98390</v>
      </c>
      <c r="J62" s="79">
        <f t="shared" si="8"/>
        <v>98390</v>
      </c>
      <c r="K62" s="41">
        <f t="shared" si="9"/>
        <v>98390</v>
      </c>
      <c r="L62" s="268">
        <v>0</v>
      </c>
      <c r="M62" s="268">
        <v>0</v>
      </c>
      <c r="N62" s="268">
        <v>0</v>
      </c>
      <c r="O62" s="268">
        <v>0</v>
      </c>
      <c r="P62" s="268">
        <v>0</v>
      </c>
      <c r="Q62" s="268">
        <v>0</v>
      </c>
      <c r="R62" s="268">
        <v>0</v>
      </c>
      <c r="S62" s="268">
        <v>0</v>
      </c>
      <c r="T62" s="268">
        <v>0</v>
      </c>
      <c r="U62" s="270">
        <f t="shared" si="10"/>
        <v>98390</v>
      </c>
      <c r="V62" s="60">
        <v>1</v>
      </c>
      <c r="W62" s="60">
        <v>1</v>
      </c>
      <c r="X62" s="58">
        <f t="shared" si="11"/>
        <v>98390</v>
      </c>
      <c r="Y62" s="57">
        <f t="shared" si="12"/>
        <v>98390</v>
      </c>
      <c r="Z62" s="57">
        <f t="shared" si="13"/>
        <v>98390</v>
      </c>
      <c r="AA62" s="77"/>
      <c r="AB62" s="81" t="s">
        <v>349</v>
      </c>
      <c r="AC62" s="57">
        <f t="shared" si="6"/>
        <v>0</v>
      </c>
    </row>
    <row r="63" spans="1:29" x14ac:dyDescent="0.25">
      <c r="A63" s="168"/>
      <c r="B63" s="172"/>
      <c r="C63" s="297"/>
      <c r="D63" s="298"/>
      <c r="E63" s="77"/>
      <c r="F63" s="77"/>
      <c r="G63" s="77"/>
      <c r="H63" s="77"/>
      <c r="I63" s="299"/>
      <c r="J63" s="79"/>
      <c r="K63" s="58"/>
      <c r="L63" s="268"/>
      <c r="M63" s="77"/>
      <c r="N63" s="77"/>
      <c r="O63" s="77"/>
      <c r="P63" s="77"/>
      <c r="Q63" s="77"/>
      <c r="R63" s="77"/>
      <c r="S63" s="77"/>
      <c r="T63" s="77"/>
      <c r="U63" s="44"/>
      <c r="V63" s="300"/>
      <c r="W63" s="60"/>
      <c r="X63" s="58"/>
      <c r="Y63" s="58"/>
      <c r="Z63" s="41"/>
      <c r="AA63" s="77"/>
      <c r="AB63" s="301"/>
      <c r="AC63" s="77"/>
    </row>
    <row r="64" spans="1:29" x14ac:dyDescent="0.25">
      <c r="A64" s="60"/>
      <c r="B64" s="77" t="s">
        <v>7</v>
      </c>
      <c r="C64" s="60"/>
      <c r="D64" s="303"/>
      <c r="E64" s="77"/>
      <c r="F64" s="77"/>
      <c r="G64" s="77"/>
      <c r="H64" s="77"/>
      <c r="I64" s="270">
        <f>SUM(I7:I63)</f>
        <v>4641270</v>
      </c>
      <c r="J64" s="270">
        <f t="shared" ref="J64:L64" si="14">SUM(J7:J63)</f>
        <v>4641845</v>
      </c>
      <c r="K64" s="270">
        <f t="shared" si="14"/>
        <v>4641270</v>
      </c>
      <c r="L64" s="270">
        <f t="shared" si="14"/>
        <v>575</v>
      </c>
      <c r="M64" s="270">
        <f>SUM(M7:M63)</f>
        <v>47890</v>
      </c>
      <c r="N64" s="270">
        <f t="shared" ref="N64:Z64" si="15">SUM(N7:N63)</f>
        <v>0</v>
      </c>
      <c r="O64" s="270">
        <f t="shared" si="15"/>
        <v>0</v>
      </c>
      <c r="P64" s="270">
        <f t="shared" si="15"/>
        <v>0</v>
      </c>
      <c r="Q64" s="270">
        <f t="shared" si="15"/>
        <v>0</v>
      </c>
      <c r="R64" s="270">
        <f t="shared" si="15"/>
        <v>0</v>
      </c>
      <c r="S64" s="270">
        <f t="shared" si="15"/>
        <v>0</v>
      </c>
      <c r="T64" s="270">
        <f t="shared" si="15"/>
        <v>0</v>
      </c>
      <c r="U64" s="270">
        <f t="shared" si="15"/>
        <v>4641270</v>
      </c>
      <c r="V64" s="270">
        <f t="shared" si="15"/>
        <v>56</v>
      </c>
      <c r="W64" s="270">
        <f t="shared" si="15"/>
        <v>56</v>
      </c>
      <c r="X64" s="270">
        <f t="shared" si="15"/>
        <v>4641845</v>
      </c>
      <c r="Y64" s="270">
        <f t="shared" si="15"/>
        <v>4641845</v>
      </c>
      <c r="Z64" s="270">
        <f t="shared" si="15"/>
        <v>4641270</v>
      </c>
      <c r="AA64" s="77"/>
      <c r="AB64" s="301"/>
      <c r="AC64" s="270">
        <f>SUM(AC6:AC6)</f>
        <v>0</v>
      </c>
    </row>
    <row r="65" spans="9:28" x14ac:dyDescent="0.25">
      <c r="I65" s="145">
        <f>+pdam1!E62</f>
        <v>4641270</v>
      </c>
      <c r="J65" s="145">
        <f>+pdam1!F62</f>
        <v>4641845</v>
      </c>
      <c r="K65" s="145">
        <f>+pdam1!G62</f>
        <v>4641270</v>
      </c>
      <c r="L65" s="145">
        <f>+pdam1!H62</f>
        <v>575</v>
      </c>
      <c r="M65" s="145">
        <v>47890</v>
      </c>
      <c r="V65" s="145">
        <f>+pdam1!I62</f>
        <v>56</v>
      </c>
      <c r="W65" s="145">
        <f>+pdam1!J62</f>
        <v>56</v>
      </c>
      <c r="X65" s="145">
        <f>+pdam1!K62</f>
        <v>4641845</v>
      </c>
      <c r="Y65" s="145">
        <f>+pdam1!L62</f>
        <v>4641845</v>
      </c>
      <c r="Z65" s="145">
        <f>+pdam1!M62</f>
        <v>4641270</v>
      </c>
      <c r="AB65" s="9"/>
    </row>
    <row r="66" spans="9:28" x14ac:dyDescent="0.25">
      <c r="I66" s="145">
        <f>+I64-I65</f>
        <v>0</v>
      </c>
      <c r="J66" s="145">
        <f t="shared" ref="J66:L66" si="16">+J64-J65</f>
        <v>0</v>
      </c>
      <c r="K66" s="145">
        <f t="shared" si="16"/>
        <v>0</v>
      </c>
      <c r="L66" s="145">
        <f t="shared" si="16"/>
        <v>0</v>
      </c>
      <c r="M66" s="145">
        <f>+M64-M65</f>
        <v>0</v>
      </c>
      <c r="V66" s="145">
        <f t="shared" ref="V66:Z66" si="17">+V64-V65</f>
        <v>0</v>
      </c>
      <c r="W66" s="145">
        <f t="shared" si="17"/>
        <v>0</v>
      </c>
      <c r="X66" s="145">
        <f t="shared" si="17"/>
        <v>0</v>
      </c>
      <c r="Y66" s="145">
        <f t="shared" si="17"/>
        <v>0</v>
      </c>
      <c r="Z66" s="145">
        <f t="shared" si="17"/>
        <v>0</v>
      </c>
      <c r="AB66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showGridLines="0" view="pageBreakPreview" zoomScaleSheetLayoutView="100" workbookViewId="0">
      <pane ySplit="4" topLeftCell="A10" activePane="bottomLeft" state="frozen"/>
      <selection pane="bottomLeft" activeCell="D15" sqref="D15"/>
    </sheetView>
  </sheetViews>
  <sheetFormatPr defaultRowHeight="15.75" x14ac:dyDescent="0.25"/>
  <cols>
    <col min="1" max="1" width="11.7109375" style="9" bestFit="1" customWidth="1"/>
    <col min="2" max="2" width="22.5703125" style="9" bestFit="1" customWidth="1"/>
    <col min="3" max="3" width="10.140625" style="9" bestFit="1" customWidth="1"/>
    <col min="4" max="4" width="13.7109375" style="9" bestFit="1" customWidth="1"/>
    <col min="5" max="5" width="14.42578125" style="9" bestFit="1" customWidth="1"/>
    <col min="6" max="7" width="11.5703125" style="9" bestFit="1" customWidth="1"/>
    <col min="8" max="8" width="8" style="9" hidden="1" customWidth="1"/>
    <col min="9" max="9" width="18.5703125" style="9" bestFit="1" customWidth="1"/>
    <col min="10" max="10" width="19.28515625" style="9" bestFit="1" customWidth="1"/>
    <col min="11" max="11" width="18.5703125" style="9" bestFit="1" customWidth="1"/>
    <col min="12" max="12" width="16.28515625" style="9" bestFit="1" customWidth="1"/>
    <col min="13" max="14" width="17.7109375" style="9" bestFit="1" customWidth="1"/>
    <col min="15" max="15" width="14.28515625" style="145" bestFit="1" customWidth="1"/>
    <col min="16" max="16" width="16.140625" style="9" bestFit="1" customWidth="1"/>
    <col min="17" max="17" width="15.42578125" style="145" bestFit="1" customWidth="1"/>
    <col min="18" max="18" width="9.85546875" style="9" bestFit="1" customWidth="1"/>
    <col min="19" max="19" width="9.140625" style="9" hidden="1" customWidth="1"/>
    <col min="20" max="20" width="14.42578125" style="9" bestFit="1" customWidth="1"/>
    <col min="21" max="21" width="18.42578125" style="9" bestFit="1" customWidth="1"/>
    <col min="22" max="23" width="10.140625" style="9" bestFit="1" customWidth="1"/>
    <col min="24" max="25" width="18.42578125" style="9" bestFit="1" customWidth="1"/>
    <col min="26" max="26" width="18.140625" style="9" bestFit="1" customWidth="1"/>
    <col min="27" max="27" width="11.7109375" style="9" customWidth="1"/>
    <col min="28" max="28" width="21.140625" style="9" bestFit="1" customWidth="1"/>
    <col min="29" max="29" width="15.28515625" style="9" bestFit="1" customWidth="1"/>
    <col min="30" max="16384" width="9.140625" style="9"/>
  </cols>
  <sheetData>
    <row r="1" spans="1:29" x14ac:dyDescent="0.25">
      <c r="A1" s="1" t="s">
        <v>0</v>
      </c>
      <c r="B1" s="2"/>
      <c r="C1" s="3"/>
      <c r="D1" s="4"/>
      <c r="E1" s="5"/>
      <c r="F1" s="5"/>
      <c r="G1" s="89"/>
      <c r="H1" s="89"/>
      <c r="I1" s="90"/>
      <c r="J1" s="90"/>
      <c r="K1" s="91"/>
      <c r="L1" s="7"/>
      <c r="M1" s="85"/>
      <c r="N1" s="85"/>
      <c r="O1" s="85"/>
      <c r="P1" s="84"/>
      <c r="Q1" s="85"/>
      <c r="R1" s="84"/>
      <c r="S1" s="84"/>
      <c r="T1" s="92"/>
      <c r="U1" s="5"/>
      <c r="V1" s="8"/>
      <c r="X1" s="93"/>
      <c r="Y1" s="93"/>
      <c r="Z1" s="93"/>
      <c r="AA1" s="11"/>
      <c r="AB1" s="1"/>
    </row>
    <row r="2" spans="1:29" x14ac:dyDescent="0.25">
      <c r="A2" s="12" t="s">
        <v>49</v>
      </c>
      <c r="B2" s="2"/>
      <c r="C2" s="3"/>
      <c r="D2" s="4"/>
      <c r="E2" s="5"/>
      <c r="F2" s="5"/>
      <c r="G2" s="89"/>
      <c r="H2" s="89"/>
      <c r="I2" s="90"/>
      <c r="J2" s="90"/>
      <c r="K2" s="91"/>
      <c r="L2" s="7"/>
      <c r="M2" s="85"/>
      <c r="N2" s="85"/>
      <c r="O2" s="85"/>
      <c r="P2" s="84"/>
      <c r="Q2" s="85"/>
      <c r="R2" s="84"/>
      <c r="S2" s="84"/>
      <c r="T2" s="92"/>
      <c r="U2" s="5"/>
      <c r="V2" s="8"/>
      <c r="X2" s="93"/>
      <c r="Y2" s="93"/>
      <c r="Z2" s="93"/>
      <c r="AA2" s="11"/>
      <c r="AB2" s="1"/>
    </row>
    <row r="3" spans="1:29" s="8" customFormat="1" x14ac:dyDescent="0.25">
      <c r="A3" s="94" t="s">
        <v>2</v>
      </c>
      <c r="B3" s="94" t="s">
        <v>3</v>
      </c>
      <c r="C3" s="94" t="s">
        <v>4</v>
      </c>
      <c r="D3" s="95" t="s">
        <v>5</v>
      </c>
      <c r="E3" s="95" t="s">
        <v>5</v>
      </c>
      <c r="F3" s="95" t="s">
        <v>5</v>
      </c>
      <c r="G3" s="96" t="s">
        <v>5</v>
      </c>
      <c r="H3" s="96" t="s">
        <v>5</v>
      </c>
      <c r="I3" s="97" t="s">
        <v>6</v>
      </c>
      <c r="J3" s="97" t="s">
        <v>7</v>
      </c>
      <c r="K3" s="94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1" t="s">
        <v>52</v>
      </c>
      <c r="Q3" s="100" t="s">
        <v>52</v>
      </c>
      <c r="R3" s="101" t="s">
        <v>53</v>
      </c>
      <c r="S3" s="101" t="s">
        <v>53</v>
      </c>
      <c r="T3" s="102" t="s">
        <v>54</v>
      </c>
      <c r="U3" s="97" t="s">
        <v>55</v>
      </c>
      <c r="V3" s="103" t="s">
        <v>10</v>
      </c>
      <c r="W3" s="94" t="s">
        <v>11</v>
      </c>
      <c r="X3" s="104" t="s">
        <v>12</v>
      </c>
      <c r="Y3" s="105" t="s">
        <v>13</v>
      </c>
      <c r="Z3" s="105" t="s">
        <v>14</v>
      </c>
      <c r="AA3" s="97" t="s">
        <v>15</v>
      </c>
      <c r="AB3" s="94" t="s">
        <v>16</v>
      </c>
      <c r="AC3" s="94"/>
    </row>
    <row r="4" spans="1:29" s="8" customFormat="1" x14ac:dyDescent="0.25">
      <c r="A4" s="106"/>
      <c r="B4" s="106"/>
      <c r="C4" s="106"/>
      <c r="D4" s="107" t="s">
        <v>17</v>
      </c>
      <c r="E4" s="107" t="s">
        <v>54</v>
      </c>
      <c r="F4" s="107" t="s">
        <v>56</v>
      </c>
      <c r="G4" s="108" t="s">
        <v>57</v>
      </c>
      <c r="H4" s="108" t="s">
        <v>53</v>
      </c>
      <c r="I4" s="109"/>
      <c r="J4" s="110" t="s">
        <v>6</v>
      </c>
      <c r="K4" s="106"/>
      <c r="L4" s="111"/>
      <c r="M4" s="112" t="s">
        <v>58</v>
      </c>
      <c r="N4" s="113" t="s">
        <v>59</v>
      </c>
      <c r="O4" s="113" t="s">
        <v>59</v>
      </c>
      <c r="P4" s="114" t="s">
        <v>60</v>
      </c>
      <c r="Q4" s="113" t="s">
        <v>61</v>
      </c>
      <c r="R4" s="114" t="s">
        <v>62</v>
      </c>
      <c r="S4" s="114" t="s">
        <v>63</v>
      </c>
      <c r="T4" s="115"/>
      <c r="U4" s="110" t="s">
        <v>64</v>
      </c>
      <c r="V4" s="116"/>
      <c r="W4" s="106" t="s">
        <v>18</v>
      </c>
      <c r="X4" s="117" t="s">
        <v>19</v>
      </c>
      <c r="Y4" s="118" t="s">
        <v>9</v>
      </c>
      <c r="Z4" s="118"/>
      <c r="AA4" s="119"/>
      <c r="AB4" s="120"/>
      <c r="AC4" s="106"/>
    </row>
    <row r="5" spans="1:29" x14ac:dyDescent="0.25">
      <c r="A5" s="32"/>
      <c r="B5" s="121"/>
      <c r="C5" s="132"/>
      <c r="D5" s="54"/>
      <c r="E5" s="129"/>
      <c r="F5" s="77"/>
      <c r="G5" s="123"/>
      <c r="H5" s="77"/>
      <c r="I5" s="74"/>
      <c r="J5" s="56"/>
      <c r="K5" s="57"/>
      <c r="L5" s="125"/>
      <c r="M5" s="125"/>
      <c r="N5" s="124"/>
      <c r="O5" s="125"/>
      <c r="P5" s="125"/>
      <c r="Q5" s="125"/>
      <c r="R5" s="125"/>
      <c r="S5" s="125"/>
      <c r="T5" s="125"/>
      <c r="U5" s="126"/>
      <c r="V5" s="59"/>
      <c r="W5" s="60"/>
      <c r="X5" s="57"/>
      <c r="Y5" s="127"/>
      <c r="Z5" s="57"/>
      <c r="AA5" s="77"/>
      <c r="AB5" s="75"/>
      <c r="AC5" s="57"/>
    </row>
    <row r="6" spans="1:29" x14ac:dyDescent="0.25">
      <c r="A6" s="32">
        <v>1</v>
      </c>
      <c r="B6" s="33" t="s">
        <v>20</v>
      </c>
      <c r="C6" s="34">
        <v>976579</v>
      </c>
      <c r="D6" s="35">
        <v>42881</v>
      </c>
      <c r="E6" s="135"/>
      <c r="F6" s="35"/>
      <c r="G6" s="136"/>
      <c r="H6" s="135"/>
      <c r="I6" s="137">
        <v>405000</v>
      </c>
      <c r="J6" s="37">
        <f t="shared" ref="J6:J24" si="0">+V6*X6</f>
        <v>409860</v>
      </c>
      <c r="K6" s="38">
        <f t="shared" ref="K6:K24" si="1">+I6/V6</f>
        <v>405000</v>
      </c>
      <c r="L6" s="39">
        <v>4860</v>
      </c>
      <c r="M6" s="138">
        <v>405000</v>
      </c>
      <c r="N6" s="138">
        <v>0</v>
      </c>
      <c r="O6" s="138">
        <v>0</v>
      </c>
      <c r="P6" s="139">
        <v>0</v>
      </c>
      <c r="Q6" s="139">
        <v>0</v>
      </c>
      <c r="R6" s="139">
        <v>0</v>
      </c>
      <c r="S6" s="139"/>
      <c r="T6" s="139">
        <v>0</v>
      </c>
      <c r="U6" s="140">
        <f>+M6-N6-P6-T6</f>
        <v>405000</v>
      </c>
      <c r="V6" s="40">
        <v>1</v>
      </c>
      <c r="W6" s="40">
        <v>1</v>
      </c>
      <c r="X6" s="57">
        <f t="shared" ref="X6:X24" si="2">+K6+L6</f>
        <v>409860</v>
      </c>
      <c r="Y6" s="127">
        <f t="shared" ref="Y6:Y24" si="3">+W6*X6</f>
        <v>409860</v>
      </c>
      <c r="Z6" s="57">
        <f t="shared" ref="Z6:Z24" si="4">+K6*W6</f>
        <v>405000</v>
      </c>
      <c r="AA6" s="77"/>
      <c r="AB6" s="43" t="s">
        <v>21</v>
      </c>
      <c r="AC6" s="57">
        <f>+U6-Z6</f>
        <v>0</v>
      </c>
    </row>
    <row r="7" spans="1:29" x14ac:dyDescent="0.25">
      <c r="A7" s="32">
        <f t="shared" ref="A7:A30" si="5">+A6+1</f>
        <v>2</v>
      </c>
      <c r="B7" s="45" t="s">
        <v>22</v>
      </c>
      <c r="C7" s="46">
        <v>921870</v>
      </c>
      <c r="D7" s="47">
        <v>43215</v>
      </c>
      <c r="E7" s="141"/>
      <c r="F7" s="135"/>
      <c r="G7" s="136"/>
      <c r="H7" s="135"/>
      <c r="I7" s="50">
        <v>103000</v>
      </c>
      <c r="J7" s="37">
        <f t="shared" si="0"/>
        <v>104236</v>
      </c>
      <c r="K7" s="38">
        <f t="shared" si="1"/>
        <v>103000</v>
      </c>
      <c r="L7" s="39">
        <f>+I7*1.2%</f>
        <v>1236</v>
      </c>
      <c r="M7" s="138">
        <v>103000</v>
      </c>
      <c r="N7" s="138">
        <v>0</v>
      </c>
      <c r="O7" s="138">
        <v>0</v>
      </c>
      <c r="P7" s="139">
        <v>0</v>
      </c>
      <c r="Q7" s="139">
        <v>0</v>
      </c>
      <c r="R7" s="139">
        <v>0</v>
      </c>
      <c r="S7" s="139">
        <v>0</v>
      </c>
      <c r="T7" s="139">
        <v>0</v>
      </c>
      <c r="U7" s="140">
        <f t="shared" ref="U7:U9" si="6">+M7-N7-P7-T7</f>
        <v>103000</v>
      </c>
      <c r="V7" s="40">
        <v>1</v>
      </c>
      <c r="W7" s="40">
        <v>1</v>
      </c>
      <c r="X7" s="57">
        <f t="shared" si="2"/>
        <v>104236</v>
      </c>
      <c r="Y7" s="127">
        <f t="shared" si="3"/>
        <v>104236</v>
      </c>
      <c r="Z7" s="57">
        <f t="shared" si="4"/>
        <v>103000</v>
      </c>
      <c r="AA7" s="77"/>
      <c r="AB7" s="49" t="s">
        <v>23</v>
      </c>
      <c r="AC7" s="57">
        <f>+U7-Z7</f>
        <v>0</v>
      </c>
    </row>
    <row r="8" spans="1:29" x14ac:dyDescent="0.25">
      <c r="A8" s="32">
        <f t="shared" si="5"/>
        <v>3</v>
      </c>
      <c r="B8" s="45" t="s">
        <v>22</v>
      </c>
      <c r="C8" s="46">
        <v>921870</v>
      </c>
      <c r="D8" s="47">
        <v>43229</v>
      </c>
      <c r="E8" s="141"/>
      <c r="F8" s="135"/>
      <c r="G8" s="136"/>
      <c r="H8" s="135"/>
      <c r="I8" s="50">
        <v>103000</v>
      </c>
      <c r="J8" s="37">
        <f t="shared" si="0"/>
        <v>103000</v>
      </c>
      <c r="K8" s="38">
        <f t="shared" si="1"/>
        <v>103000</v>
      </c>
      <c r="L8" s="139">
        <v>0</v>
      </c>
      <c r="M8" s="138">
        <v>103000</v>
      </c>
      <c r="N8" s="138">
        <v>0</v>
      </c>
      <c r="O8" s="139">
        <v>0</v>
      </c>
      <c r="P8" s="139">
        <v>0</v>
      </c>
      <c r="Q8" s="139">
        <v>0</v>
      </c>
      <c r="R8" s="139">
        <v>0</v>
      </c>
      <c r="S8" s="139">
        <v>0</v>
      </c>
      <c r="T8" s="139">
        <v>0</v>
      </c>
      <c r="U8" s="140">
        <f t="shared" si="6"/>
        <v>103000</v>
      </c>
      <c r="V8" s="51">
        <v>1</v>
      </c>
      <c r="W8" s="40">
        <v>1</v>
      </c>
      <c r="X8" s="57">
        <f t="shared" si="2"/>
        <v>103000</v>
      </c>
      <c r="Y8" s="127">
        <f t="shared" si="3"/>
        <v>103000</v>
      </c>
      <c r="Z8" s="57">
        <f t="shared" si="4"/>
        <v>103000</v>
      </c>
      <c r="AA8" s="77"/>
      <c r="AB8" s="49" t="s">
        <v>23</v>
      </c>
      <c r="AC8" s="57">
        <f>+U8-Z8</f>
        <v>0</v>
      </c>
    </row>
    <row r="9" spans="1:29" x14ac:dyDescent="0.25">
      <c r="A9" s="32">
        <f t="shared" si="5"/>
        <v>4</v>
      </c>
      <c r="B9" s="45" t="s">
        <v>22</v>
      </c>
      <c r="C9" s="46">
        <v>921870</v>
      </c>
      <c r="D9" s="47">
        <v>43237</v>
      </c>
      <c r="E9" s="141"/>
      <c r="F9" s="135"/>
      <c r="G9" s="136"/>
      <c r="H9" s="135"/>
      <c r="I9" s="50">
        <v>103000</v>
      </c>
      <c r="J9" s="37">
        <f t="shared" si="0"/>
        <v>103000</v>
      </c>
      <c r="K9" s="38">
        <f t="shared" si="1"/>
        <v>103000</v>
      </c>
      <c r="L9" s="139">
        <v>0</v>
      </c>
      <c r="M9" s="138">
        <v>103000</v>
      </c>
      <c r="N9" s="138">
        <v>0</v>
      </c>
      <c r="O9" s="139">
        <v>0</v>
      </c>
      <c r="P9" s="139">
        <v>0</v>
      </c>
      <c r="Q9" s="139">
        <v>0</v>
      </c>
      <c r="R9" s="139">
        <v>0</v>
      </c>
      <c r="S9" s="139">
        <v>0</v>
      </c>
      <c r="T9" s="139">
        <v>0</v>
      </c>
      <c r="U9" s="140">
        <f t="shared" si="6"/>
        <v>103000</v>
      </c>
      <c r="V9" s="51">
        <v>1</v>
      </c>
      <c r="W9" s="40">
        <v>1</v>
      </c>
      <c r="X9" s="57">
        <f t="shared" si="2"/>
        <v>103000</v>
      </c>
      <c r="Y9" s="127">
        <f t="shared" si="3"/>
        <v>103000</v>
      </c>
      <c r="Z9" s="57">
        <f t="shared" si="4"/>
        <v>103000</v>
      </c>
      <c r="AA9" s="77"/>
      <c r="AB9" s="49" t="s">
        <v>23</v>
      </c>
      <c r="AC9" s="57">
        <f>+U9-Z9</f>
        <v>0</v>
      </c>
    </row>
    <row r="10" spans="1:29" x14ac:dyDescent="0.25">
      <c r="A10" s="32">
        <f t="shared" si="5"/>
        <v>5</v>
      </c>
      <c r="B10" s="52" t="s">
        <v>24</v>
      </c>
      <c r="C10" s="53" t="s">
        <v>25</v>
      </c>
      <c r="D10" s="54">
        <v>43119</v>
      </c>
      <c r="E10" s="77"/>
      <c r="F10" s="142"/>
      <c r="G10" s="123"/>
      <c r="H10" s="77"/>
      <c r="I10" s="74">
        <v>1002500</v>
      </c>
      <c r="J10" s="56">
        <f t="shared" si="0"/>
        <v>1122800</v>
      </c>
      <c r="K10" s="57">
        <f t="shared" si="1"/>
        <v>100250</v>
      </c>
      <c r="L10" s="58">
        <f>+I10*1.2%</f>
        <v>12030</v>
      </c>
      <c r="M10" s="124">
        <v>601500</v>
      </c>
      <c r="N10" s="124">
        <v>0</v>
      </c>
      <c r="O10" s="124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126">
        <f>+M10-N10-P10-T10</f>
        <v>601500</v>
      </c>
      <c r="V10" s="59">
        <v>10</v>
      </c>
      <c r="W10" s="60">
        <v>6</v>
      </c>
      <c r="X10" s="57">
        <f t="shared" si="2"/>
        <v>112280</v>
      </c>
      <c r="Y10" s="127">
        <f t="shared" si="3"/>
        <v>673680</v>
      </c>
      <c r="Z10" s="57">
        <f t="shared" si="4"/>
        <v>601500</v>
      </c>
      <c r="AA10" s="77"/>
      <c r="AB10" s="61" t="s">
        <v>26</v>
      </c>
      <c r="AC10" s="57">
        <f>+U10-Z10</f>
        <v>0</v>
      </c>
    </row>
    <row r="11" spans="1:29" x14ac:dyDescent="0.25">
      <c r="A11" s="32">
        <f t="shared" si="5"/>
        <v>6</v>
      </c>
      <c r="B11" s="62" t="s">
        <v>27</v>
      </c>
      <c r="C11" s="63">
        <v>973142</v>
      </c>
      <c r="D11" s="64">
        <v>43241</v>
      </c>
      <c r="E11" s="129"/>
      <c r="F11" s="77"/>
      <c r="G11" s="77"/>
      <c r="H11" s="77"/>
      <c r="I11" s="65">
        <v>809000</v>
      </c>
      <c r="J11" s="56">
        <f t="shared" si="0"/>
        <v>818708</v>
      </c>
      <c r="K11" s="57">
        <f t="shared" si="1"/>
        <v>809000</v>
      </c>
      <c r="L11" s="58">
        <f>+I11*1.2%</f>
        <v>9708</v>
      </c>
      <c r="M11" s="124">
        <v>809000</v>
      </c>
      <c r="N11" s="124">
        <v>0</v>
      </c>
      <c r="O11" s="124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6">
        <f t="shared" ref="U11:U24" si="7">+M11-N11-P11-T11</f>
        <v>809000</v>
      </c>
      <c r="V11" s="59">
        <v>1</v>
      </c>
      <c r="W11" s="60">
        <v>1</v>
      </c>
      <c r="X11" s="57">
        <f t="shared" si="2"/>
        <v>818708</v>
      </c>
      <c r="Y11" s="127">
        <f t="shared" si="3"/>
        <v>818708</v>
      </c>
      <c r="Z11" s="57">
        <f t="shared" si="4"/>
        <v>809000</v>
      </c>
      <c r="AA11" s="77"/>
      <c r="AB11" s="49" t="s">
        <v>28</v>
      </c>
      <c r="AC11" s="57">
        <f t="shared" ref="AC11:AC30" si="8">+U11-Z11</f>
        <v>0</v>
      </c>
    </row>
    <row r="12" spans="1:29" x14ac:dyDescent="0.25">
      <c r="A12" s="32">
        <f t="shared" si="5"/>
        <v>7</v>
      </c>
      <c r="B12" s="62" t="s">
        <v>29</v>
      </c>
      <c r="C12" s="66" t="s">
        <v>30</v>
      </c>
      <c r="D12" s="64">
        <v>43241</v>
      </c>
      <c r="E12" s="129"/>
      <c r="F12" s="77"/>
      <c r="G12" s="77"/>
      <c r="H12" s="77"/>
      <c r="I12" s="65">
        <v>406000</v>
      </c>
      <c r="J12" s="56">
        <f t="shared" si="0"/>
        <v>410872</v>
      </c>
      <c r="K12" s="57">
        <f t="shared" si="1"/>
        <v>406000</v>
      </c>
      <c r="L12" s="58">
        <f t="shared" ref="L12:L24" si="9">+I12*1.2%</f>
        <v>4872</v>
      </c>
      <c r="M12" s="124">
        <v>406000</v>
      </c>
      <c r="N12" s="124">
        <v>0</v>
      </c>
      <c r="O12" s="124">
        <v>0</v>
      </c>
      <c r="P12" s="125">
        <v>0</v>
      </c>
      <c r="Q12" s="125">
        <v>0</v>
      </c>
      <c r="R12" s="125">
        <v>0</v>
      </c>
      <c r="S12" s="125">
        <v>0</v>
      </c>
      <c r="T12" s="125">
        <v>0</v>
      </c>
      <c r="U12" s="126">
        <f t="shared" si="7"/>
        <v>406000</v>
      </c>
      <c r="V12" s="59">
        <v>1</v>
      </c>
      <c r="W12" s="60">
        <v>1</v>
      </c>
      <c r="X12" s="57">
        <f t="shared" si="2"/>
        <v>410872</v>
      </c>
      <c r="Y12" s="127">
        <f t="shared" si="3"/>
        <v>410872</v>
      </c>
      <c r="Z12" s="57">
        <f t="shared" si="4"/>
        <v>406000</v>
      </c>
      <c r="AA12" s="77"/>
      <c r="AB12" s="49" t="s">
        <v>21</v>
      </c>
      <c r="AC12" s="57">
        <f t="shared" si="8"/>
        <v>0</v>
      </c>
    </row>
    <row r="13" spans="1:29" x14ac:dyDescent="0.25">
      <c r="A13" s="32">
        <f t="shared" si="5"/>
        <v>8</v>
      </c>
      <c r="B13" s="62" t="s">
        <v>31</v>
      </c>
      <c r="C13" s="63">
        <v>912811</v>
      </c>
      <c r="D13" s="67">
        <v>43241</v>
      </c>
      <c r="E13" s="129"/>
      <c r="F13" s="77"/>
      <c r="G13" s="77"/>
      <c r="H13" s="77"/>
      <c r="I13" s="65">
        <v>503000</v>
      </c>
      <c r="J13" s="56">
        <f t="shared" si="0"/>
        <v>509036</v>
      </c>
      <c r="K13" s="57">
        <f t="shared" si="1"/>
        <v>503000</v>
      </c>
      <c r="L13" s="58">
        <f t="shared" si="9"/>
        <v>6036</v>
      </c>
      <c r="M13" s="124">
        <v>503000</v>
      </c>
      <c r="N13" s="124">
        <v>0</v>
      </c>
      <c r="O13" s="124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6">
        <f t="shared" si="7"/>
        <v>503000</v>
      </c>
      <c r="V13" s="59">
        <v>1</v>
      </c>
      <c r="W13" s="60">
        <v>1</v>
      </c>
      <c r="X13" s="57">
        <f t="shared" si="2"/>
        <v>509036</v>
      </c>
      <c r="Y13" s="127">
        <f t="shared" si="3"/>
        <v>509036</v>
      </c>
      <c r="Z13" s="57">
        <f t="shared" si="4"/>
        <v>503000</v>
      </c>
      <c r="AA13" s="77"/>
      <c r="AB13" s="49" t="s">
        <v>32</v>
      </c>
      <c r="AC13" s="57">
        <f t="shared" si="8"/>
        <v>0</v>
      </c>
    </row>
    <row r="14" spans="1:29" x14ac:dyDescent="0.25">
      <c r="A14" s="32">
        <f t="shared" si="5"/>
        <v>9</v>
      </c>
      <c r="B14" s="68" t="s">
        <v>33</v>
      </c>
      <c r="C14" s="69" t="s">
        <v>34</v>
      </c>
      <c r="D14" s="64">
        <v>43241</v>
      </c>
      <c r="E14" s="129"/>
      <c r="F14" s="77"/>
      <c r="G14" s="77"/>
      <c r="H14" s="77"/>
      <c r="I14" s="65">
        <v>503000</v>
      </c>
      <c r="J14" s="56">
        <f t="shared" si="0"/>
        <v>509036</v>
      </c>
      <c r="K14" s="57">
        <f t="shared" si="1"/>
        <v>503000</v>
      </c>
      <c r="L14" s="58">
        <f t="shared" si="9"/>
        <v>6036</v>
      </c>
      <c r="M14" s="124">
        <v>503000</v>
      </c>
      <c r="N14" s="124">
        <v>0</v>
      </c>
      <c r="O14" s="124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6">
        <f t="shared" si="7"/>
        <v>503000</v>
      </c>
      <c r="V14" s="59">
        <v>1</v>
      </c>
      <c r="W14" s="60">
        <v>1</v>
      </c>
      <c r="X14" s="57">
        <f t="shared" si="2"/>
        <v>509036</v>
      </c>
      <c r="Y14" s="127">
        <f t="shared" si="3"/>
        <v>509036</v>
      </c>
      <c r="Z14" s="57">
        <f t="shared" si="4"/>
        <v>503000</v>
      </c>
      <c r="AA14" s="77"/>
      <c r="AB14" s="49" t="s">
        <v>32</v>
      </c>
      <c r="AC14" s="57">
        <f t="shared" si="8"/>
        <v>0</v>
      </c>
    </row>
    <row r="15" spans="1:29" x14ac:dyDescent="0.25">
      <c r="A15" s="32">
        <f t="shared" si="5"/>
        <v>10</v>
      </c>
      <c r="B15" s="62" t="s">
        <v>22</v>
      </c>
      <c r="C15" s="70">
        <v>921870</v>
      </c>
      <c r="D15" s="67">
        <v>43241</v>
      </c>
      <c r="E15" s="129"/>
      <c r="F15" s="77"/>
      <c r="G15" s="77"/>
      <c r="H15" s="77"/>
      <c r="I15" s="65">
        <v>103000</v>
      </c>
      <c r="J15" s="56">
        <f t="shared" si="0"/>
        <v>104236</v>
      </c>
      <c r="K15" s="57">
        <f t="shared" si="1"/>
        <v>103000</v>
      </c>
      <c r="L15" s="58">
        <f t="shared" si="9"/>
        <v>1236</v>
      </c>
      <c r="M15" s="124">
        <v>103000</v>
      </c>
      <c r="N15" s="124">
        <v>0</v>
      </c>
      <c r="O15" s="124">
        <v>0</v>
      </c>
      <c r="P15" s="125">
        <v>0</v>
      </c>
      <c r="Q15" s="125">
        <v>0</v>
      </c>
      <c r="R15" s="125">
        <v>0</v>
      </c>
      <c r="S15" s="125">
        <v>0</v>
      </c>
      <c r="T15" s="125">
        <v>0</v>
      </c>
      <c r="U15" s="126">
        <f t="shared" si="7"/>
        <v>103000</v>
      </c>
      <c r="V15" s="59">
        <v>1</v>
      </c>
      <c r="W15" s="60">
        <v>1</v>
      </c>
      <c r="X15" s="57">
        <f t="shared" si="2"/>
        <v>104236</v>
      </c>
      <c r="Y15" s="127">
        <f t="shared" si="3"/>
        <v>104236</v>
      </c>
      <c r="Z15" s="57">
        <f t="shared" si="4"/>
        <v>103000</v>
      </c>
      <c r="AA15" s="77"/>
      <c r="AB15" s="49" t="s">
        <v>23</v>
      </c>
      <c r="AC15" s="57">
        <f t="shared" si="8"/>
        <v>0</v>
      </c>
    </row>
    <row r="16" spans="1:29" x14ac:dyDescent="0.25">
      <c r="A16" s="32">
        <f t="shared" si="5"/>
        <v>11</v>
      </c>
      <c r="B16" s="68" t="s">
        <v>35</v>
      </c>
      <c r="C16" s="71" t="s">
        <v>36</v>
      </c>
      <c r="D16" s="72">
        <v>43242</v>
      </c>
      <c r="E16" s="129"/>
      <c r="F16" s="77"/>
      <c r="G16" s="77"/>
      <c r="H16" s="77"/>
      <c r="I16" s="65">
        <v>1003000</v>
      </c>
      <c r="J16" s="56">
        <f t="shared" si="0"/>
        <v>1015036</v>
      </c>
      <c r="K16" s="57">
        <f t="shared" si="1"/>
        <v>1003000</v>
      </c>
      <c r="L16" s="58">
        <f t="shared" si="9"/>
        <v>12036</v>
      </c>
      <c r="M16" s="124">
        <v>1003000</v>
      </c>
      <c r="N16" s="124">
        <v>0</v>
      </c>
      <c r="O16" s="124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126">
        <f t="shared" si="7"/>
        <v>1003000</v>
      </c>
      <c r="V16" s="59">
        <v>1</v>
      </c>
      <c r="W16" s="60">
        <v>1</v>
      </c>
      <c r="X16" s="57">
        <f t="shared" si="2"/>
        <v>1015036</v>
      </c>
      <c r="Y16" s="127">
        <f t="shared" si="3"/>
        <v>1015036</v>
      </c>
      <c r="Z16" s="57">
        <f t="shared" si="4"/>
        <v>1003000</v>
      </c>
      <c r="AA16" s="77"/>
      <c r="AB16" s="73" t="s">
        <v>26</v>
      </c>
      <c r="AC16" s="57">
        <f t="shared" si="8"/>
        <v>0</v>
      </c>
    </row>
    <row r="17" spans="1:29" x14ac:dyDescent="0.25">
      <c r="A17" s="32">
        <f t="shared" si="5"/>
        <v>12</v>
      </c>
      <c r="B17" s="68" t="s">
        <v>37</v>
      </c>
      <c r="C17" s="69" t="s">
        <v>38</v>
      </c>
      <c r="D17" s="64">
        <v>43242</v>
      </c>
      <c r="E17" s="129"/>
      <c r="F17" s="77"/>
      <c r="G17" s="77"/>
      <c r="H17" s="77"/>
      <c r="I17" s="65">
        <v>53000</v>
      </c>
      <c r="J17" s="56">
        <f t="shared" si="0"/>
        <v>53636</v>
      </c>
      <c r="K17" s="57">
        <f t="shared" si="1"/>
        <v>53000</v>
      </c>
      <c r="L17" s="58">
        <f t="shared" si="9"/>
        <v>636</v>
      </c>
      <c r="M17" s="124">
        <v>53000</v>
      </c>
      <c r="N17" s="124">
        <v>0</v>
      </c>
      <c r="O17" s="124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6">
        <f t="shared" si="7"/>
        <v>53000</v>
      </c>
      <c r="V17" s="59">
        <v>1</v>
      </c>
      <c r="W17" s="60">
        <v>1</v>
      </c>
      <c r="X17" s="57">
        <f t="shared" si="2"/>
        <v>53636</v>
      </c>
      <c r="Y17" s="127">
        <f t="shared" si="3"/>
        <v>53636</v>
      </c>
      <c r="Z17" s="57">
        <f t="shared" si="4"/>
        <v>53000</v>
      </c>
      <c r="AA17" s="77"/>
      <c r="AB17" s="49" t="s">
        <v>39</v>
      </c>
      <c r="AC17" s="57">
        <f t="shared" si="8"/>
        <v>0</v>
      </c>
    </row>
    <row r="18" spans="1:29" x14ac:dyDescent="0.25">
      <c r="A18" s="32">
        <f t="shared" si="5"/>
        <v>13</v>
      </c>
      <c r="B18" s="62" t="s">
        <v>40</v>
      </c>
      <c r="C18" s="70">
        <v>963180</v>
      </c>
      <c r="D18" s="64">
        <v>43243</v>
      </c>
      <c r="E18" s="129"/>
      <c r="F18" s="77"/>
      <c r="G18" s="77"/>
      <c r="H18" s="77"/>
      <c r="I18" s="65">
        <v>503000</v>
      </c>
      <c r="J18" s="56">
        <f t="shared" si="0"/>
        <v>509036</v>
      </c>
      <c r="K18" s="57">
        <f t="shared" si="1"/>
        <v>503000</v>
      </c>
      <c r="L18" s="58">
        <f t="shared" si="9"/>
        <v>6036</v>
      </c>
      <c r="M18" s="124">
        <v>503000</v>
      </c>
      <c r="N18" s="124">
        <v>0</v>
      </c>
      <c r="O18" s="124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  <c r="U18" s="126">
        <f t="shared" si="7"/>
        <v>503000</v>
      </c>
      <c r="V18" s="59">
        <v>1</v>
      </c>
      <c r="W18" s="60">
        <v>1</v>
      </c>
      <c r="X18" s="57">
        <f t="shared" si="2"/>
        <v>509036</v>
      </c>
      <c r="Y18" s="127">
        <f t="shared" si="3"/>
        <v>509036</v>
      </c>
      <c r="Z18" s="57">
        <f t="shared" si="4"/>
        <v>503000</v>
      </c>
      <c r="AA18" s="77"/>
      <c r="AB18" s="49" t="s">
        <v>32</v>
      </c>
      <c r="AC18" s="57">
        <f t="shared" si="8"/>
        <v>0</v>
      </c>
    </row>
    <row r="19" spans="1:29" x14ac:dyDescent="0.25">
      <c r="A19" s="32">
        <f t="shared" si="5"/>
        <v>14</v>
      </c>
      <c r="B19" s="52" t="s">
        <v>41</v>
      </c>
      <c r="C19" s="59">
        <v>898343</v>
      </c>
      <c r="D19" s="54">
        <v>43243</v>
      </c>
      <c r="E19" s="129"/>
      <c r="F19" s="77"/>
      <c r="G19" s="77"/>
      <c r="H19" s="77"/>
      <c r="I19" s="74">
        <v>503000</v>
      </c>
      <c r="J19" s="56">
        <f t="shared" si="0"/>
        <v>509036</v>
      </c>
      <c r="K19" s="57">
        <f t="shared" si="1"/>
        <v>503000</v>
      </c>
      <c r="L19" s="58">
        <f t="shared" si="9"/>
        <v>6036</v>
      </c>
      <c r="M19" s="124">
        <v>503000</v>
      </c>
      <c r="N19" s="124">
        <v>0</v>
      </c>
      <c r="O19" s="124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6">
        <f t="shared" si="7"/>
        <v>503000</v>
      </c>
      <c r="V19" s="59">
        <v>1</v>
      </c>
      <c r="W19" s="60">
        <v>1</v>
      </c>
      <c r="X19" s="57">
        <f t="shared" si="2"/>
        <v>509036</v>
      </c>
      <c r="Y19" s="127">
        <f t="shared" si="3"/>
        <v>509036</v>
      </c>
      <c r="Z19" s="57">
        <f t="shared" si="4"/>
        <v>503000</v>
      </c>
      <c r="AA19" s="77"/>
      <c r="AB19" s="75" t="s">
        <v>32</v>
      </c>
      <c r="AC19" s="57">
        <f t="shared" si="8"/>
        <v>0</v>
      </c>
    </row>
    <row r="20" spans="1:29" x14ac:dyDescent="0.25">
      <c r="A20" s="32">
        <f t="shared" si="5"/>
        <v>15</v>
      </c>
      <c r="B20" s="62" t="s">
        <v>42</v>
      </c>
      <c r="C20" s="70">
        <v>913622</v>
      </c>
      <c r="D20" s="67">
        <v>43243</v>
      </c>
      <c r="E20" s="129"/>
      <c r="F20" s="77"/>
      <c r="G20" s="77"/>
      <c r="H20" s="77"/>
      <c r="I20" s="65">
        <v>503000</v>
      </c>
      <c r="J20" s="56">
        <f t="shared" si="0"/>
        <v>509036</v>
      </c>
      <c r="K20" s="57">
        <f t="shared" si="1"/>
        <v>503000</v>
      </c>
      <c r="L20" s="58">
        <f t="shared" si="9"/>
        <v>6036</v>
      </c>
      <c r="M20" s="124">
        <v>503000</v>
      </c>
      <c r="N20" s="124">
        <v>0</v>
      </c>
      <c r="O20" s="124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  <c r="U20" s="126">
        <f t="shared" si="7"/>
        <v>503000</v>
      </c>
      <c r="V20" s="59">
        <v>1</v>
      </c>
      <c r="W20" s="60">
        <v>1</v>
      </c>
      <c r="X20" s="57">
        <f t="shared" si="2"/>
        <v>509036</v>
      </c>
      <c r="Y20" s="127">
        <f t="shared" si="3"/>
        <v>509036</v>
      </c>
      <c r="Z20" s="57">
        <f t="shared" si="4"/>
        <v>503000</v>
      </c>
      <c r="AA20" s="77"/>
      <c r="AB20" s="49" t="s">
        <v>32</v>
      </c>
      <c r="AC20" s="57">
        <f t="shared" si="8"/>
        <v>0</v>
      </c>
    </row>
    <row r="21" spans="1:29" x14ac:dyDescent="0.25">
      <c r="A21" s="32">
        <f t="shared" si="5"/>
        <v>16</v>
      </c>
      <c r="B21" s="62" t="s">
        <v>43</v>
      </c>
      <c r="C21" s="63">
        <v>910522</v>
      </c>
      <c r="D21" s="67">
        <v>43248</v>
      </c>
      <c r="E21" s="129"/>
      <c r="F21" s="77"/>
      <c r="G21" s="77"/>
      <c r="H21" s="77"/>
      <c r="I21" s="65">
        <v>203000</v>
      </c>
      <c r="J21" s="56">
        <f t="shared" si="0"/>
        <v>205436</v>
      </c>
      <c r="K21" s="57">
        <f t="shared" si="1"/>
        <v>203000</v>
      </c>
      <c r="L21" s="58">
        <f t="shared" si="9"/>
        <v>2436</v>
      </c>
      <c r="M21" s="124">
        <v>203000</v>
      </c>
      <c r="N21" s="124">
        <v>0</v>
      </c>
      <c r="O21" s="124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0</v>
      </c>
      <c r="U21" s="126">
        <f t="shared" si="7"/>
        <v>203000</v>
      </c>
      <c r="V21" s="59">
        <v>1</v>
      </c>
      <c r="W21" s="60">
        <v>1</v>
      </c>
      <c r="X21" s="57">
        <f t="shared" si="2"/>
        <v>205436</v>
      </c>
      <c r="Y21" s="127">
        <f t="shared" si="3"/>
        <v>205436</v>
      </c>
      <c r="Z21" s="57">
        <f t="shared" si="4"/>
        <v>203000</v>
      </c>
      <c r="AA21" s="77"/>
      <c r="AB21" s="49" t="s">
        <v>44</v>
      </c>
      <c r="AC21" s="57">
        <f t="shared" si="8"/>
        <v>0</v>
      </c>
    </row>
    <row r="22" spans="1:29" x14ac:dyDescent="0.25">
      <c r="A22" s="32">
        <f t="shared" si="5"/>
        <v>17</v>
      </c>
      <c r="B22" s="62" t="s">
        <v>45</v>
      </c>
      <c r="C22" s="63">
        <v>973902</v>
      </c>
      <c r="D22" s="64">
        <v>43250</v>
      </c>
      <c r="E22" s="129"/>
      <c r="F22" s="77"/>
      <c r="G22" s="77"/>
      <c r="H22" s="77"/>
      <c r="I22" s="65">
        <v>503000</v>
      </c>
      <c r="J22" s="56">
        <f t="shared" si="0"/>
        <v>509036</v>
      </c>
      <c r="K22" s="57">
        <f t="shared" si="1"/>
        <v>503000</v>
      </c>
      <c r="L22" s="58">
        <f t="shared" si="9"/>
        <v>6036</v>
      </c>
      <c r="M22" s="124">
        <v>503000</v>
      </c>
      <c r="N22" s="124">
        <v>0</v>
      </c>
      <c r="O22" s="124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0</v>
      </c>
      <c r="U22" s="126">
        <f t="shared" si="7"/>
        <v>503000</v>
      </c>
      <c r="V22" s="59">
        <v>1</v>
      </c>
      <c r="W22" s="60">
        <v>1</v>
      </c>
      <c r="X22" s="57">
        <f t="shared" si="2"/>
        <v>509036</v>
      </c>
      <c r="Y22" s="127">
        <f t="shared" si="3"/>
        <v>509036</v>
      </c>
      <c r="Z22" s="57">
        <f t="shared" si="4"/>
        <v>503000</v>
      </c>
      <c r="AA22" s="77"/>
      <c r="AB22" s="49" t="s">
        <v>32</v>
      </c>
      <c r="AC22" s="57">
        <f t="shared" si="8"/>
        <v>0</v>
      </c>
    </row>
    <row r="23" spans="1:29" x14ac:dyDescent="0.25">
      <c r="A23" s="32">
        <f t="shared" si="5"/>
        <v>18</v>
      </c>
      <c r="B23" s="62" t="s">
        <v>46</v>
      </c>
      <c r="C23" s="70" t="s">
        <v>47</v>
      </c>
      <c r="D23" s="64">
        <v>43245</v>
      </c>
      <c r="E23" s="129"/>
      <c r="F23" s="77"/>
      <c r="G23" s="77"/>
      <c r="H23" s="77"/>
      <c r="I23" s="65">
        <v>203000</v>
      </c>
      <c r="J23" s="56">
        <f t="shared" si="0"/>
        <v>205436</v>
      </c>
      <c r="K23" s="57">
        <f t="shared" si="1"/>
        <v>203000</v>
      </c>
      <c r="L23" s="58">
        <f t="shared" si="9"/>
        <v>2436</v>
      </c>
      <c r="M23" s="124">
        <v>203000</v>
      </c>
      <c r="N23" s="124">
        <v>0</v>
      </c>
      <c r="O23" s="124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  <c r="U23" s="126">
        <f t="shared" si="7"/>
        <v>203000</v>
      </c>
      <c r="V23" s="59">
        <v>1</v>
      </c>
      <c r="W23" s="60">
        <v>1</v>
      </c>
      <c r="X23" s="57">
        <f t="shared" si="2"/>
        <v>205436</v>
      </c>
      <c r="Y23" s="127">
        <f t="shared" si="3"/>
        <v>205436</v>
      </c>
      <c r="Z23" s="57">
        <f t="shared" si="4"/>
        <v>203000</v>
      </c>
      <c r="AA23" s="77"/>
      <c r="AB23" s="49" t="s">
        <v>44</v>
      </c>
      <c r="AC23" s="57">
        <f t="shared" si="8"/>
        <v>0</v>
      </c>
    </row>
    <row r="24" spans="1:29" x14ac:dyDescent="0.25">
      <c r="A24" s="32">
        <f t="shared" si="5"/>
        <v>19</v>
      </c>
      <c r="B24" s="68" t="s">
        <v>48</v>
      </c>
      <c r="C24" s="76">
        <v>885217</v>
      </c>
      <c r="D24" s="64">
        <v>43245</v>
      </c>
      <c r="E24" s="129"/>
      <c r="F24" s="77"/>
      <c r="G24" s="77"/>
      <c r="H24" s="77"/>
      <c r="I24" s="65">
        <v>503000</v>
      </c>
      <c r="J24" s="56">
        <f t="shared" si="0"/>
        <v>509036</v>
      </c>
      <c r="K24" s="57">
        <f t="shared" si="1"/>
        <v>503000</v>
      </c>
      <c r="L24" s="58">
        <f t="shared" si="9"/>
        <v>6036</v>
      </c>
      <c r="M24" s="124">
        <v>503000</v>
      </c>
      <c r="N24" s="124">
        <v>0</v>
      </c>
      <c r="O24" s="124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6">
        <f t="shared" si="7"/>
        <v>503000</v>
      </c>
      <c r="V24" s="59">
        <v>1</v>
      </c>
      <c r="W24" s="60">
        <v>1</v>
      </c>
      <c r="X24" s="57">
        <f t="shared" si="2"/>
        <v>509036</v>
      </c>
      <c r="Y24" s="127">
        <f t="shared" si="3"/>
        <v>509036</v>
      </c>
      <c r="Z24" s="57">
        <f t="shared" si="4"/>
        <v>503000</v>
      </c>
      <c r="AA24" s="77"/>
      <c r="AB24" s="73" t="s">
        <v>32</v>
      </c>
      <c r="AC24" s="57">
        <f t="shared" si="8"/>
        <v>0</v>
      </c>
    </row>
    <row r="25" spans="1:29" x14ac:dyDescent="0.25">
      <c r="A25" s="32">
        <f t="shared" si="5"/>
        <v>20</v>
      </c>
      <c r="B25" s="52" t="s">
        <v>42</v>
      </c>
      <c r="C25" s="128">
        <v>913622</v>
      </c>
      <c r="D25" s="54">
        <v>43256</v>
      </c>
      <c r="E25" s="129"/>
      <c r="F25" s="77"/>
      <c r="G25" s="77"/>
      <c r="H25" s="77"/>
      <c r="I25" s="313">
        <v>503000</v>
      </c>
      <c r="J25" s="56">
        <f t="shared" ref="J25" si="10">+V25*X25</f>
        <v>503000</v>
      </c>
      <c r="K25" s="57">
        <f t="shared" ref="K25" si="11">+I25/V25</f>
        <v>503000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126">
        <f t="shared" ref="U25:U30" si="12">+I25-N25-P25-T25</f>
        <v>503000</v>
      </c>
      <c r="V25" s="59">
        <v>1</v>
      </c>
      <c r="W25" s="60">
        <v>1</v>
      </c>
      <c r="X25" s="57">
        <f t="shared" ref="X25" si="13">+K25+L25</f>
        <v>503000</v>
      </c>
      <c r="Y25" s="127">
        <f t="shared" ref="Y25" si="14">+W25*X25</f>
        <v>503000</v>
      </c>
      <c r="Z25" s="57">
        <f t="shared" ref="Z25" si="15">+K25*W25</f>
        <v>503000</v>
      </c>
      <c r="AA25" s="77"/>
      <c r="AB25" s="75" t="s">
        <v>32</v>
      </c>
      <c r="AC25" s="57">
        <f t="shared" si="8"/>
        <v>0</v>
      </c>
    </row>
    <row r="26" spans="1:29" x14ac:dyDescent="0.25">
      <c r="A26" s="32">
        <f t="shared" si="5"/>
        <v>21</v>
      </c>
      <c r="B26" s="179" t="s">
        <v>41</v>
      </c>
      <c r="C26" s="323">
        <v>898343</v>
      </c>
      <c r="D26" s="72">
        <v>43257</v>
      </c>
      <c r="E26" s="129"/>
      <c r="F26" s="77"/>
      <c r="G26" s="77"/>
      <c r="H26" s="77"/>
      <c r="I26" s="324">
        <v>503000</v>
      </c>
      <c r="J26" s="56">
        <f t="shared" ref="J26:J30" si="16">+V26*X26</f>
        <v>503000</v>
      </c>
      <c r="K26" s="57">
        <f t="shared" ref="K26:K30" si="17">+I26/V26</f>
        <v>503000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126">
        <f t="shared" si="12"/>
        <v>503000</v>
      </c>
      <c r="V26" s="59">
        <v>1</v>
      </c>
      <c r="W26" s="60">
        <v>1</v>
      </c>
      <c r="X26" s="57">
        <f t="shared" ref="X26:X30" si="18">+K26+L26</f>
        <v>503000</v>
      </c>
      <c r="Y26" s="127">
        <f t="shared" ref="Y26:Y30" si="19">+W26*X26</f>
        <v>503000</v>
      </c>
      <c r="Z26" s="57">
        <f t="shared" ref="Z26:Z30" si="20">+K26*W26</f>
        <v>503000</v>
      </c>
      <c r="AA26" s="77"/>
      <c r="AB26" s="134" t="s">
        <v>32</v>
      </c>
      <c r="AC26" s="57">
        <f t="shared" si="8"/>
        <v>0</v>
      </c>
    </row>
    <row r="27" spans="1:29" x14ac:dyDescent="0.25">
      <c r="A27" s="32">
        <f t="shared" si="5"/>
        <v>22</v>
      </c>
      <c r="B27" s="121" t="s">
        <v>35</v>
      </c>
      <c r="C27" s="327" t="s">
        <v>36</v>
      </c>
      <c r="D27" s="54">
        <v>43256</v>
      </c>
      <c r="E27" s="129"/>
      <c r="F27" s="77"/>
      <c r="G27" s="77"/>
      <c r="H27" s="77"/>
      <c r="I27" s="55">
        <v>503000</v>
      </c>
      <c r="J27" s="56">
        <f t="shared" si="16"/>
        <v>503000</v>
      </c>
      <c r="K27" s="57">
        <f t="shared" si="17"/>
        <v>503000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126">
        <f t="shared" si="12"/>
        <v>503000</v>
      </c>
      <c r="V27" s="59">
        <v>1</v>
      </c>
      <c r="W27" s="60">
        <v>1</v>
      </c>
      <c r="X27" s="57">
        <f t="shared" si="18"/>
        <v>503000</v>
      </c>
      <c r="Y27" s="127">
        <f t="shared" si="19"/>
        <v>503000</v>
      </c>
      <c r="Z27" s="57">
        <f t="shared" si="20"/>
        <v>503000</v>
      </c>
      <c r="AA27" s="77"/>
      <c r="AB27" s="134" t="s">
        <v>32</v>
      </c>
      <c r="AC27" s="57">
        <f t="shared" si="8"/>
        <v>0</v>
      </c>
    </row>
    <row r="28" spans="1:29" x14ac:dyDescent="0.25">
      <c r="A28" s="32">
        <f t="shared" si="5"/>
        <v>23</v>
      </c>
      <c r="B28" s="121" t="s">
        <v>48</v>
      </c>
      <c r="C28" s="122">
        <v>885217</v>
      </c>
      <c r="D28" s="123">
        <v>43255</v>
      </c>
      <c r="E28" s="129"/>
      <c r="F28" s="77"/>
      <c r="G28" s="77"/>
      <c r="H28" s="77"/>
      <c r="I28" s="55">
        <v>203000</v>
      </c>
      <c r="J28" s="56">
        <f t="shared" si="16"/>
        <v>203000</v>
      </c>
      <c r="K28" s="57">
        <f t="shared" si="17"/>
        <v>203000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126">
        <f t="shared" si="12"/>
        <v>203000</v>
      </c>
      <c r="V28" s="59">
        <v>1</v>
      </c>
      <c r="W28" s="60">
        <v>1</v>
      </c>
      <c r="X28" s="57">
        <f t="shared" si="18"/>
        <v>203000</v>
      </c>
      <c r="Y28" s="127">
        <f t="shared" si="19"/>
        <v>203000</v>
      </c>
      <c r="Z28" s="57">
        <f t="shared" si="20"/>
        <v>203000</v>
      </c>
      <c r="AA28" s="77"/>
      <c r="AB28" s="134" t="s">
        <v>44</v>
      </c>
      <c r="AC28" s="57">
        <f t="shared" si="8"/>
        <v>0</v>
      </c>
    </row>
    <row r="29" spans="1:29" x14ac:dyDescent="0.25">
      <c r="A29" s="32">
        <f t="shared" si="5"/>
        <v>24</v>
      </c>
      <c r="B29" s="52" t="s">
        <v>77</v>
      </c>
      <c r="C29" s="59">
        <v>110804</v>
      </c>
      <c r="D29" s="54">
        <v>43257</v>
      </c>
      <c r="E29" s="129"/>
      <c r="F29" s="77"/>
      <c r="G29" s="77"/>
      <c r="H29" s="77"/>
      <c r="I29" s="313">
        <v>53000</v>
      </c>
      <c r="J29" s="56">
        <f t="shared" si="16"/>
        <v>53000</v>
      </c>
      <c r="K29" s="57">
        <f t="shared" si="17"/>
        <v>53000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126">
        <f t="shared" si="12"/>
        <v>53000</v>
      </c>
      <c r="V29" s="59">
        <v>1</v>
      </c>
      <c r="W29" s="60">
        <v>1</v>
      </c>
      <c r="X29" s="57">
        <f t="shared" si="18"/>
        <v>53000</v>
      </c>
      <c r="Y29" s="127">
        <f t="shared" si="19"/>
        <v>53000</v>
      </c>
      <c r="Z29" s="57">
        <f t="shared" si="20"/>
        <v>53000</v>
      </c>
      <c r="AA29" s="77"/>
      <c r="AB29" s="75" t="s">
        <v>39</v>
      </c>
      <c r="AC29" s="57">
        <f t="shared" si="8"/>
        <v>0</v>
      </c>
    </row>
    <row r="30" spans="1:29" x14ac:dyDescent="0.25">
      <c r="A30" s="32">
        <f t="shared" si="5"/>
        <v>25</v>
      </c>
      <c r="B30" s="52" t="s">
        <v>161</v>
      </c>
      <c r="C30" s="128">
        <v>914013</v>
      </c>
      <c r="D30" s="54">
        <v>43258</v>
      </c>
      <c r="E30" s="129"/>
      <c r="F30" s="77"/>
      <c r="G30" s="77"/>
      <c r="H30" s="77"/>
      <c r="I30" s="313">
        <v>1003000</v>
      </c>
      <c r="J30" s="56">
        <f t="shared" si="16"/>
        <v>1003000</v>
      </c>
      <c r="K30" s="57">
        <f t="shared" si="17"/>
        <v>1003000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126">
        <f t="shared" si="12"/>
        <v>1003000</v>
      </c>
      <c r="V30" s="59">
        <v>1</v>
      </c>
      <c r="W30" s="60">
        <v>1</v>
      </c>
      <c r="X30" s="57">
        <f t="shared" si="18"/>
        <v>1003000</v>
      </c>
      <c r="Y30" s="127">
        <f t="shared" si="19"/>
        <v>1003000</v>
      </c>
      <c r="Z30" s="57">
        <f t="shared" si="20"/>
        <v>1003000</v>
      </c>
      <c r="AA30" s="77"/>
      <c r="AB30" s="75" t="s">
        <v>26</v>
      </c>
      <c r="AC30" s="57">
        <f t="shared" si="8"/>
        <v>0</v>
      </c>
    </row>
    <row r="31" spans="1:29" x14ac:dyDescent="0.25">
      <c r="A31" s="122"/>
      <c r="B31" s="133"/>
      <c r="C31" s="59"/>
      <c r="D31" s="131"/>
      <c r="E31" s="129"/>
      <c r="F31" s="77"/>
      <c r="G31" s="77"/>
      <c r="H31" s="77"/>
      <c r="I31" s="143"/>
      <c r="J31" s="77"/>
      <c r="K31" s="77"/>
      <c r="L31" s="77"/>
      <c r="M31" s="77"/>
      <c r="N31" s="77"/>
      <c r="O31" s="57"/>
      <c r="P31" s="77"/>
      <c r="Q31" s="5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</row>
    <row r="32" spans="1:29" x14ac:dyDescent="0.25">
      <c r="A32" s="77"/>
      <c r="B32" s="77" t="s">
        <v>7</v>
      </c>
      <c r="C32" s="77"/>
      <c r="D32" s="77"/>
      <c r="E32" s="77"/>
      <c r="F32" s="77"/>
      <c r="G32" s="77"/>
      <c r="H32" s="77"/>
      <c r="I32" s="126">
        <f>SUM(I6:I31)</f>
        <v>10785500</v>
      </c>
      <c r="J32" s="126">
        <f t="shared" ref="J32:L32" si="21">SUM(J6:J31)</f>
        <v>10987508</v>
      </c>
      <c r="K32" s="126">
        <f t="shared" si="21"/>
        <v>9883250</v>
      </c>
      <c r="L32" s="126">
        <f t="shared" si="21"/>
        <v>93738</v>
      </c>
      <c r="M32" s="44">
        <f>SUM(M5:M25)</f>
        <v>7616500</v>
      </c>
      <c r="N32" s="44">
        <f t="shared" ref="N32:T32" si="22">SUM(N5:N25)</f>
        <v>0</v>
      </c>
      <c r="O32" s="44">
        <f t="shared" si="22"/>
        <v>0</v>
      </c>
      <c r="P32" s="44">
        <f t="shared" si="22"/>
        <v>0</v>
      </c>
      <c r="Q32" s="44">
        <f t="shared" si="22"/>
        <v>0</v>
      </c>
      <c r="R32" s="44">
        <f t="shared" si="22"/>
        <v>0</v>
      </c>
      <c r="S32" s="44">
        <f t="shared" si="22"/>
        <v>0</v>
      </c>
      <c r="T32" s="44">
        <f t="shared" si="22"/>
        <v>0</v>
      </c>
      <c r="U32" s="126">
        <f t="shared" ref="U32:Z32" si="23">SUM(U6:U31)</f>
        <v>10384500</v>
      </c>
      <c r="V32" s="126">
        <f t="shared" si="23"/>
        <v>34</v>
      </c>
      <c r="W32" s="126">
        <f t="shared" si="23"/>
        <v>30</v>
      </c>
      <c r="X32" s="126">
        <f t="shared" si="23"/>
        <v>9976988</v>
      </c>
      <c r="Y32" s="126">
        <f t="shared" si="23"/>
        <v>10538388</v>
      </c>
      <c r="Z32" s="126">
        <f t="shared" si="23"/>
        <v>10384500</v>
      </c>
      <c r="AA32" s="77"/>
      <c r="AB32" s="77"/>
      <c r="AC32" s="126">
        <f t="shared" ref="AC32" si="24">SUM(AC6:AC31)</f>
        <v>0</v>
      </c>
    </row>
    <row r="33" spans="9:26" x14ac:dyDescent="0.25">
      <c r="I33" s="144">
        <f>+'TOKEN a'!E31</f>
        <v>10785500</v>
      </c>
      <c r="J33" s="144">
        <f>+'TOKEN a'!F31</f>
        <v>10987508</v>
      </c>
      <c r="K33" s="144">
        <f>+'TOKEN a'!G31</f>
        <v>9883250</v>
      </c>
      <c r="L33" s="144">
        <f>+'TOKEN a'!H31</f>
        <v>93738</v>
      </c>
      <c r="M33" s="145">
        <v>7616500</v>
      </c>
      <c r="V33" s="145">
        <f>+'TOKEN a'!I31</f>
        <v>34</v>
      </c>
      <c r="W33" s="145">
        <f>+'TOKEN a'!J31</f>
        <v>30</v>
      </c>
      <c r="X33" s="145">
        <f>+'TOKEN a'!K31</f>
        <v>9976988</v>
      </c>
      <c r="Y33" s="145">
        <f>+'TOKEN a'!L31</f>
        <v>10538388</v>
      </c>
      <c r="Z33" s="145">
        <f>+'TOKEN a'!M31</f>
        <v>10384500</v>
      </c>
    </row>
    <row r="34" spans="9:26" x14ac:dyDescent="0.25">
      <c r="I34" s="146">
        <f>I32-I33</f>
        <v>0</v>
      </c>
      <c r="J34" s="146">
        <f t="shared" ref="J34:M34" si="25">J32-J33</f>
        <v>0</v>
      </c>
      <c r="K34" s="146">
        <f t="shared" si="25"/>
        <v>0</v>
      </c>
      <c r="L34" s="146">
        <f t="shared" si="25"/>
        <v>0</v>
      </c>
      <c r="M34" s="146">
        <f t="shared" si="25"/>
        <v>0</v>
      </c>
      <c r="V34" s="145">
        <f>+V32-V33</f>
        <v>0</v>
      </c>
      <c r="W34" s="145">
        <f t="shared" ref="W34:Z34" si="26">+W32-W33</f>
        <v>0</v>
      </c>
      <c r="X34" s="145">
        <f t="shared" si="26"/>
        <v>0</v>
      </c>
      <c r="Y34" s="145">
        <f t="shared" si="26"/>
        <v>0</v>
      </c>
      <c r="Z34" s="145">
        <f t="shared" si="26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showGridLines="0" view="pageBreakPreview" zoomScaleSheetLayoutView="100" workbookViewId="0">
      <pane ySplit="4" topLeftCell="A31" activePane="bottomLeft" state="frozen"/>
      <selection pane="bottomLeft" activeCell="N38" sqref="N38"/>
    </sheetView>
  </sheetViews>
  <sheetFormatPr defaultRowHeight="15.75" x14ac:dyDescent="0.25"/>
  <cols>
    <col min="1" max="1" width="5.5703125" style="8" customWidth="1"/>
    <col min="2" max="2" width="25.7109375" style="9" bestFit="1" customWidth="1"/>
    <col min="3" max="3" width="10.28515625" style="8" bestFit="1" customWidth="1"/>
    <col min="4" max="4" width="13.5703125" style="82" bestFit="1" customWidth="1"/>
    <col min="5" max="5" width="15.42578125" style="83" bestFit="1" customWidth="1"/>
    <col min="6" max="6" width="15.140625" style="83" bestFit="1" customWidth="1"/>
    <col min="7" max="7" width="15.85546875" style="84" bestFit="1" customWidth="1"/>
    <col min="8" max="8" width="13" style="85" bestFit="1" customWidth="1"/>
    <col min="9" max="9" width="8.5703125" style="8" bestFit="1" customWidth="1"/>
    <col min="10" max="10" width="8.5703125" style="9" bestFit="1" customWidth="1"/>
    <col min="11" max="12" width="15.140625" style="86" bestFit="1" customWidth="1"/>
    <col min="13" max="13" width="15.5703125" style="86" bestFit="1" customWidth="1"/>
    <col min="14" max="14" width="12.7109375" style="87" bestFit="1" customWidth="1"/>
    <col min="15" max="15" width="19.28515625" style="88" bestFit="1" customWidth="1"/>
    <col min="16" max="16" width="14.5703125" style="2" bestFit="1" customWidth="1"/>
    <col min="17" max="17" width="14.5703125" style="9" bestFit="1" customWidth="1"/>
    <col min="18" max="18" width="15.28515625" style="9" bestFit="1" customWidth="1"/>
    <col min="19" max="19" width="10.42578125" style="9" bestFit="1" customWidth="1"/>
    <col min="20" max="16384" width="9.140625" style="9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"/>
    </row>
    <row r="2" spans="1:18" x14ac:dyDescent="0.25">
      <c r="A2" s="12" t="s">
        <v>66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"/>
    </row>
    <row r="3" spans="1:18" s="21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3"/>
      <c r="Q3" s="13"/>
      <c r="R3" s="13"/>
    </row>
    <row r="4" spans="1:18" s="21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47"/>
      <c r="Q4" s="147"/>
      <c r="R4" s="147"/>
    </row>
    <row r="5" spans="1:18" ht="16.5" x14ac:dyDescent="0.3">
      <c r="A5" s="76">
        <v>1</v>
      </c>
      <c r="B5" s="157" t="s">
        <v>22</v>
      </c>
      <c r="C5" s="158">
        <v>921870</v>
      </c>
      <c r="D5" s="159">
        <v>43210</v>
      </c>
      <c r="E5" s="50">
        <v>51000</v>
      </c>
      <c r="F5" s="37">
        <f>+I5*K5</f>
        <v>51612</v>
      </c>
      <c r="G5" s="38">
        <f>+E5/I5</f>
        <v>51000</v>
      </c>
      <c r="H5" s="39">
        <f>+E5*1.2%</f>
        <v>612</v>
      </c>
      <c r="I5" s="160">
        <v>1</v>
      </c>
      <c r="J5" s="160">
        <v>1</v>
      </c>
      <c r="K5" s="41">
        <f>+G5+H5</f>
        <v>51612</v>
      </c>
      <c r="L5" s="41">
        <f>+J5*K5</f>
        <v>51612</v>
      </c>
      <c r="M5" s="41">
        <f>+G5*J5</f>
        <v>51000</v>
      </c>
      <c r="N5" s="42"/>
      <c r="O5" s="161" t="s">
        <v>67</v>
      </c>
      <c r="P5" s="162">
        <f>+M5</f>
        <v>51000</v>
      </c>
      <c r="Q5" s="44">
        <f>+'pulsa 2'!Z7</f>
        <v>51000</v>
      </c>
      <c r="R5" s="44">
        <f>+P5-Q5</f>
        <v>0</v>
      </c>
    </row>
    <row r="6" spans="1:18" ht="16.5" x14ac:dyDescent="0.3">
      <c r="A6" s="76">
        <f t="shared" ref="A6:A42" si="0">+A5+1</f>
        <v>2</v>
      </c>
      <c r="B6" s="157" t="s">
        <v>22</v>
      </c>
      <c r="C6" s="158">
        <v>921870</v>
      </c>
      <c r="D6" s="159">
        <v>43210</v>
      </c>
      <c r="E6" s="50">
        <v>26500</v>
      </c>
      <c r="F6" s="37">
        <f>+I6*K6</f>
        <v>26818</v>
      </c>
      <c r="G6" s="38">
        <f>+E6/I6</f>
        <v>26500</v>
      </c>
      <c r="H6" s="39">
        <f>+E6*1.2%</f>
        <v>318</v>
      </c>
      <c r="I6" s="160">
        <v>1</v>
      </c>
      <c r="J6" s="160">
        <v>1</v>
      </c>
      <c r="K6" s="41">
        <f>+G6+H6</f>
        <v>26818</v>
      </c>
      <c r="L6" s="41">
        <f>+J6*K6</f>
        <v>26818</v>
      </c>
      <c r="M6" s="41">
        <f>+G6*J6</f>
        <v>26500</v>
      </c>
      <c r="N6" s="42"/>
      <c r="O6" s="161" t="s">
        <v>68</v>
      </c>
      <c r="P6" s="162">
        <f t="shared" ref="P6:P42" si="1">+M6</f>
        <v>26500</v>
      </c>
      <c r="Q6" s="44">
        <f>+'pulsa 2'!Z8</f>
        <v>26500</v>
      </c>
      <c r="R6" s="44">
        <f t="shared" ref="R6:R42" si="2">+P6-Q6</f>
        <v>0</v>
      </c>
    </row>
    <row r="7" spans="1:18" x14ac:dyDescent="0.25">
      <c r="A7" s="76">
        <f t="shared" si="0"/>
        <v>3</v>
      </c>
      <c r="B7" s="45" t="s">
        <v>22</v>
      </c>
      <c r="C7" s="46">
        <v>921870</v>
      </c>
      <c r="D7" s="47">
        <v>43238</v>
      </c>
      <c r="E7" s="50">
        <v>51000</v>
      </c>
      <c r="F7" s="37">
        <f>+I7*K7</f>
        <v>51000</v>
      </c>
      <c r="G7" s="38">
        <f>+E7/I7</f>
        <v>51000</v>
      </c>
      <c r="H7" s="39">
        <v>0</v>
      </c>
      <c r="I7" s="160">
        <v>1</v>
      </c>
      <c r="J7" s="160">
        <v>1</v>
      </c>
      <c r="K7" s="41">
        <f>+G7+H7</f>
        <v>51000</v>
      </c>
      <c r="L7" s="41">
        <f>+J7*K7</f>
        <v>51000</v>
      </c>
      <c r="M7" s="41">
        <f>+G7*J7</f>
        <v>51000</v>
      </c>
      <c r="N7" s="42"/>
      <c r="O7" s="180" t="s">
        <v>69</v>
      </c>
      <c r="P7" s="162">
        <f t="shared" si="1"/>
        <v>51000</v>
      </c>
      <c r="Q7" s="44">
        <f>+'pulsa 2'!Z9</f>
        <v>51000</v>
      </c>
      <c r="R7" s="44">
        <f t="shared" si="2"/>
        <v>0</v>
      </c>
    </row>
    <row r="8" spans="1:18" x14ac:dyDescent="0.25">
      <c r="A8" s="76">
        <f t="shared" si="0"/>
        <v>4</v>
      </c>
      <c r="B8" s="68" t="s">
        <v>33</v>
      </c>
      <c r="C8" s="69" t="s">
        <v>34</v>
      </c>
      <c r="D8" s="72">
        <v>43241</v>
      </c>
      <c r="E8" s="65">
        <v>12000</v>
      </c>
      <c r="F8" s="56">
        <f>+I8*K8</f>
        <v>12144</v>
      </c>
      <c r="G8" s="57">
        <f>+E8/I8</f>
        <v>12000</v>
      </c>
      <c r="H8" s="58">
        <f>+E8*1.2%</f>
        <v>144</v>
      </c>
      <c r="I8" s="133">
        <v>1</v>
      </c>
      <c r="J8" s="133">
        <v>1</v>
      </c>
      <c r="K8" s="41">
        <f>+G8+H8</f>
        <v>12144</v>
      </c>
      <c r="L8" s="41">
        <f>+J8*K8</f>
        <v>12144</v>
      </c>
      <c r="M8" s="41">
        <f>+G8*J8</f>
        <v>12000</v>
      </c>
      <c r="N8" s="42"/>
      <c r="O8" s="62" t="s">
        <v>70</v>
      </c>
      <c r="P8" s="162">
        <f t="shared" si="1"/>
        <v>12000</v>
      </c>
      <c r="Q8" s="44">
        <f>+'pulsa 2'!Z10</f>
        <v>12000</v>
      </c>
      <c r="R8" s="44">
        <f t="shared" si="2"/>
        <v>0</v>
      </c>
    </row>
    <row r="9" spans="1:18" x14ac:dyDescent="0.25">
      <c r="A9" s="76">
        <f t="shared" si="0"/>
        <v>5</v>
      </c>
      <c r="B9" s="68" t="s">
        <v>33</v>
      </c>
      <c r="C9" s="69" t="s">
        <v>34</v>
      </c>
      <c r="D9" s="72">
        <v>43241</v>
      </c>
      <c r="E9" s="65">
        <v>21000</v>
      </c>
      <c r="F9" s="56">
        <f t="shared" ref="F9:F25" si="3">+I9*K9</f>
        <v>21252</v>
      </c>
      <c r="G9" s="57">
        <f t="shared" ref="G9:G25" si="4">+E9/I9</f>
        <v>21000</v>
      </c>
      <c r="H9" s="58">
        <f t="shared" ref="H9:H25" si="5">+E9*1.2%</f>
        <v>252</v>
      </c>
      <c r="I9" s="133">
        <v>1</v>
      </c>
      <c r="J9" s="133">
        <v>1</v>
      </c>
      <c r="K9" s="41">
        <f t="shared" ref="K9:K25" si="6">+G9+H9</f>
        <v>21252</v>
      </c>
      <c r="L9" s="41">
        <f t="shared" ref="L9:L25" si="7">+J9*K9</f>
        <v>21252</v>
      </c>
      <c r="M9" s="41">
        <f t="shared" ref="M9:M25" si="8">+G9*J9</f>
        <v>21000</v>
      </c>
      <c r="N9" s="42"/>
      <c r="O9" s="62" t="s">
        <v>71</v>
      </c>
      <c r="P9" s="162">
        <f t="shared" si="1"/>
        <v>21000</v>
      </c>
      <c r="Q9" s="44">
        <f>+'pulsa 2'!Z11</f>
        <v>21000</v>
      </c>
      <c r="R9" s="44">
        <f t="shared" si="2"/>
        <v>0</v>
      </c>
    </row>
    <row r="10" spans="1:18" x14ac:dyDescent="0.25">
      <c r="A10" s="76">
        <f t="shared" si="0"/>
        <v>6</v>
      </c>
      <c r="B10" s="49" t="s">
        <v>72</v>
      </c>
      <c r="C10" s="63">
        <v>973145</v>
      </c>
      <c r="D10" s="72">
        <v>43241</v>
      </c>
      <c r="E10" s="65">
        <v>26500</v>
      </c>
      <c r="F10" s="56">
        <f t="shared" si="3"/>
        <v>26818</v>
      </c>
      <c r="G10" s="57">
        <f t="shared" si="4"/>
        <v>26500</v>
      </c>
      <c r="H10" s="58">
        <f t="shared" si="5"/>
        <v>318</v>
      </c>
      <c r="I10" s="133">
        <v>1</v>
      </c>
      <c r="J10" s="133">
        <v>1</v>
      </c>
      <c r="K10" s="41">
        <f t="shared" si="6"/>
        <v>26818</v>
      </c>
      <c r="L10" s="41">
        <f t="shared" si="7"/>
        <v>26818</v>
      </c>
      <c r="M10" s="41">
        <f t="shared" si="8"/>
        <v>26500</v>
      </c>
      <c r="N10" s="42"/>
      <c r="O10" s="62" t="s">
        <v>73</v>
      </c>
      <c r="P10" s="162">
        <f t="shared" si="1"/>
        <v>26500</v>
      </c>
      <c r="Q10" s="44">
        <f>+'pulsa 2'!Z12</f>
        <v>26500</v>
      </c>
      <c r="R10" s="44">
        <f t="shared" si="2"/>
        <v>0</v>
      </c>
    </row>
    <row r="11" spans="1:18" x14ac:dyDescent="0.25">
      <c r="A11" s="76">
        <f t="shared" si="0"/>
        <v>7</v>
      </c>
      <c r="B11" s="75" t="s">
        <v>74</v>
      </c>
      <c r="C11" s="163" t="s">
        <v>75</v>
      </c>
      <c r="D11" s="54">
        <v>43241</v>
      </c>
      <c r="E11" s="74">
        <v>200500</v>
      </c>
      <c r="F11" s="56">
        <f t="shared" si="3"/>
        <v>202906</v>
      </c>
      <c r="G11" s="57">
        <f t="shared" si="4"/>
        <v>200500</v>
      </c>
      <c r="H11" s="58">
        <f t="shared" si="5"/>
        <v>2406</v>
      </c>
      <c r="I11" s="133">
        <v>1</v>
      </c>
      <c r="J11" s="133">
        <v>1</v>
      </c>
      <c r="K11" s="41">
        <f t="shared" si="6"/>
        <v>202906</v>
      </c>
      <c r="L11" s="41">
        <f t="shared" si="7"/>
        <v>202906</v>
      </c>
      <c r="M11" s="41">
        <f t="shared" si="8"/>
        <v>200500</v>
      </c>
      <c r="N11" s="42"/>
      <c r="O11" s="52" t="s">
        <v>76</v>
      </c>
      <c r="P11" s="162">
        <f t="shared" si="1"/>
        <v>200500</v>
      </c>
      <c r="Q11" s="44">
        <f>+'pulsa 2'!Z13</f>
        <v>200500</v>
      </c>
      <c r="R11" s="44">
        <f t="shared" si="2"/>
        <v>0</v>
      </c>
    </row>
    <row r="12" spans="1:18" x14ac:dyDescent="0.25">
      <c r="A12" s="76">
        <f t="shared" si="0"/>
        <v>8</v>
      </c>
      <c r="B12" s="134" t="s">
        <v>77</v>
      </c>
      <c r="C12" s="164" t="s">
        <v>78</v>
      </c>
      <c r="D12" s="123">
        <v>43242</v>
      </c>
      <c r="E12" s="74">
        <v>12000</v>
      </c>
      <c r="F12" s="56">
        <f t="shared" si="3"/>
        <v>12144</v>
      </c>
      <c r="G12" s="57">
        <f t="shared" si="4"/>
        <v>12000</v>
      </c>
      <c r="H12" s="58">
        <f t="shared" si="5"/>
        <v>144</v>
      </c>
      <c r="I12" s="133">
        <v>1</v>
      </c>
      <c r="J12" s="133">
        <v>1</v>
      </c>
      <c r="K12" s="41">
        <f t="shared" si="6"/>
        <v>12144</v>
      </c>
      <c r="L12" s="41">
        <f t="shared" si="7"/>
        <v>12144</v>
      </c>
      <c r="M12" s="41">
        <f t="shared" si="8"/>
        <v>12000</v>
      </c>
      <c r="N12" s="42"/>
      <c r="O12" s="121" t="s">
        <v>79</v>
      </c>
      <c r="P12" s="162">
        <f t="shared" si="1"/>
        <v>12000</v>
      </c>
      <c r="Q12" s="44">
        <f>+'pulsa 2'!Z14</f>
        <v>12000</v>
      </c>
      <c r="R12" s="44">
        <f t="shared" si="2"/>
        <v>0</v>
      </c>
    </row>
    <row r="13" spans="1:18" x14ac:dyDescent="0.25">
      <c r="A13" s="76">
        <f t="shared" si="0"/>
        <v>9</v>
      </c>
      <c r="B13" s="49" t="s">
        <v>80</v>
      </c>
      <c r="C13" s="165" t="s">
        <v>36</v>
      </c>
      <c r="D13" s="67">
        <v>43242</v>
      </c>
      <c r="E13" s="65">
        <v>100500</v>
      </c>
      <c r="F13" s="56">
        <f t="shared" si="3"/>
        <v>101706</v>
      </c>
      <c r="G13" s="57">
        <f t="shared" si="4"/>
        <v>100500</v>
      </c>
      <c r="H13" s="58">
        <f t="shared" si="5"/>
        <v>1206</v>
      </c>
      <c r="I13" s="133">
        <v>1</v>
      </c>
      <c r="J13" s="133">
        <v>1</v>
      </c>
      <c r="K13" s="41">
        <f t="shared" si="6"/>
        <v>101706</v>
      </c>
      <c r="L13" s="41">
        <f t="shared" si="7"/>
        <v>101706</v>
      </c>
      <c r="M13" s="41">
        <f t="shared" si="8"/>
        <v>100500</v>
      </c>
      <c r="N13" s="42"/>
      <c r="O13" s="62" t="s">
        <v>81</v>
      </c>
      <c r="P13" s="162">
        <f t="shared" si="1"/>
        <v>100500</v>
      </c>
      <c r="Q13" s="44">
        <f>+'pulsa 2'!Z15</f>
        <v>100500</v>
      </c>
      <c r="R13" s="44">
        <f t="shared" si="2"/>
        <v>0</v>
      </c>
    </row>
    <row r="14" spans="1:18" x14ac:dyDescent="0.25">
      <c r="A14" s="76">
        <f t="shared" si="0"/>
        <v>10</v>
      </c>
      <c r="B14" s="49" t="s">
        <v>72</v>
      </c>
      <c r="C14" s="63">
        <v>973145</v>
      </c>
      <c r="D14" s="72">
        <v>43242</v>
      </c>
      <c r="E14" s="65">
        <v>12000</v>
      </c>
      <c r="F14" s="56">
        <f t="shared" si="3"/>
        <v>12144</v>
      </c>
      <c r="G14" s="57">
        <f t="shared" si="4"/>
        <v>12000</v>
      </c>
      <c r="H14" s="58">
        <f t="shared" si="5"/>
        <v>144</v>
      </c>
      <c r="I14" s="133">
        <v>1</v>
      </c>
      <c r="J14" s="133">
        <v>1</v>
      </c>
      <c r="K14" s="41">
        <f t="shared" si="6"/>
        <v>12144</v>
      </c>
      <c r="L14" s="41">
        <f t="shared" si="7"/>
        <v>12144</v>
      </c>
      <c r="M14" s="41">
        <f t="shared" si="8"/>
        <v>12000</v>
      </c>
      <c r="N14" s="42"/>
      <c r="O14" s="62" t="s">
        <v>82</v>
      </c>
      <c r="P14" s="162">
        <f t="shared" si="1"/>
        <v>12000</v>
      </c>
      <c r="Q14" s="44">
        <f>+'pulsa 2'!Z16</f>
        <v>12000</v>
      </c>
      <c r="R14" s="44">
        <f t="shared" si="2"/>
        <v>0</v>
      </c>
    </row>
    <row r="15" spans="1:18" x14ac:dyDescent="0.25">
      <c r="A15" s="76">
        <f t="shared" si="0"/>
        <v>11</v>
      </c>
      <c r="B15" s="75" t="s">
        <v>83</v>
      </c>
      <c r="C15" s="163" t="s">
        <v>84</v>
      </c>
      <c r="D15" s="64">
        <v>43242</v>
      </c>
      <c r="E15" s="65">
        <v>26500</v>
      </c>
      <c r="F15" s="56">
        <f t="shared" si="3"/>
        <v>26818</v>
      </c>
      <c r="G15" s="57">
        <f t="shared" si="4"/>
        <v>26500</v>
      </c>
      <c r="H15" s="58">
        <f t="shared" si="5"/>
        <v>318</v>
      </c>
      <c r="I15" s="133">
        <v>1</v>
      </c>
      <c r="J15" s="133">
        <v>1</v>
      </c>
      <c r="K15" s="41">
        <f t="shared" si="6"/>
        <v>26818</v>
      </c>
      <c r="L15" s="41">
        <f t="shared" si="7"/>
        <v>26818</v>
      </c>
      <c r="M15" s="41">
        <f t="shared" si="8"/>
        <v>26500</v>
      </c>
      <c r="N15" s="42"/>
      <c r="O15" s="62" t="s">
        <v>85</v>
      </c>
      <c r="P15" s="162">
        <f t="shared" si="1"/>
        <v>26500</v>
      </c>
      <c r="Q15" s="44">
        <f>+'pulsa 2'!Z17</f>
        <v>26500</v>
      </c>
      <c r="R15" s="44">
        <f t="shared" si="2"/>
        <v>0</v>
      </c>
    </row>
    <row r="16" spans="1:18" x14ac:dyDescent="0.25">
      <c r="A16" s="76">
        <f t="shared" si="0"/>
        <v>12</v>
      </c>
      <c r="B16" s="75" t="s">
        <v>74</v>
      </c>
      <c r="C16" s="163" t="s">
        <v>75</v>
      </c>
      <c r="D16" s="54">
        <v>43243</v>
      </c>
      <c r="E16" s="74">
        <v>100500</v>
      </c>
      <c r="F16" s="56">
        <f t="shared" si="3"/>
        <v>101706</v>
      </c>
      <c r="G16" s="57">
        <f t="shared" si="4"/>
        <v>100500</v>
      </c>
      <c r="H16" s="58">
        <f t="shared" si="5"/>
        <v>1206</v>
      </c>
      <c r="I16" s="133">
        <v>1</v>
      </c>
      <c r="J16" s="133">
        <v>1</v>
      </c>
      <c r="K16" s="41">
        <f t="shared" si="6"/>
        <v>101706</v>
      </c>
      <c r="L16" s="41">
        <f t="shared" si="7"/>
        <v>101706</v>
      </c>
      <c r="M16" s="41">
        <f t="shared" si="8"/>
        <v>100500</v>
      </c>
      <c r="N16" s="42"/>
      <c r="O16" s="52" t="s">
        <v>86</v>
      </c>
      <c r="P16" s="162">
        <f t="shared" si="1"/>
        <v>100500</v>
      </c>
      <c r="Q16" s="44">
        <f>+'pulsa 2'!Z18</f>
        <v>100500</v>
      </c>
      <c r="R16" s="44">
        <f t="shared" si="2"/>
        <v>0</v>
      </c>
    </row>
    <row r="17" spans="1:18" x14ac:dyDescent="0.25">
      <c r="A17" s="76">
        <f t="shared" si="0"/>
        <v>13</v>
      </c>
      <c r="B17" s="75" t="s">
        <v>74</v>
      </c>
      <c r="C17" s="163" t="s">
        <v>75</v>
      </c>
      <c r="D17" s="54">
        <v>43243</v>
      </c>
      <c r="E17" s="74">
        <v>100500</v>
      </c>
      <c r="F17" s="56">
        <f t="shared" si="3"/>
        <v>101706</v>
      </c>
      <c r="G17" s="57">
        <f t="shared" si="4"/>
        <v>100500</v>
      </c>
      <c r="H17" s="58">
        <f t="shared" si="5"/>
        <v>1206</v>
      </c>
      <c r="I17" s="133">
        <v>1</v>
      </c>
      <c r="J17" s="133">
        <v>1</v>
      </c>
      <c r="K17" s="41">
        <f t="shared" si="6"/>
        <v>101706</v>
      </c>
      <c r="L17" s="41">
        <f t="shared" si="7"/>
        <v>101706</v>
      </c>
      <c r="M17" s="41">
        <f t="shared" si="8"/>
        <v>100500</v>
      </c>
      <c r="N17" s="42"/>
      <c r="O17" s="52" t="s">
        <v>86</v>
      </c>
      <c r="P17" s="162">
        <f t="shared" si="1"/>
        <v>100500</v>
      </c>
      <c r="Q17" s="44">
        <f>+'pulsa 2'!Z19</f>
        <v>100500</v>
      </c>
      <c r="R17" s="44">
        <f t="shared" si="2"/>
        <v>0</v>
      </c>
    </row>
    <row r="18" spans="1:18" x14ac:dyDescent="0.25">
      <c r="A18" s="76">
        <f t="shared" si="0"/>
        <v>14</v>
      </c>
      <c r="B18" s="73" t="s">
        <v>87</v>
      </c>
      <c r="C18" s="166" t="s">
        <v>88</v>
      </c>
      <c r="D18" s="54">
        <v>43243</v>
      </c>
      <c r="E18" s="65">
        <v>12000</v>
      </c>
      <c r="F18" s="56">
        <f t="shared" si="3"/>
        <v>12144</v>
      </c>
      <c r="G18" s="57">
        <f t="shared" si="4"/>
        <v>12000</v>
      </c>
      <c r="H18" s="58">
        <f t="shared" si="5"/>
        <v>144</v>
      </c>
      <c r="I18" s="133">
        <v>1</v>
      </c>
      <c r="J18" s="133">
        <v>1</v>
      </c>
      <c r="K18" s="41">
        <f t="shared" si="6"/>
        <v>12144</v>
      </c>
      <c r="L18" s="41">
        <f t="shared" si="7"/>
        <v>12144</v>
      </c>
      <c r="M18" s="41">
        <f t="shared" si="8"/>
        <v>12000</v>
      </c>
      <c r="N18" s="42"/>
      <c r="O18" s="68" t="s">
        <v>70</v>
      </c>
      <c r="P18" s="162">
        <f t="shared" si="1"/>
        <v>12000</v>
      </c>
      <c r="Q18" s="44">
        <f>+'pulsa 2'!Z20</f>
        <v>12000</v>
      </c>
      <c r="R18" s="44">
        <f t="shared" si="2"/>
        <v>0</v>
      </c>
    </row>
    <row r="19" spans="1:18" x14ac:dyDescent="0.25">
      <c r="A19" s="76">
        <f t="shared" si="0"/>
        <v>15</v>
      </c>
      <c r="B19" s="75" t="s">
        <v>89</v>
      </c>
      <c r="C19" s="163" t="s">
        <v>90</v>
      </c>
      <c r="D19" s="54">
        <v>43243</v>
      </c>
      <c r="E19" s="74">
        <v>12000</v>
      </c>
      <c r="F19" s="56">
        <f t="shared" si="3"/>
        <v>12144</v>
      </c>
      <c r="G19" s="57">
        <f t="shared" si="4"/>
        <v>12000</v>
      </c>
      <c r="H19" s="58">
        <f t="shared" si="5"/>
        <v>144</v>
      </c>
      <c r="I19" s="133">
        <v>1</v>
      </c>
      <c r="J19" s="133">
        <v>1</v>
      </c>
      <c r="K19" s="41">
        <f t="shared" si="6"/>
        <v>12144</v>
      </c>
      <c r="L19" s="41">
        <f t="shared" si="7"/>
        <v>12144</v>
      </c>
      <c r="M19" s="41">
        <f t="shared" si="8"/>
        <v>12000</v>
      </c>
      <c r="N19" s="42"/>
      <c r="O19" s="121" t="s">
        <v>91</v>
      </c>
      <c r="P19" s="162">
        <f t="shared" si="1"/>
        <v>12000</v>
      </c>
      <c r="Q19" s="44">
        <f>+'pulsa 2'!Z21</f>
        <v>12000</v>
      </c>
      <c r="R19" s="44">
        <f t="shared" si="2"/>
        <v>0</v>
      </c>
    </row>
    <row r="20" spans="1:18" x14ac:dyDescent="0.25">
      <c r="A20" s="76">
        <f t="shared" si="0"/>
        <v>16</v>
      </c>
      <c r="B20" s="134" t="s">
        <v>92</v>
      </c>
      <c r="C20" s="122">
        <v>973143</v>
      </c>
      <c r="D20" s="67">
        <v>43245</v>
      </c>
      <c r="E20" s="74">
        <v>51000</v>
      </c>
      <c r="F20" s="56">
        <f t="shared" si="3"/>
        <v>51612</v>
      </c>
      <c r="G20" s="57">
        <f t="shared" si="4"/>
        <v>51000</v>
      </c>
      <c r="H20" s="58">
        <f t="shared" si="5"/>
        <v>612</v>
      </c>
      <c r="I20" s="133">
        <v>1</v>
      </c>
      <c r="J20" s="133">
        <v>1</v>
      </c>
      <c r="K20" s="41">
        <f t="shared" si="6"/>
        <v>51612</v>
      </c>
      <c r="L20" s="41">
        <f t="shared" si="7"/>
        <v>51612</v>
      </c>
      <c r="M20" s="41">
        <f t="shared" si="8"/>
        <v>51000</v>
      </c>
      <c r="N20" s="42"/>
      <c r="O20" s="121" t="s">
        <v>93</v>
      </c>
      <c r="P20" s="162">
        <f t="shared" si="1"/>
        <v>51000</v>
      </c>
      <c r="Q20" s="44">
        <f>+'pulsa 2'!Z22</f>
        <v>51000</v>
      </c>
      <c r="R20" s="44">
        <f t="shared" si="2"/>
        <v>0</v>
      </c>
    </row>
    <row r="21" spans="1:18" x14ac:dyDescent="0.25">
      <c r="A21" s="76">
        <f t="shared" si="0"/>
        <v>17</v>
      </c>
      <c r="B21" s="73" t="s">
        <v>94</v>
      </c>
      <c r="C21" s="166" t="s">
        <v>95</v>
      </c>
      <c r="D21" s="72">
        <v>43248</v>
      </c>
      <c r="E21" s="65">
        <v>51000</v>
      </c>
      <c r="F21" s="56">
        <f t="shared" si="3"/>
        <v>51612</v>
      </c>
      <c r="G21" s="57">
        <f t="shared" si="4"/>
        <v>51000</v>
      </c>
      <c r="H21" s="58">
        <f t="shared" si="5"/>
        <v>612</v>
      </c>
      <c r="I21" s="133">
        <v>1</v>
      </c>
      <c r="J21" s="133">
        <v>1</v>
      </c>
      <c r="K21" s="41">
        <f t="shared" si="6"/>
        <v>51612</v>
      </c>
      <c r="L21" s="41">
        <f t="shared" si="7"/>
        <v>51612</v>
      </c>
      <c r="M21" s="41">
        <f t="shared" si="8"/>
        <v>51000</v>
      </c>
      <c r="N21" s="42"/>
      <c r="O21" s="68" t="s">
        <v>69</v>
      </c>
      <c r="P21" s="162">
        <f t="shared" si="1"/>
        <v>51000</v>
      </c>
      <c r="Q21" s="44">
        <f>+'pulsa 2'!Z23</f>
        <v>51000</v>
      </c>
      <c r="R21" s="44">
        <f t="shared" si="2"/>
        <v>0</v>
      </c>
    </row>
    <row r="22" spans="1:18" x14ac:dyDescent="0.25">
      <c r="A22" s="76">
        <f t="shared" si="0"/>
        <v>18</v>
      </c>
      <c r="B22" s="73" t="s">
        <v>94</v>
      </c>
      <c r="C22" s="166" t="s">
        <v>95</v>
      </c>
      <c r="D22" s="72">
        <v>43248</v>
      </c>
      <c r="E22" s="65">
        <v>26500</v>
      </c>
      <c r="F22" s="56">
        <f t="shared" si="3"/>
        <v>26818</v>
      </c>
      <c r="G22" s="57">
        <f t="shared" si="4"/>
        <v>26500</v>
      </c>
      <c r="H22" s="58">
        <f t="shared" si="5"/>
        <v>318</v>
      </c>
      <c r="I22" s="133">
        <v>1</v>
      </c>
      <c r="J22" s="133">
        <v>1</v>
      </c>
      <c r="K22" s="41">
        <f t="shared" si="6"/>
        <v>26818</v>
      </c>
      <c r="L22" s="41">
        <f t="shared" si="7"/>
        <v>26818</v>
      </c>
      <c r="M22" s="41">
        <f t="shared" si="8"/>
        <v>26500</v>
      </c>
      <c r="N22" s="42"/>
      <c r="O22" s="68" t="s">
        <v>68</v>
      </c>
      <c r="P22" s="162">
        <f t="shared" si="1"/>
        <v>26500</v>
      </c>
      <c r="Q22" s="44">
        <f>+'pulsa 2'!Z24</f>
        <v>26500</v>
      </c>
      <c r="R22" s="44">
        <f t="shared" si="2"/>
        <v>0</v>
      </c>
    </row>
    <row r="23" spans="1:18" x14ac:dyDescent="0.25">
      <c r="A23" s="76">
        <f t="shared" si="0"/>
        <v>19</v>
      </c>
      <c r="B23" s="75" t="s">
        <v>74</v>
      </c>
      <c r="C23" s="163" t="s">
        <v>75</v>
      </c>
      <c r="D23" s="54">
        <v>43248</v>
      </c>
      <c r="E23" s="74">
        <v>100500</v>
      </c>
      <c r="F23" s="56">
        <f t="shared" si="3"/>
        <v>101706</v>
      </c>
      <c r="G23" s="57">
        <f t="shared" si="4"/>
        <v>100500</v>
      </c>
      <c r="H23" s="58">
        <f t="shared" si="5"/>
        <v>1206</v>
      </c>
      <c r="I23" s="133">
        <v>1</v>
      </c>
      <c r="J23" s="133">
        <v>1</v>
      </c>
      <c r="K23" s="41">
        <f t="shared" si="6"/>
        <v>101706</v>
      </c>
      <c r="L23" s="41">
        <f t="shared" si="7"/>
        <v>101706</v>
      </c>
      <c r="M23" s="41">
        <f t="shared" si="8"/>
        <v>100500</v>
      </c>
      <c r="N23" s="42"/>
      <c r="O23" s="52" t="s">
        <v>86</v>
      </c>
      <c r="P23" s="162">
        <f t="shared" si="1"/>
        <v>100500</v>
      </c>
      <c r="Q23" s="44">
        <f>+'pulsa 2'!Z25</f>
        <v>100500</v>
      </c>
      <c r="R23" s="44">
        <f t="shared" si="2"/>
        <v>0</v>
      </c>
    </row>
    <row r="24" spans="1:18" x14ac:dyDescent="0.25">
      <c r="A24" s="76">
        <f t="shared" si="0"/>
        <v>20</v>
      </c>
      <c r="B24" s="75" t="s">
        <v>74</v>
      </c>
      <c r="C24" s="163" t="s">
        <v>75</v>
      </c>
      <c r="D24" s="54">
        <v>43248</v>
      </c>
      <c r="E24" s="74">
        <v>100500</v>
      </c>
      <c r="F24" s="56">
        <f t="shared" si="3"/>
        <v>101706</v>
      </c>
      <c r="G24" s="57">
        <f t="shared" si="4"/>
        <v>100500</v>
      </c>
      <c r="H24" s="58">
        <f t="shared" si="5"/>
        <v>1206</v>
      </c>
      <c r="I24" s="133">
        <v>1</v>
      </c>
      <c r="J24" s="133">
        <v>1</v>
      </c>
      <c r="K24" s="41">
        <f t="shared" si="6"/>
        <v>101706</v>
      </c>
      <c r="L24" s="41">
        <f t="shared" si="7"/>
        <v>101706</v>
      </c>
      <c r="M24" s="41">
        <f t="shared" si="8"/>
        <v>100500</v>
      </c>
      <c r="N24" s="42"/>
      <c r="O24" s="52" t="s">
        <v>86</v>
      </c>
      <c r="P24" s="162">
        <f t="shared" si="1"/>
        <v>100500</v>
      </c>
      <c r="Q24" s="44">
        <f>+'pulsa 2'!Z26</f>
        <v>100500</v>
      </c>
      <c r="R24" s="44">
        <f t="shared" si="2"/>
        <v>0</v>
      </c>
    </row>
    <row r="25" spans="1:18" x14ac:dyDescent="0.25">
      <c r="A25" s="76">
        <f t="shared" si="0"/>
        <v>21</v>
      </c>
      <c r="B25" s="134" t="s">
        <v>92</v>
      </c>
      <c r="C25" s="122">
        <v>973143</v>
      </c>
      <c r="D25" s="67">
        <v>43251</v>
      </c>
      <c r="E25" s="74">
        <v>201000</v>
      </c>
      <c r="F25" s="56">
        <f t="shared" si="3"/>
        <v>203412</v>
      </c>
      <c r="G25" s="57">
        <f t="shared" si="4"/>
        <v>201000</v>
      </c>
      <c r="H25" s="58">
        <f t="shared" si="5"/>
        <v>2412</v>
      </c>
      <c r="I25" s="133">
        <v>1</v>
      </c>
      <c r="J25" s="133">
        <v>1</v>
      </c>
      <c r="K25" s="41">
        <f t="shared" si="6"/>
        <v>203412</v>
      </c>
      <c r="L25" s="41">
        <f t="shared" si="7"/>
        <v>203412</v>
      </c>
      <c r="M25" s="41">
        <f t="shared" si="8"/>
        <v>201000</v>
      </c>
      <c r="N25" s="42"/>
      <c r="O25" s="121" t="s">
        <v>96</v>
      </c>
      <c r="P25" s="162">
        <f t="shared" si="1"/>
        <v>201000</v>
      </c>
      <c r="Q25" s="44">
        <f>+'pulsa 2'!Z27</f>
        <v>201000</v>
      </c>
      <c r="R25" s="44">
        <f t="shared" si="2"/>
        <v>0</v>
      </c>
    </row>
    <row r="26" spans="1:18" x14ac:dyDescent="0.25">
      <c r="A26" s="76">
        <f t="shared" si="0"/>
        <v>22</v>
      </c>
      <c r="B26" s="75" t="s">
        <v>101</v>
      </c>
      <c r="C26" s="163">
        <v>911814</v>
      </c>
      <c r="D26" s="54">
        <v>43256</v>
      </c>
      <c r="E26" s="55">
        <v>51000</v>
      </c>
      <c r="F26" s="56">
        <f t="shared" ref="F26:F42" si="9">+I26*K26</f>
        <v>51000</v>
      </c>
      <c r="G26" s="57">
        <f t="shared" ref="G26:G42" si="10">+E26/I26</f>
        <v>51000</v>
      </c>
      <c r="H26" s="58">
        <v>0</v>
      </c>
      <c r="I26" s="133">
        <v>1</v>
      </c>
      <c r="J26" s="133">
        <v>1</v>
      </c>
      <c r="K26" s="41">
        <f t="shared" ref="K26:K42" si="11">+G26+H26</f>
        <v>51000</v>
      </c>
      <c r="L26" s="41">
        <f t="shared" ref="L26:L42" si="12">+J26*K26</f>
        <v>51000</v>
      </c>
      <c r="M26" s="41">
        <f t="shared" ref="M26:M42" si="13">+G26*J26</f>
        <v>51000</v>
      </c>
      <c r="N26" s="42"/>
      <c r="O26" s="81" t="s">
        <v>102</v>
      </c>
      <c r="P26" s="162">
        <f t="shared" si="1"/>
        <v>51000</v>
      </c>
      <c r="Q26" s="44">
        <f>+'pulsa 2'!Z28</f>
        <v>51000</v>
      </c>
      <c r="R26" s="44">
        <f t="shared" si="2"/>
        <v>0</v>
      </c>
    </row>
    <row r="27" spans="1:18" x14ac:dyDescent="0.25">
      <c r="A27" s="76">
        <f t="shared" si="0"/>
        <v>23</v>
      </c>
      <c r="B27" s="75" t="s">
        <v>87</v>
      </c>
      <c r="C27" s="163" t="s">
        <v>88</v>
      </c>
      <c r="D27" s="54">
        <v>43255</v>
      </c>
      <c r="E27" s="313">
        <v>26500</v>
      </c>
      <c r="F27" s="56">
        <f t="shared" si="9"/>
        <v>26500</v>
      </c>
      <c r="G27" s="57">
        <f t="shared" si="10"/>
        <v>26500</v>
      </c>
      <c r="H27" s="58">
        <v>0</v>
      </c>
      <c r="I27" s="133">
        <v>1</v>
      </c>
      <c r="J27" s="133">
        <v>1</v>
      </c>
      <c r="K27" s="41">
        <f t="shared" si="11"/>
        <v>26500</v>
      </c>
      <c r="L27" s="41">
        <f t="shared" si="12"/>
        <v>26500</v>
      </c>
      <c r="M27" s="41">
        <f t="shared" si="13"/>
        <v>26500</v>
      </c>
      <c r="N27" s="42"/>
      <c r="O27" s="81" t="s">
        <v>294</v>
      </c>
      <c r="P27" s="162">
        <f t="shared" si="1"/>
        <v>26500</v>
      </c>
      <c r="Q27" s="44">
        <f>+'pulsa 2'!Z29</f>
        <v>26500</v>
      </c>
      <c r="R27" s="44">
        <f t="shared" si="2"/>
        <v>0</v>
      </c>
    </row>
    <row r="28" spans="1:18" x14ac:dyDescent="0.25">
      <c r="A28" s="76">
        <f t="shared" si="0"/>
        <v>24</v>
      </c>
      <c r="B28" s="134" t="s">
        <v>80</v>
      </c>
      <c r="C28" s="122">
        <v>10464</v>
      </c>
      <c r="D28" s="54">
        <v>43256</v>
      </c>
      <c r="E28" s="55">
        <v>100500</v>
      </c>
      <c r="F28" s="56">
        <f t="shared" si="9"/>
        <v>100500</v>
      </c>
      <c r="G28" s="57">
        <f t="shared" si="10"/>
        <v>100500</v>
      </c>
      <c r="H28" s="58">
        <v>0</v>
      </c>
      <c r="I28" s="133">
        <v>1</v>
      </c>
      <c r="J28" s="133">
        <v>1</v>
      </c>
      <c r="K28" s="41">
        <f t="shared" si="11"/>
        <v>100500</v>
      </c>
      <c r="L28" s="41">
        <f t="shared" si="12"/>
        <v>100500</v>
      </c>
      <c r="M28" s="41">
        <f t="shared" si="13"/>
        <v>100500</v>
      </c>
      <c r="N28" s="42"/>
      <c r="O28" s="81" t="s">
        <v>99</v>
      </c>
      <c r="P28" s="162">
        <f t="shared" si="1"/>
        <v>100500</v>
      </c>
      <c r="Q28" s="44">
        <f>+'pulsa 2'!Z30</f>
        <v>100500</v>
      </c>
      <c r="R28" s="44">
        <f t="shared" si="2"/>
        <v>0</v>
      </c>
    </row>
    <row r="29" spans="1:18" x14ac:dyDescent="0.25">
      <c r="A29" s="76">
        <f t="shared" si="0"/>
        <v>25</v>
      </c>
      <c r="B29" s="75" t="s">
        <v>74</v>
      </c>
      <c r="C29" s="163" t="s">
        <v>75</v>
      </c>
      <c r="D29" s="54">
        <v>43257</v>
      </c>
      <c r="E29" s="55">
        <v>100500</v>
      </c>
      <c r="F29" s="56">
        <f t="shared" si="9"/>
        <v>100500</v>
      </c>
      <c r="G29" s="57">
        <f t="shared" si="10"/>
        <v>100500</v>
      </c>
      <c r="H29" s="58">
        <v>0</v>
      </c>
      <c r="I29" s="133">
        <v>1</v>
      </c>
      <c r="J29" s="133">
        <v>1</v>
      </c>
      <c r="K29" s="41">
        <f t="shared" si="11"/>
        <v>100500</v>
      </c>
      <c r="L29" s="41">
        <f t="shared" si="12"/>
        <v>100500</v>
      </c>
      <c r="M29" s="41">
        <f t="shared" si="13"/>
        <v>100500</v>
      </c>
      <c r="N29" s="42"/>
      <c r="O29" s="81" t="s">
        <v>86</v>
      </c>
      <c r="P29" s="162">
        <f t="shared" si="1"/>
        <v>100500</v>
      </c>
      <c r="Q29" s="44">
        <f>+'pulsa 2'!Z31</f>
        <v>100500</v>
      </c>
      <c r="R29" s="44">
        <f t="shared" si="2"/>
        <v>0</v>
      </c>
    </row>
    <row r="30" spans="1:18" x14ac:dyDescent="0.25">
      <c r="A30" s="76">
        <f t="shared" si="0"/>
        <v>26</v>
      </c>
      <c r="B30" s="75" t="s">
        <v>74</v>
      </c>
      <c r="C30" s="163" t="s">
        <v>75</v>
      </c>
      <c r="D30" s="54">
        <v>43257</v>
      </c>
      <c r="E30" s="313">
        <v>100500</v>
      </c>
      <c r="F30" s="56">
        <f t="shared" si="9"/>
        <v>100500</v>
      </c>
      <c r="G30" s="57">
        <f t="shared" si="10"/>
        <v>100500</v>
      </c>
      <c r="H30" s="58">
        <v>0</v>
      </c>
      <c r="I30" s="133">
        <v>1</v>
      </c>
      <c r="J30" s="133">
        <v>1</v>
      </c>
      <c r="K30" s="41">
        <f t="shared" si="11"/>
        <v>100500</v>
      </c>
      <c r="L30" s="41">
        <f t="shared" si="12"/>
        <v>100500</v>
      </c>
      <c r="M30" s="41">
        <f t="shared" si="13"/>
        <v>100500</v>
      </c>
      <c r="N30" s="42"/>
      <c r="O30" s="81" t="s">
        <v>86</v>
      </c>
      <c r="P30" s="162">
        <f t="shared" si="1"/>
        <v>100500</v>
      </c>
      <c r="Q30" s="44">
        <f>+'pulsa 2'!Z32</f>
        <v>100500</v>
      </c>
      <c r="R30" s="44">
        <f t="shared" si="2"/>
        <v>0</v>
      </c>
    </row>
    <row r="31" spans="1:18" x14ac:dyDescent="0.25">
      <c r="A31" s="76">
        <f t="shared" si="0"/>
        <v>27</v>
      </c>
      <c r="B31" s="75" t="s">
        <v>74</v>
      </c>
      <c r="C31" s="163" t="s">
        <v>75</v>
      </c>
      <c r="D31" s="54">
        <v>43257</v>
      </c>
      <c r="E31" s="55">
        <v>51000</v>
      </c>
      <c r="F31" s="56">
        <f t="shared" si="9"/>
        <v>51000</v>
      </c>
      <c r="G31" s="57">
        <f t="shared" si="10"/>
        <v>51000</v>
      </c>
      <c r="H31" s="58">
        <v>0</v>
      </c>
      <c r="I31" s="133">
        <v>1</v>
      </c>
      <c r="J31" s="133">
        <v>1</v>
      </c>
      <c r="K31" s="41">
        <f t="shared" si="11"/>
        <v>51000</v>
      </c>
      <c r="L31" s="41">
        <f t="shared" si="12"/>
        <v>51000</v>
      </c>
      <c r="M31" s="41">
        <f t="shared" si="13"/>
        <v>51000</v>
      </c>
      <c r="N31" s="42"/>
      <c r="O31" s="81" t="s">
        <v>295</v>
      </c>
      <c r="P31" s="162">
        <f t="shared" si="1"/>
        <v>51000</v>
      </c>
      <c r="Q31" s="44">
        <f>+'pulsa 2'!Z33</f>
        <v>51000</v>
      </c>
      <c r="R31" s="44">
        <f t="shared" si="2"/>
        <v>0</v>
      </c>
    </row>
    <row r="32" spans="1:18" x14ac:dyDescent="0.25">
      <c r="A32" s="76">
        <f t="shared" si="0"/>
        <v>28</v>
      </c>
      <c r="B32" s="134" t="s">
        <v>92</v>
      </c>
      <c r="C32" s="122">
        <v>973143</v>
      </c>
      <c r="D32" s="54">
        <v>43257</v>
      </c>
      <c r="E32" s="55">
        <v>51000</v>
      </c>
      <c r="F32" s="56">
        <f t="shared" si="9"/>
        <v>51000</v>
      </c>
      <c r="G32" s="57">
        <f t="shared" si="10"/>
        <v>51000</v>
      </c>
      <c r="H32" s="58">
        <v>0</v>
      </c>
      <c r="I32" s="133">
        <v>1</v>
      </c>
      <c r="J32" s="133">
        <v>1</v>
      </c>
      <c r="K32" s="41">
        <f t="shared" si="11"/>
        <v>51000</v>
      </c>
      <c r="L32" s="41">
        <f t="shared" si="12"/>
        <v>51000</v>
      </c>
      <c r="M32" s="41">
        <f t="shared" si="13"/>
        <v>51000</v>
      </c>
      <c r="N32" s="42"/>
      <c r="O32" s="81" t="s">
        <v>93</v>
      </c>
      <c r="P32" s="162">
        <f t="shared" si="1"/>
        <v>51000</v>
      </c>
      <c r="Q32" s="44">
        <f>+'pulsa 2'!Z34</f>
        <v>51000</v>
      </c>
      <c r="R32" s="44">
        <f t="shared" si="2"/>
        <v>0</v>
      </c>
    </row>
    <row r="33" spans="1:18" x14ac:dyDescent="0.25">
      <c r="A33" s="76">
        <f t="shared" si="0"/>
        <v>29</v>
      </c>
      <c r="B33" s="75" t="s">
        <v>72</v>
      </c>
      <c r="C33" s="59">
        <v>973145</v>
      </c>
      <c r="D33" s="54">
        <v>43257</v>
      </c>
      <c r="E33" s="313">
        <v>26500</v>
      </c>
      <c r="F33" s="56">
        <f t="shared" si="9"/>
        <v>26500</v>
      </c>
      <c r="G33" s="57">
        <f t="shared" si="10"/>
        <v>26500</v>
      </c>
      <c r="H33" s="58">
        <v>0</v>
      </c>
      <c r="I33" s="133">
        <v>1</v>
      </c>
      <c r="J33" s="133">
        <v>1</v>
      </c>
      <c r="K33" s="41">
        <f t="shared" si="11"/>
        <v>26500</v>
      </c>
      <c r="L33" s="41">
        <f t="shared" si="12"/>
        <v>26500</v>
      </c>
      <c r="M33" s="41">
        <f t="shared" si="13"/>
        <v>26500</v>
      </c>
      <c r="N33" s="42"/>
      <c r="O33" s="81" t="s">
        <v>68</v>
      </c>
      <c r="P33" s="162">
        <f t="shared" si="1"/>
        <v>26500</v>
      </c>
      <c r="Q33" s="44">
        <f>+'pulsa 2'!Z35</f>
        <v>26500</v>
      </c>
      <c r="R33" s="44">
        <f t="shared" si="2"/>
        <v>0</v>
      </c>
    </row>
    <row r="34" spans="1:18" x14ac:dyDescent="0.25">
      <c r="A34" s="76">
        <f t="shared" si="0"/>
        <v>30</v>
      </c>
      <c r="B34" s="75" t="s">
        <v>292</v>
      </c>
      <c r="C34" s="163" t="s">
        <v>293</v>
      </c>
      <c r="D34" s="54">
        <v>43257</v>
      </c>
      <c r="E34" s="55">
        <v>100500</v>
      </c>
      <c r="F34" s="56">
        <f t="shared" si="9"/>
        <v>100500</v>
      </c>
      <c r="G34" s="57">
        <f t="shared" si="10"/>
        <v>100500</v>
      </c>
      <c r="H34" s="58">
        <v>0</v>
      </c>
      <c r="I34" s="133">
        <v>1</v>
      </c>
      <c r="J34" s="133">
        <v>1</v>
      </c>
      <c r="K34" s="41">
        <f t="shared" si="11"/>
        <v>100500</v>
      </c>
      <c r="L34" s="41">
        <f t="shared" si="12"/>
        <v>100500</v>
      </c>
      <c r="M34" s="41">
        <f t="shared" si="13"/>
        <v>100500</v>
      </c>
      <c r="N34" s="42"/>
      <c r="O34" s="81" t="s">
        <v>296</v>
      </c>
      <c r="P34" s="162">
        <f t="shared" si="1"/>
        <v>100500</v>
      </c>
      <c r="Q34" s="44">
        <f>+'pulsa 2'!Z36</f>
        <v>100500</v>
      </c>
      <c r="R34" s="44">
        <f t="shared" si="2"/>
        <v>0</v>
      </c>
    </row>
    <row r="35" spans="1:18" x14ac:dyDescent="0.25">
      <c r="A35" s="76">
        <f t="shared" si="0"/>
        <v>31</v>
      </c>
      <c r="B35" s="134" t="s">
        <v>80</v>
      </c>
      <c r="C35" s="122">
        <v>10464</v>
      </c>
      <c r="D35" s="54">
        <v>43257</v>
      </c>
      <c r="E35" s="55">
        <v>100500</v>
      </c>
      <c r="F35" s="56">
        <f t="shared" si="9"/>
        <v>100500</v>
      </c>
      <c r="G35" s="57">
        <f t="shared" si="10"/>
        <v>100500</v>
      </c>
      <c r="H35" s="58">
        <v>0</v>
      </c>
      <c r="I35" s="133">
        <v>1</v>
      </c>
      <c r="J35" s="133">
        <v>1</v>
      </c>
      <c r="K35" s="41">
        <f t="shared" si="11"/>
        <v>100500</v>
      </c>
      <c r="L35" s="41">
        <f t="shared" si="12"/>
        <v>100500</v>
      </c>
      <c r="M35" s="41">
        <f t="shared" si="13"/>
        <v>100500</v>
      </c>
      <c r="N35" s="42"/>
      <c r="O35" s="81" t="s">
        <v>103</v>
      </c>
      <c r="P35" s="162">
        <f t="shared" si="1"/>
        <v>100500</v>
      </c>
      <c r="Q35" s="44">
        <f>+'pulsa 2'!Z37</f>
        <v>100500</v>
      </c>
      <c r="R35" s="44">
        <f t="shared" si="2"/>
        <v>0</v>
      </c>
    </row>
    <row r="36" spans="1:18" x14ac:dyDescent="0.25">
      <c r="A36" s="76">
        <f t="shared" si="0"/>
        <v>32</v>
      </c>
      <c r="B36" s="134" t="s">
        <v>97</v>
      </c>
      <c r="C36" s="164" t="s">
        <v>98</v>
      </c>
      <c r="D36" s="54">
        <v>43258</v>
      </c>
      <c r="E36" s="55">
        <v>100500</v>
      </c>
      <c r="F36" s="56">
        <f t="shared" si="9"/>
        <v>100500</v>
      </c>
      <c r="G36" s="57">
        <f t="shared" si="10"/>
        <v>100500</v>
      </c>
      <c r="H36" s="58">
        <v>0</v>
      </c>
      <c r="I36" s="133">
        <v>1</v>
      </c>
      <c r="J36" s="133">
        <v>1</v>
      </c>
      <c r="K36" s="41">
        <f t="shared" si="11"/>
        <v>100500</v>
      </c>
      <c r="L36" s="41">
        <f t="shared" si="12"/>
        <v>100500</v>
      </c>
      <c r="M36" s="41">
        <f t="shared" si="13"/>
        <v>100500</v>
      </c>
      <c r="N36" s="42"/>
      <c r="O36" s="81" t="s">
        <v>99</v>
      </c>
      <c r="P36" s="162">
        <f t="shared" si="1"/>
        <v>100500</v>
      </c>
      <c r="Q36" s="44">
        <f>+'pulsa 2'!Z38</f>
        <v>100500</v>
      </c>
      <c r="R36" s="44">
        <f t="shared" si="2"/>
        <v>0</v>
      </c>
    </row>
    <row r="37" spans="1:18" x14ac:dyDescent="0.25">
      <c r="A37" s="76">
        <f t="shared" si="0"/>
        <v>33</v>
      </c>
      <c r="B37" s="179" t="s">
        <v>41</v>
      </c>
      <c r="C37" s="323">
        <v>898343</v>
      </c>
      <c r="D37" s="72">
        <v>43257</v>
      </c>
      <c r="E37" s="324">
        <v>100500</v>
      </c>
      <c r="F37" s="56">
        <f t="shared" si="9"/>
        <v>100500</v>
      </c>
      <c r="G37" s="57">
        <f t="shared" si="10"/>
        <v>100500</v>
      </c>
      <c r="H37" s="58">
        <v>0</v>
      </c>
      <c r="I37" s="133">
        <v>1</v>
      </c>
      <c r="J37" s="133">
        <v>1</v>
      </c>
      <c r="K37" s="41">
        <f t="shared" si="11"/>
        <v>100500</v>
      </c>
      <c r="L37" s="41">
        <f t="shared" si="12"/>
        <v>100500</v>
      </c>
      <c r="M37" s="41">
        <f t="shared" si="13"/>
        <v>100500</v>
      </c>
      <c r="N37" s="42"/>
      <c r="O37" s="81" t="s">
        <v>86</v>
      </c>
      <c r="P37" s="162">
        <f t="shared" si="1"/>
        <v>100500</v>
      </c>
      <c r="Q37" s="44">
        <f>+'pulsa 2'!Z39</f>
        <v>100500</v>
      </c>
      <c r="R37" s="44">
        <f t="shared" si="2"/>
        <v>0</v>
      </c>
    </row>
    <row r="38" spans="1:18" x14ac:dyDescent="0.25">
      <c r="A38" s="76">
        <f t="shared" si="0"/>
        <v>34</v>
      </c>
      <c r="B38" s="179" t="s">
        <v>41</v>
      </c>
      <c r="C38" s="323">
        <v>898343</v>
      </c>
      <c r="D38" s="72">
        <v>43257</v>
      </c>
      <c r="E38" s="324">
        <v>100500</v>
      </c>
      <c r="F38" s="56">
        <f t="shared" si="9"/>
        <v>100500</v>
      </c>
      <c r="G38" s="57">
        <f t="shared" si="10"/>
        <v>100500</v>
      </c>
      <c r="H38" s="58">
        <v>0</v>
      </c>
      <c r="I38" s="133">
        <v>1</v>
      </c>
      <c r="J38" s="133">
        <v>1</v>
      </c>
      <c r="K38" s="41">
        <f t="shared" si="11"/>
        <v>100500</v>
      </c>
      <c r="L38" s="41">
        <f t="shared" si="12"/>
        <v>100500</v>
      </c>
      <c r="M38" s="41">
        <f t="shared" si="13"/>
        <v>100500</v>
      </c>
      <c r="N38" s="42"/>
      <c r="O38" s="81" t="s">
        <v>86</v>
      </c>
      <c r="P38" s="162">
        <f t="shared" si="1"/>
        <v>100500</v>
      </c>
      <c r="Q38" s="44">
        <f>+'pulsa 2'!Z40</f>
        <v>100500</v>
      </c>
      <c r="R38" s="44">
        <f t="shared" si="2"/>
        <v>0</v>
      </c>
    </row>
    <row r="39" spans="1:18" x14ac:dyDescent="0.25">
      <c r="A39" s="76">
        <f t="shared" si="0"/>
        <v>35</v>
      </c>
      <c r="B39" s="179" t="s">
        <v>41</v>
      </c>
      <c r="C39" s="323">
        <v>898343</v>
      </c>
      <c r="D39" s="72">
        <v>43257</v>
      </c>
      <c r="E39" s="324">
        <v>51000</v>
      </c>
      <c r="F39" s="56">
        <f t="shared" si="9"/>
        <v>51000</v>
      </c>
      <c r="G39" s="57">
        <f t="shared" si="10"/>
        <v>51000</v>
      </c>
      <c r="H39" s="58">
        <v>0</v>
      </c>
      <c r="I39" s="133">
        <v>1</v>
      </c>
      <c r="J39" s="133">
        <v>1</v>
      </c>
      <c r="K39" s="41">
        <f t="shared" si="11"/>
        <v>51000</v>
      </c>
      <c r="L39" s="41">
        <f t="shared" si="12"/>
        <v>51000</v>
      </c>
      <c r="M39" s="41">
        <f t="shared" si="13"/>
        <v>51000</v>
      </c>
      <c r="N39" s="42"/>
      <c r="O39" s="81" t="s">
        <v>295</v>
      </c>
      <c r="P39" s="162">
        <f t="shared" si="1"/>
        <v>51000</v>
      </c>
      <c r="Q39" s="44">
        <f>+'pulsa 2'!Z41</f>
        <v>51000</v>
      </c>
      <c r="R39" s="44">
        <f t="shared" si="2"/>
        <v>0</v>
      </c>
    </row>
    <row r="40" spans="1:18" x14ac:dyDescent="0.25">
      <c r="A40" s="76">
        <f t="shared" si="0"/>
        <v>36</v>
      </c>
      <c r="B40" s="179" t="s">
        <v>41</v>
      </c>
      <c r="C40" s="323">
        <v>898343</v>
      </c>
      <c r="D40" s="72">
        <v>43257</v>
      </c>
      <c r="E40" s="324">
        <v>51000</v>
      </c>
      <c r="F40" s="56">
        <f t="shared" si="9"/>
        <v>51000</v>
      </c>
      <c r="G40" s="57">
        <f t="shared" si="10"/>
        <v>51000</v>
      </c>
      <c r="H40" s="58">
        <v>0</v>
      </c>
      <c r="I40" s="133">
        <v>1</v>
      </c>
      <c r="J40" s="133">
        <v>1</v>
      </c>
      <c r="K40" s="41">
        <f t="shared" si="11"/>
        <v>51000</v>
      </c>
      <c r="L40" s="41">
        <f t="shared" si="12"/>
        <v>51000</v>
      </c>
      <c r="M40" s="41">
        <f t="shared" si="13"/>
        <v>51000</v>
      </c>
      <c r="N40" s="42"/>
      <c r="O40" s="81" t="s">
        <v>69</v>
      </c>
      <c r="P40" s="162">
        <f t="shared" si="1"/>
        <v>51000</v>
      </c>
      <c r="Q40" s="44">
        <f>+'pulsa 2'!Z42</f>
        <v>51000</v>
      </c>
      <c r="R40" s="44">
        <f t="shared" si="2"/>
        <v>0</v>
      </c>
    </row>
    <row r="41" spans="1:18" x14ac:dyDescent="0.25">
      <c r="A41" s="76">
        <f t="shared" si="0"/>
        <v>37</v>
      </c>
      <c r="B41" s="179" t="s">
        <v>41</v>
      </c>
      <c r="C41" s="323">
        <v>898343</v>
      </c>
      <c r="D41" s="72">
        <v>43257</v>
      </c>
      <c r="E41" s="324">
        <v>51000</v>
      </c>
      <c r="F41" s="56">
        <f t="shared" si="9"/>
        <v>51000</v>
      </c>
      <c r="G41" s="57">
        <f t="shared" si="10"/>
        <v>51000</v>
      </c>
      <c r="H41" s="58">
        <v>0</v>
      </c>
      <c r="I41" s="133">
        <v>1</v>
      </c>
      <c r="J41" s="133">
        <v>1</v>
      </c>
      <c r="K41" s="41">
        <f t="shared" si="11"/>
        <v>51000</v>
      </c>
      <c r="L41" s="41">
        <f t="shared" si="12"/>
        <v>51000</v>
      </c>
      <c r="M41" s="41">
        <f t="shared" si="13"/>
        <v>51000</v>
      </c>
      <c r="N41" s="42"/>
      <c r="O41" s="81" t="s">
        <v>93</v>
      </c>
      <c r="P41" s="162">
        <f t="shared" si="1"/>
        <v>51000</v>
      </c>
      <c r="Q41" s="44">
        <f>+'pulsa 2'!Z43</f>
        <v>51000</v>
      </c>
      <c r="R41" s="44">
        <f t="shared" si="2"/>
        <v>0</v>
      </c>
    </row>
    <row r="42" spans="1:18" x14ac:dyDescent="0.25">
      <c r="A42" s="76">
        <f t="shared" si="0"/>
        <v>38</v>
      </c>
      <c r="B42" s="179" t="s">
        <v>41</v>
      </c>
      <c r="C42" s="323">
        <v>898343</v>
      </c>
      <c r="D42" s="72">
        <v>43257</v>
      </c>
      <c r="E42" s="324">
        <v>51000</v>
      </c>
      <c r="F42" s="56">
        <f t="shared" si="9"/>
        <v>51000</v>
      </c>
      <c r="G42" s="57">
        <f t="shared" si="10"/>
        <v>51000</v>
      </c>
      <c r="H42" s="58">
        <v>0</v>
      </c>
      <c r="I42" s="133">
        <v>1</v>
      </c>
      <c r="J42" s="133">
        <v>1</v>
      </c>
      <c r="K42" s="41">
        <f t="shared" si="11"/>
        <v>51000</v>
      </c>
      <c r="L42" s="41">
        <f t="shared" si="12"/>
        <v>51000</v>
      </c>
      <c r="M42" s="41">
        <f t="shared" si="13"/>
        <v>51000</v>
      </c>
      <c r="N42" s="42"/>
      <c r="O42" s="81" t="s">
        <v>93</v>
      </c>
      <c r="P42" s="162">
        <f t="shared" si="1"/>
        <v>51000</v>
      </c>
      <c r="Q42" s="44">
        <f>+'pulsa 2'!Z44</f>
        <v>51000</v>
      </c>
      <c r="R42" s="44">
        <f t="shared" si="2"/>
        <v>0</v>
      </c>
    </row>
    <row r="43" spans="1:18" x14ac:dyDescent="0.25">
      <c r="A43" s="60"/>
      <c r="B43" s="77"/>
      <c r="C43" s="60"/>
      <c r="D43" s="78"/>
      <c r="E43" s="79"/>
      <c r="F43" s="79"/>
      <c r="G43" s="80"/>
      <c r="H43" s="58"/>
      <c r="I43" s="60"/>
      <c r="J43" s="77"/>
      <c r="K43" s="41"/>
      <c r="L43" s="41"/>
      <c r="M43" s="41"/>
      <c r="N43" s="42"/>
      <c r="O43" s="81"/>
      <c r="P43" s="77"/>
      <c r="Q43" s="77"/>
      <c r="R43" s="77"/>
    </row>
    <row r="44" spans="1:18" x14ac:dyDescent="0.25">
      <c r="A44" s="60"/>
      <c r="B44" s="77" t="s">
        <v>7</v>
      </c>
      <c r="C44" s="60"/>
      <c r="D44" s="78"/>
      <c r="E44" s="79">
        <f>SUM(E5:E43)</f>
        <v>2509000</v>
      </c>
      <c r="F44" s="79">
        <f t="shared" ref="F44:M44" si="14">SUM(F5:F43)</f>
        <v>2523928</v>
      </c>
      <c r="G44" s="79">
        <f t="shared" si="14"/>
        <v>2509000</v>
      </c>
      <c r="H44" s="79">
        <f t="shared" si="14"/>
        <v>14928</v>
      </c>
      <c r="I44" s="79">
        <f t="shared" si="14"/>
        <v>38</v>
      </c>
      <c r="J44" s="79">
        <f t="shared" si="14"/>
        <v>38</v>
      </c>
      <c r="K44" s="79">
        <f t="shared" si="14"/>
        <v>2523928</v>
      </c>
      <c r="L44" s="79">
        <f t="shared" si="14"/>
        <v>2523928</v>
      </c>
      <c r="M44" s="79">
        <f t="shared" si="14"/>
        <v>2509000</v>
      </c>
      <c r="N44" s="79"/>
      <c r="O44" s="81"/>
      <c r="P44" s="79">
        <f t="shared" ref="P44" si="15">SUM(P5:P43)</f>
        <v>2509000</v>
      </c>
      <c r="Q44" s="79">
        <f t="shared" ref="Q44" si="16">SUM(Q5:Q43)</f>
        <v>2509000</v>
      </c>
      <c r="R44" s="79">
        <f t="shared" ref="R44" si="17">SUM(R5:R43)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showGridLines="0" view="pageBreakPreview" zoomScaleSheetLayoutView="100" workbookViewId="0">
      <pane ySplit="5" topLeftCell="A6" activePane="bottomLeft" state="frozen"/>
      <selection pane="bottomLeft" activeCell="E7" sqref="E7"/>
    </sheetView>
  </sheetViews>
  <sheetFormatPr defaultRowHeight="15.75" x14ac:dyDescent="0.25"/>
  <cols>
    <col min="1" max="1" width="11.42578125" style="9" bestFit="1" customWidth="1"/>
    <col min="2" max="2" width="31.85546875" style="9" bestFit="1" customWidth="1"/>
    <col min="3" max="3" width="10.140625" style="9" bestFit="1" customWidth="1"/>
    <col min="4" max="4" width="13.28515625" style="9" bestFit="1" customWidth="1"/>
    <col min="5" max="5" width="14.42578125" style="9" bestFit="1" customWidth="1"/>
    <col min="6" max="6" width="11.5703125" style="188" bestFit="1" customWidth="1"/>
    <col min="7" max="7" width="11.5703125" style="9" bestFit="1" customWidth="1"/>
    <col min="8" max="8" width="8" style="9" bestFit="1" customWidth="1"/>
    <col min="9" max="9" width="16.7109375" style="9" bestFit="1" customWidth="1"/>
    <col min="10" max="11" width="16.42578125" style="9" bestFit="1" customWidth="1"/>
    <col min="12" max="12" width="12.85546875" style="9" bestFit="1" customWidth="1"/>
    <col min="13" max="14" width="15.85546875" style="9" bestFit="1" customWidth="1"/>
    <col min="15" max="15" width="11.5703125" style="9" bestFit="1" customWidth="1"/>
    <col min="16" max="16" width="17.42578125" style="9" bestFit="1" customWidth="1"/>
    <col min="17" max="17" width="14" style="9" bestFit="1" customWidth="1"/>
    <col min="18" max="18" width="10.42578125" style="9" bestFit="1" customWidth="1"/>
    <col min="19" max="19" width="9.5703125" style="9" bestFit="1" customWidth="1"/>
    <col min="20" max="20" width="14.5703125" style="9" bestFit="1" customWidth="1"/>
    <col min="21" max="21" width="15.28515625" style="9" bestFit="1" customWidth="1"/>
    <col min="22" max="23" width="7.5703125" style="9" bestFit="1" customWidth="1"/>
    <col min="24" max="24" width="15.28515625" style="9" bestFit="1" customWidth="1"/>
    <col min="25" max="25" width="15" style="9" bestFit="1" customWidth="1"/>
    <col min="26" max="26" width="18.28515625" style="9" bestFit="1" customWidth="1"/>
    <col min="27" max="27" width="20.28515625" style="9" bestFit="1" customWidth="1"/>
    <col min="28" max="28" width="37.5703125" style="9" bestFit="1" customWidth="1"/>
    <col min="29" max="29" width="14.5703125" style="9" bestFit="1" customWidth="1"/>
    <col min="30" max="16384" width="9.140625" style="9"/>
  </cols>
  <sheetData>
    <row r="1" spans="1:29" x14ac:dyDescent="0.25">
      <c r="A1" s="1" t="s">
        <v>0</v>
      </c>
      <c r="B1" s="2"/>
      <c r="C1" s="3"/>
      <c r="D1" s="4"/>
      <c r="E1" s="5"/>
      <c r="F1" s="167"/>
      <c r="G1" s="89"/>
      <c r="H1" s="89"/>
      <c r="I1" s="90"/>
      <c r="J1" s="90"/>
      <c r="K1" s="91"/>
      <c r="L1" s="7"/>
      <c r="M1" s="85"/>
      <c r="N1" s="85"/>
      <c r="O1" s="85"/>
      <c r="P1" s="84"/>
      <c r="Q1" s="84"/>
      <c r="R1" s="84"/>
      <c r="S1" s="84"/>
      <c r="T1" s="92"/>
      <c r="U1" s="5"/>
      <c r="V1" s="8"/>
      <c r="X1" s="93"/>
      <c r="Y1" s="93"/>
      <c r="Z1" s="93"/>
      <c r="AA1" s="11"/>
      <c r="AB1" s="1"/>
    </row>
    <row r="2" spans="1:29" x14ac:dyDescent="0.25">
      <c r="A2" s="12" t="s">
        <v>288</v>
      </c>
      <c r="B2" s="2"/>
      <c r="C2" s="3"/>
      <c r="D2" s="4"/>
      <c r="E2" s="5"/>
      <c r="F2" s="167"/>
      <c r="G2" s="89"/>
      <c r="H2" s="89"/>
      <c r="I2" s="90"/>
      <c r="J2" s="90"/>
      <c r="K2" s="91"/>
      <c r="L2" s="7"/>
      <c r="M2" s="85"/>
      <c r="N2" s="85"/>
      <c r="O2" s="85"/>
      <c r="P2" s="84"/>
      <c r="Q2" s="84"/>
      <c r="R2" s="84"/>
      <c r="S2" s="84"/>
      <c r="T2" s="92"/>
      <c r="U2" s="5"/>
      <c r="V2" s="8"/>
      <c r="X2" s="93"/>
      <c r="Y2" s="93"/>
      <c r="Z2" s="93"/>
      <c r="AA2" s="11"/>
      <c r="AB2" s="1"/>
    </row>
    <row r="3" spans="1:29" s="8" customFormat="1" x14ac:dyDescent="0.25">
      <c r="A3" s="94" t="s">
        <v>2</v>
      </c>
      <c r="B3" s="94" t="s">
        <v>3</v>
      </c>
      <c r="C3" s="94" t="s">
        <v>4</v>
      </c>
      <c r="D3" s="95" t="s">
        <v>5</v>
      </c>
      <c r="E3" s="95" t="s">
        <v>5</v>
      </c>
      <c r="F3" s="95" t="s">
        <v>5</v>
      </c>
      <c r="G3" s="96" t="s">
        <v>5</v>
      </c>
      <c r="H3" s="96" t="s">
        <v>5</v>
      </c>
      <c r="I3" s="97" t="s">
        <v>6</v>
      </c>
      <c r="J3" s="97" t="s">
        <v>7</v>
      </c>
      <c r="K3" s="94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1" t="s">
        <v>52</v>
      </c>
      <c r="Q3" s="101" t="s">
        <v>52</v>
      </c>
      <c r="R3" s="101" t="s">
        <v>53</v>
      </c>
      <c r="S3" s="101" t="s">
        <v>53</v>
      </c>
      <c r="T3" s="102" t="s">
        <v>54</v>
      </c>
      <c r="U3" s="97" t="s">
        <v>55</v>
      </c>
      <c r="V3" s="103" t="s">
        <v>10</v>
      </c>
      <c r="W3" s="94" t="s">
        <v>11</v>
      </c>
      <c r="X3" s="104" t="s">
        <v>12</v>
      </c>
      <c r="Y3" s="105" t="s">
        <v>13</v>
      </c>
      <c r="Z3" s="105" t="s">
        <v>14</v>
      </c>
      <c r="AA3" s="97" t="s">
        <v>15</v>
      </c>
      <c r="AB3" s="94" t="s">
        <v>16</v>
      </c>
      <c r="AC3" s="94"/>
    </row>
    <row r="4" spans="1:29" s="8" customFormat="1" x14ac:dyDescent="0.25">
      <c r="A4" s="106"/>
      <c r="B4" s="106"/>
      <c r="C4" s="106"/>
      <c r="D4" s="107" t="s">
        <v>17</v>
      </c>
      <c r="E4" s="107" t="s">
        <v>54</v>
      </c>
      <c r="F4" s="107" t="s">
        <v>56</v>
      </c>
      <c r="G4" s="108" t="s">
        <v>57</v>
      </c>
      <c r="H4" s="108" t="s">
        <v>53</v>
      </c>
      <c r="I4" s="109"/>
      <c r="J4" s="110" t="s">
        <v>6</v>
      </c>
      <c r="K4" s="106"/>
      <c r="L4" s="111"/>
      <c r="M4" s="112" t="s">
        <v>58</v>
      </c>
      <c r="N4" s="113" t="s">
        <v>59</v>
      </c>
      <c r="O4" s="113" t="s">
        <v>59</v>
      </c>
      <c r="P4" s="114" t="s">
        <v>60</v>
      </c>
      <c r="Q4" s="114" t="s">
        <v>61</v>
      </c>
      <c r="R4" s="114" t="s">
        <v>62</v>
      </c>
      <c r="S4" s="114" t="s">
        <v>63</v>
      </c>
      <c r="T4" s="115"/>
      <c r="U4" s="110" t="s">
        <v>64</v>
      </c>
      <c r="V4" s="116"/>
      <c r="W4" s="106" t="s">
        <v>18</v>
      </c>
      <c r="X4" s="117" t="s">
        <v>19</v>
      </c>
      <c r="Y4" s="118" t="s">
        <v>9</v>
      </c>
      <c r="Z4" s="118"/>
      <c r="AA4" s="119"/>
      <c r="AB4" s="120"/>
      <c r="AC4" s="168"/>
    </row>
    <row r="5" spans="1:29" x14ac:dyDescent="0.25">
      <c r="A5" s="168"/>
      <c r="B5" s="169"/>
      <c r="C5" s="170"/>
      <c r="D5" s="171"/>
      <c r="E5" s="172"/>
      <c r="F5" s="173"/>
      <c r="G5" s="172"/>
      <c r="H5" s="172"/>
      <c r="I5" s="174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</row>
    <row r="6" spans="1:29" x14ac:dyDescent="0.25">
      <c r="A6" s="76"/>
      <c r="B6" s="75"/>
      <c r="C6" s="163"/>
      <c r="D6" s="67"/>
      <c r="E6" s="77"/>
      <c r="F6" s="175"/>
      <c r="G6" s="123"/>
      <c r="H6" s="77"/>
      <c r="I6" s="74"/>
      <c r="J6" s="56"/>
      <c r="K6" s="57"/>
      <c r="L6" s="58"/>
      <c r="M6" s="58"/>
      <c r="N6" s="58"/>
      <c r="O6" s="58"/>
      <c r="P6" s="58"/>
      <c r="Q6" s="58"/>
      <c r="R6" s="58"/>
      <c r="S6" s="58"/>
      <c r="T6" s="58"/>
      <c r="U6" s="57"/>
      <c r="V6" s="133"/>
      <c r="W6" s="133"/>
      <c r="X6" s="57"/>
      <c r="Y6" s="57"/>
      <c r="Z6" s="57"/>
      <c r="AA6" s="77"/>
      <c r="AB6" s="180"/>
      <c r="AC6" s="44"/>
    </row>
    <row r="7" spans="1:29" ht="16.5" x14ac:dyDescent="0.3">
      <c r="A7" s="76">
        <v>1</v>
      </c>
      <c r="B7" s="157" t="s">
        <v>22</v>
      </c>
      <c r="C7" s="158">
        <v>921870</v>
      </c>
      <c r="D7" s="159">
        <v>43210</v>
      </c>
      <c r="E7" s="135"/>
      <c r="F7" s="181"/>
      <c r="G7" s="136"/>
      <c r="H7" s="135"/>
      <c r="I7" s="141">
        <v>51000</v>
      </c>
      <c r="J7" s="37">
        <f>+V7*X7</f>
        <v>51612</v>
      </c>
      <c r="K7" s="38">
        <f>+I7/V7</f>
        <v>51000</v>
      </c>
      <c r="L7" s="182">
        <f>+I7*1.2%</f>
        <v>612</v>
      </c>
      <c r="M7" s="138">
        <v>51000</v>
      </c>
      <c r="N7" s="138">
        <v>0</v>
      </c>
      <c r="O7" s="183">
        <v>0</v>
      </c>
      <c r="P7" s="139">
        <v>0</v>
      </c>
      <c r="Q7" s="139">
        <v>0</v>
      </c>
      <c r="R7" s="139">
        <v>0</v>
      </c>
      <c r="S7" s="139">
        <v>0</v>
      </c>
      <c r="T7" s="139">
        <v>0</v>
      </c>
      <c r="U7" s="57">
        <f t="shared" ref="U7:U26" si="0">M7-N7-P7-T7</f>
        <v>51000</v>
      </c>
      <c r="V7" s="160">
        <v>1</v>
      </c>
      <c r="W7" s="160">
        <v>1</v>
      </c>
      <c r="X7" s="57">
        <f>+K7+L7</f>
        <v>51612</v>
      </c>
      <c r="Y7" s="57">
        <f>+W7*X7</f>
        <v>51612</v>
      </c>
      <c r="Z7" s="57">
        <f>+K7*W7</f>
        <v>51000</v>
      </c>
      <c r="AA7" s="77"/>
      <c r="AB7" s="161" t="s">
        <v>67</v>
      </c>
      <c r="AC7" s="44">
        <f>U7-Z7</f>
        <v>0</v>
      </c>
    </row>
    <row r="8" spans="1:29" ht="16.5" x14ac:dyDescent="0.3">
      <c r="A8" s="76">
        <f t="shared" ref="A8:A25" si="1">+A7+1</f>
        <v>2</v>
      </c>
      <c r="B8" s="157" t="s">
        <v>22</v>
      </c>
      <c r="C8" s="158">
        <v>921870</v>
      </c>
      <c r="D8" s="159">
        <v>43210</v>
      </c>
      <c r="E8" s="135"/>
      <c r="F8" s="181"/>
      <c r="G8" s="136"/>
      <c r="H8" s="135"/>
      <c r="I8" s="141">
        <v>26500</v>
      </c>
      <c r="J8" s="37">
        <f>+V8*X8</f>
        <v>26818</v>
      </c>
      <c r="K8" s="38">
        <f>+I8/V8</f>
        <v>26500</v>
      </c>
      <c r="L8" s="182">
        <f>+I8*1.2%</f>
        <v>318</v>
      </c>
      <c r="M8" s="138">
        <v>26500</v>
      </c>
      <c r="N8" s="138">
        <v>0</v>
      </c>
      <c r="O8" s="183">
        <v>0</v>
      </c>
      <c r="P8" s="139">
        <v>0</v>
      </c>
      <c r="Q8" s="139">
        <v>0</v>
      </c>
      <c r="R8" s="139">
        <v>0</v>
      </c>
      <c r="S8" s="139">
        <v>0</v>
      </c>
      <c r="T8" s="139">
        <v>0</v>
      </c>
      <c r="U8" s="57">
        <f t="shared" si="0"/>
        <v>26500</v>
      </c>
      <c r="V8" s="160">
        <v>1</v>
      </c>
      <c r="W8" s="160">
        <v>1</v>
      </c>
      <c r="X8" s="57">
        <f>+K8+L8</f>
        <v>26818</v>
      </c>
      <c r="Y8" s="57">
        <f>+W8*X8</f>
        <v>26818</v>
      </c>
      <c r="Z8" s="57">
        <f>+K8*W8</f>
        <v>26500</v>
      </c>
      <c r="AA8" s="77"/>
      <c r="AB8" s="161" t="s">
        <v>68</v>
      </c>
      <c r="AC8" s="44">
        <f>U8-Z8</f>
        <v>0</v>
      </c>
    </row>
    <row r="9" spans="1:29" x14ac:dyDescent="0.25">
      <c r="A9" s="76">
        <f t="shared" si="1"/>
        <v>3</v>
      </c>
      <c r="B9" s="45" t="s">
        <v>22</v>
      </c>
      <c r="C9" s="46">
        <v>921870</v>
      </c>
      <c r="D9" s="47">
        <v>43238</v>
      </c>
      <c r="E9" s="135"/>
      <c r="F9" s="181"/>
      <c r="G9" s="136"/>
      <c r="H9" s="135"/>
      <c r="I9" s="50">
        <v>51000</v>
      </c>
      <c r="J9" s="37">
        <f>+V9*X9</f>
        <v>51000</v>
      </c>
      <c r="K9" s="38">
        <f>+I9/V9</f>
        <v>51000</v>
      </c>
      <c r="L9" s="39">
        <v>0</v>
      </c>
      <c r="M9" s="39">
        <v>51000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57">
        <f t="shared" si="0"/>
        <v>51000</v>
      </c>
      <c r="V9" s="160">
        <v>1</v>
      </c>
      <c r="W9" s="160">
        <v>1</v>
      </c>
      <c r="X9" s="57">
        <f>+K9+L9</f>
        <v>51000</v>
      </c>
      <c r="Y9" s="57">
        <f>+W9*X9</f>
        <v>51000</v>
      </c>
      <c r="Z9" s="57">
        <f>+K9*W9</f>
        <v>51000</v>
      </c>
      <c r="AA9" s="77"/>
      <c r="AB9" s="180" t="s">
        <v>69</v>
      </c>
      <c r="AC9" s="44">
        <f>U9-Z9</f>
        <v>0</v>
      </c>
    </row>
    <row r="10" spans="1:29" x14ac:dyDescent="0.25">
      <c r="A10" s="76">
        <f t="shared" si="1"/>
        <v>4</v>
      </c>
      <c r="B10" s="68" t="s">
        <v>33</v>
      </c>
      <c r="C10" s="69" t="s">
        <v>34</v>
      </c>
      <c r="D10" s="72">
        <v>43241</v>
      </c>
      <c r="E10" s="77"/>
      <c r="F10" s="175"/>
      <c r="G10" s="77"/>
      <c r="H10" s="77"/>
      <c r="I10" s="65">
        <v>12000</v>
      </c>
      <c r="J10" s="56">
        <f>+V10*X10</f>
        <v>12144</v>
      </c>
      <c r="K10" s="57">
        <f>+I10/V10</f>
        <v>12000</v>
      </c>
      <c r="L10" s="58">
        <f>+I10*1.2%</f>
        <v>144</v>
      </c>
      <c r="M10" s="58">
        <v>12000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7">
        <f t="shared" si="0"/>
        <v>12000</v>
      </c>
      <c r="V10" s="133">
        <v>1</v>
      </c>
      <c r="W10" s="133">
        <v>1</v>
      </c>
      <c r="X10" s="57">
        <f>+K10+L10</f>
        <v>12144</v>
      </c>
      <c r="Y10" s="57">
        <f>+W10*X10</f>
        <v>12144</v>
      </c>
      <c r="Z10" s="57">
        <f>+K10*W10</f>
        <v>12000</v>
      </c>
      <c r="AA10" s="77"/>
      <c r="AB10" s="62" t="s">
        <v>70</v>
      </c>
      <c r="AC10" s="44">
        <f t="shared" ref="AC10:AC44" si="2">U10-Z10</f>
        <v>0</v>
      </c>
    </row>
    <row r="11" spans="1:29" x14ac:dyDescent="0.25">
      <c r="A11" s="76">
        <f t="shared" si="1"/>
        <v>5</v>
      </c>
      <c r="B11" s="68" t="s">
        <v>33</v>
      </c>
      <c r="C11" s="69" t="s">
        <v>34</v>
      </c>
      <c r="D11" s="72">
        <v>43241</v>
      </c>
      <c r="E11" s="77"/>
      <c r="F11" s="175"/>
      <c r="G11" s="77"/>
      <c r="H11" s="77"/>
      <c r="I11" s="65">
        <v>21000</v>
      </c>
      <c r="J11" s="56">
        <f t="shared" ref="J11:J28" si="3">+V11*X11</f>
        <v>21252</v>
      </c>
      <c r="K11" s="57">
        <f t="shared" ref="K11:K28" si="4">+I11/V11</f>
        <v>21000</v>
      </c>
      <c r="L11" s="58">
        <f t="shared" ref="L11:L27" si="5">+I11*1.2%</f>
        <v>252</v>
      </c>
      <c r="M11" s="58">
        <v>21000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7">
        <f t="shared" si="0"/>
        <v>21000</v>
      </c>
      <c r="V11" s="133">
        <v>1</v>
      </c>
      <c r="W11" s="133">
        <v>1</v>
      </c>
      <c r="X11" s="57">
        <f t="shared" ref="X11:X27" si="6">+K11+L11</f>
        <v>21252</v>
      </c>
      <c r="Y11" s="57">
        <f t="shared" ref="Y11:Y27" si="7">+W11*X11</f>
        <v>21252</v>
      </c>
      <c r="Z11" s="57">
        <f t="shared" ref="Z11:Z27" si="8">+K11*W11</f>
        <v>21000</v>
      </c>
      <c r="AA11" s="77"/>
      <c r="AB11" s="62" t="s">
        <v>71</v>
      </c>
      <c r="AC11" s="44">
        <f t="shared" si="2"/>
        <v>0</v>
      </c>
    </row>
    <row r="12" spans="1:29" x14ac:dyDescent="0.25">
      <c r="A12" s="76">
        <f t="shared" si="1"/>
        <v>6</v>
      </c>
      <c r="B12" s="49" t="s">
        <v>72</v>
      </c>
      <c r="C12" s="63">
        <v>973145</v>
      </c>
      <c r="D12" s="72">
        <v>43241</v>
      </c>
      <c r="E12" s="77"/>
      <c r="F12" s="175"/>
      <c r="G12" s="77"/>
      <c r="H12" s="77"/>
      <c r="I12" s="65">
        <v>26500</v>
      </c>
      <c r="J12" s="56">
        <f t="shared" si="3"/>
        <v>26818</v>
      </c>
      <c r="K12" s="57">
        <f t="shared" si="4"/>
        <v>26500</v>
      </c>
      <c r="L12" s="58">
        <f t="shared" si="5"/>
        <v>318</v>
      </c>
      <c r="M12" s="58">
        <v>26500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7">
        <f t="shared" si="0"/>
        <v>26500</v>
      </c>
      <c r="V12" s="133">
        <v>1</v>
      </c>
      <c r="W12" s="133">
        <v>1</v>
      </c>
      <c r="X12" s="57">
        <f t="shared" si="6"/>
        <v>26818</v>
      </c>
      <c r="Y12" s="57">
        <f t="shared" si="7"/>
        <v>26818</v>
      </c>
      <c r="Z12" s="57">
        <f t="shared" si="8"/>
        <v>26500</v>
      </c>
      <c r="AA12" s="77"/>
      <c r="AB12" s="62" t="s">
        <v>73</v>
      </c>
      <c r="AC12" s="44">
        <f t="shared" si="2"/>
        <v>0</v>
      </c>
    </row>
    <row r="13" spans="1:29" x14ac:dyDescent="0.25">
      <c r="A13" s="76">
        <f t="shared" si="1"/>
        <v>7</v>
      </c>
      <c r="B13" s="75" t="s">
        <v>74</v>
      </c>
      <c r="C13" s="163" t="s">
        <v>75</v>
      </c>
      <c r="D13" s="54">
        <v>43241</v>
      </c>
      <c r="E13" s="77"/>
      <c r="F13" s="175"/>
      <c r="G13" s="77"/>
      <c r="H13" s="77"/>
      <c r="I13" s="74">
        <v>200500</v>
      </c>
      <c r="J13" s="56">
        <f t="shared" si="3"/>
        <v>202906</v>
      </c>
      <c r="K13" s="57">
        <f t="shared" si="4"/>
        <v>200500</v>
      </c>
      <c r="L13" s="58">
        <f t="shared" si="5"/>
        <v>2406</v>
      </c>
      <c r="M13" s="58">
        <v>200500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7">
        <f t="shared" si="0"/>
        <v>200500</v>
      </c>
      <c r="V13" s="133">
        <v>1</v>
      </c>
      <c r="W13" s="133">
        <v>1</v>
      </c>
      <c r="X13" s="57">
        <f t="shared" si="6"/>
        <v>202906</v>
      </c>
      <c r="Y13" s="57">
        <f t="shared" si="7"/>
        <v>202906</v>
      </c>
      <c r="Z13" s="57">
        <f t="shared" si="8"/>
        <v>200500</v>
      </c>
      <c r="AA13" s="77"/>
      <c r="AB13" s="52" t="s">
        <v>76</v>
      </c>
      <c r="AC13" s="44">
        <f t="shared" si="2"/>
        <v>0</v>
      </c>
    </row>
    <row r="14" spans="1:29" x14ac:dyDescent="0.25">
      <c r="A14" s="76">
        <f t="shared" si="1"/>
        <v>8</v>
      </c>
      <c r="B14" s="134" t="s">
        <v>77</v>
      </c>
      <c r="C14" s="164" t="s">
        <v>78</v>
      </c>
      <c r="D14" s="123">
        <v>43242</v>
      </c>
      <c r="E14" s="77"/>
      <c r="F14" s="175"/>
      <c r="G14" s="77"/>
      <c r="H14" s="77"/>
      <c r="I14" s="74">
        <v>12000</v>
      </c>
      <c r="J14" s="56">
        <f t="shared" si="3"/>
        <v>12144</v>
      </c>
      <c r="K14" s="57">
        <f t="shared" si="4"/>
        <v>12000</v>
      </c>
      <c r="L14" s="58">
        <f t="shared" si="5"/>
        <v>144</v>
      </c>
      <c r="M14" s="58">
        <v>12000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7">
        <f t="shared" si="0"/>
        <v>12000</v>
      </c>
      <c r="V14" s="133">
        <v>1</v>
      </c>
      <c r="W14" s="133">
        <v>1</v>
      </c>
      <c r="X14" s="57">
        <f t="shared" si="6"/>
        <v>12144</v>
      </c>
      <c r="Y14" s="57">
        <f t="shared" si="7"/>
        <v>12144</v>
      </c>
      <c r="Z14" s="57">
        <f t="shared" si="8"/>
        <v>12000</v>
      </c>
      <c r="AA14" s="77"/>
      <c r="AB14" s="121" t="s">
        <v>79</v>
      </c>
      <c r="AC14" s="44">
        <f t="shared" si="2"/>
        <v>0</v>
      </c>
    </row>
    <row r="15" spans="1:29" x14ac:dyDescent="0.25">
      <c r="A15" s="76">
        <f t="shared" si="1"/>
        <v>9</v>
      </c>
      <c r="B15" s="49" t="s">
        <v>80</v>
      </c>
      <c r="C15" s="165" t="s">
        <v>36</v>
      </c>
      <c r="D15" s="67">
        <v>43242</v>
      </c>
      <c r="E15" s="77"/>
      <c r="F15" s="175"/>
      <c r="G15" s="77"/>
      <c r="H15" s="77"/>
      <c r="I15" s="65">
        <v>100500</v>
      </c>
      <c r="J15" s="56">
        <f t="shared" si="3"/>
        <v>101706</v>
      </c>
      <c r="K15" s="57">
        <f t="shared" si="4"/>
        <v>100500</v>
      </c>
      <c r="L15" s="58">
        <f t="shared" si="5"/>
        <v>1206</v>
      </c>
      <c r="M15" s="58">
        <v>100500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7">
        <f t="shared" si="0"/>
        <v>100500</v>
      </c>
      <c r="V15" s="133">
        <v>1</v>
      </c>
      <c r="W15" s="133">
        <v>1</v>
      </c>
      <c r="X15" s="57">
        <f t="shared" si="6"/>
        <v>101706</v>
      </c>
      <c r="Y15" s="57">
        <f t="shared" si="7"/>
        <v>101706</v>
      </c>
      <c r="Z15" s="57">
        <f t="shared" si="8"/>
        <v>100500</v>
      </c>
      <c r="AA15" s="77"/>
      <c r="AB15" s="62" t="s">
        <v>81</v>
      </c>
      <c r="AC15" s="44">
        <f t="shared" si="2"/>
        <v>0</v>
      </c>
    </row>
    <row r="16" spans="1:29" x14ac:dyDescent="0.25">
      <c r="A16" s="76">
        <f t="shared" si="1"/>
        <v>10</v>
      </c>
      <c r="B16" s="49" t="s">
        <v>72</v>
      </c>
      <c r="C16" s="63">
        <v>973145</v>
      </c>
      <c r="D16" s="72">
        <v>43242</v>
      </c>
      <c r="E16" s="77"/>
      <c r="F16" s="175"/>
      <c r="G16" s="77"/>
      <c r="H16" s="77"/>
      <c r="I16" s="65">
        <v>12000</v>
      </c>
      <c r="J16" s="56">
        <f t="shared" si="3"/>
        <v>12144</v>
      </c>
      <c r="K16" s="57">
        <f t="shared" si="4"/>
        <v>12000</v>
      </c>
      <c r="L16" s="58">
        <f t="shared" si="5"/>
        <v>144</v>
      </c>
      <c r="M16" s="58">
        <v>12000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7">
        <f t="shared" si="0"/>
        <v>12000</v>
      </c>
      <c r="V16" s="133">
        <v>1</v>
      </c>
      <c r="W16" s="133">
        <v>1</v>
      </c>
      <c r="X16" s="57">
        <f t="shared" si="6"/>
        <v>12144</v>
      </c>
      <c r="Y16" s="57">
        <f t="shared" si="7"/>
        <v>12144</v>
      </c>
      <c r="Z16" s="57">
        <f t="shared" si="8"/>
        <v>12000</v>
      </c>
      <c r="AA16" s="77"/>
      <c r="AB16" s="62" t="s">
        <v>82</v>
      </c>
      <c r="AC16" s="44">
        <f t="shared" si="2"/>
        <v>0</v>
      </c>
    </row>
    <row r="17" spans="1:29" x14ac:dyDescent="0.25">
      <c r="A17" s="76">
        <f t="shared" si="1"/>
        <v>11</v>
      </c>
      <c r="B17" s="75" t="s">
        <v>83</v>
      </c>
      <c r="C17" s="163" t="s">
        <v>84</v>
      </c>
      <c r="D17" s="64">
        <v>43242</v>
      </c>
      <c r="E17" s="77"/>
      <c r="F17" s="175"/>
      <c r="G17" s="77"/>
      <c r="H17" s="77"/>
      <c r="I17" s="65">
        <v>26500</v>
      </c>
      <c r="J17" s="56">
        <f t="shared" si="3"/>
        <v>26818</v>
      </c>
      <c r="K17" s="57">
        <f t="shared" si="4"/>
        <v>26500</v>
      </c>
      <c r="L17" s="58">
        <f t="shared" si="5"/>
        <v>318</v>
      </c>
      <c r="M17" s="58">
        <v>26500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7">
        <f t="shared" si="0"/>
        <v>26500</v>
      </c>
      <c r="V17" s="133">
        <v>1</v>
      </c>
      <c r="W17" s="133">
        <v>1</v>
      </c>
      <c r="X17" s="57">
        <f t="shared" si="6"/>
        <v>26818</v>
      </c>
      <c r="Y17" s="57">
        <f t="shared" si="7"/>
        <v>26818</v>
      </c>
      <c r="Z17" s="57">
        <f t="shared" si="8"/>
        <v>26500</v>
      </c>
      <c r="AA17" s="77"/>
      <c r="AB17" s="62" t="s">
        <v>85</v>
      </c>
      <c r="AC17" s="44">
        <f t="shared" si="2"/>
        <v>0</v>
      </c>
    </row>
    <row r="18" spans="1:29" x14ac:dyDescent="0.25">
      <c r="A18" s="76">
        <f t="shared" si="1"/>
        <v>12</v>
      </c>
      <c r="B18" s="75" t="s">
        <v>74</v>
      </c>
      <c r="C18" s="163" t="s">
        <v>75</v>
      </c>
      <c r="D18" s="54">
        <v>43243</v>
      </c>
      <c r="E18" s="77"/>
      <c r="F18" s="175"/>
      <c r="G18" s="77"/>
      <c r="H18" s="77"/>
      <c r="I18" s="74">
        <v>100500</v>
      </c>
      <c r="J18" s="56">
        <f t="shared" si="3"/>
        <v>101706</v>
      </c>
      <c r="K18" s="57">
        <f t="shared" si="4"/>
        <v>100500</v>
      </c>
      <c r="L18" s="58">
        <f t="shared" si="5"/>
        <v>1206</v>
      </c>
      <c r="M18" s="58">
        <v>100500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7">
        <f t="shared" si="0"/>
        <v>100500</v>
      </c>
      <c r="V18" s="133">
        <v>1</v>
      </c>
      <c r="W18" s="133">
        <v>1</v>
      </c>
      <c r="X18" s="57">
        <f t="shared" si="6"/>
        <v>101706</v>
      </c>
      <c r="Y18" s="57">
        <f t="shared" si="7"/>
        <v>101706</v>
      </c>
      <c r="Z18" s="57">
        <f t="shared" si="8"/>
        <v>100500</v>
      </c>
      <c r="AA18" s="77"/>
      <c r="AB18" s="52" t="s">
        <v>86</v>
      </c>
      <c r="AC18" s="44">
        <f t="shared" si="2"/>
        <v>0</v>
      </c>
    </row>
    <row r="19" spans="1:29" x14ac:dyDescent="0.25">
      <c r="A19" s="76">
        <f t="shared" si="1"/>
        <v>13</v>
      </c>
      <c r="B19" s="75" t="s">
        <v>74</v>
      </c>
      <c r="C19" s="163" t="s">
        <v>75</v>
      </c>
      <c r="D19" s="54">
        <v>43243</v>
      </c>
      <c r="E19" s="77"/>
      <c r="F19" s="175"/>
      <c r="G19" s="77"/>
      <c r="H19" s="77"/>
      <c r="I19" s="74">
        <v>100500</v>
      </c>
      <c r="J19" s="56">
        <f t="shared" si="3"/>
        <v>101706</v>
      </c>
      <c r="K19" s="57">
        <f t="shared" si="4"/>
        <v>100500</v>
      </c>
      <c r="L19" s="58">
        <f t="shared" si="5"/>
        <v>1206</v>
      </c>
      <c r="M19" s="58">
        <v>100500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7">
        <f t="shared" si="0"/>
        <v>100500</v>
      </c>
      <c r="V19" s="133">
        <v>1</v>
      </c>
      <c r="W19" s="133">
        <v>1</v>
      </c>
      <c r="X19" s="57">
        <f t="shared" si="6"/>
        <v>101706</v>
      </c>
      <c r="Y19" s="57">
        <f t="shared" si="7"/>
        <v>101706</v>
      </c>
      <c r="Z19" s="57">
        <f t="shared" si="8"/>
        <v>100500</v>
      </c>
      <c r="AA19" s="77"/>
      <c r="AB19" s="52" t="s">
        <v>86</v>
      </c>
      <c r="AC19" s="44">
        <f t="shared" si="2"/>
        <v>0</v>
      </c>
    </row>
    <row r="20" spans="1:29" x14ac:dyDescent="0.25">
      <c r="A20" s="76">
        <f t="shared" si="1"/>
        <v>14</v>
      </c>
      <c r="B20" s="73" t="s">
        <v>87</v>
      </c>
      <c r="C20" s="166" t="s">
        <v>88</v>
      </c>
      <c r="D20" s="54">
        <v>43243</v>
      </c>
      <c r="E20" s="77"/>
      <c r="F20" s="175"/>
      <c r="G20" s="77"/>
      <c r="H20" s="77"/>
      <c r="I20" s="65">
        <v>12000</v>
      </c>
      <c r="J20" s="56">
        <f t="shared" si="3"/>
        <v>12144</v>
      </c>
      <c r="K20" s="57">
        <f t="shared" si="4"/>
        <v>12000</v>
      </c>
      <c r="L20" s="58">
        <f t="shared" si="5"/>
        <v>144</v>
      </c>
      <c r="M20" s="58">
        <v>12000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7">
        <f t="shared" si="0"/>
        <v>12000</v>
      </c>
      <c r="V20" s="133">
        <v>1</v>
      </c>
      <c r="W20" s="133">
        <v>1</v>
      </c>
      <c r="X20" s="57">
        <f t="shared" si="6"/>
        <v>12144</v>
      </c>
      <c r="Y20" s="57">
        <f t="shared" si="7"/>
        <v>12144</v>
      </c>
      <c r="Z20" s="57">
        <f t="shared" si="8"/>
        <v>12000</v>
      </c>
      <c r="AA20" s="77"/>
      <c r="AB20" s="68" t="s">
        <v>70</v>
      </c>
      <c r="AC20" s="44">
        <f t="shared" si="2"/>
        <v>0</v>
      </c>
    </row>
    <row r="21" spans="1:29" x14ac:dyDescent="0.25">
      <c r="A21" s="76">
        <f t="shared" si="1"/>
        <v>15</v>
      </c>
      <c r="B21" s="75" t="s">
        <v>89</v>
      </c>
      <c r="C21" s="163" t="s">
        <v>90</v>
      </c>
      <c r="D21" s="54">
        <v>43243</v>
      </c>
      <c r="E21" s="77"/>
      <c r="F21" s="175"/>
      <c r="G21" s="77"/>
      <c r="H21" s="77"/>
      <c r="I21" s="74">
        <v>12000</v>
      </c>
      <c r="J21" s="56">
        <f t="shared" si="3"/>
        <v>12144</v>
      </c>
      <c r="K21" s="57">
        <f t="shared" si="4"/>
        <v>12000</v>
      </c>
      <c r="L21" s="58">
        <f t="shared" si="5"/>
        <v>144</v>
      </c>
      <c r="M21" s="58">
        <v>12000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7">
        <f t="shared" si="0"/>
        <v>12000</v>
      </c>
      <c r="V21" s="133">
        <v>1</v>
      </c>
      <c r="W21" s="133">
        <v>1</v>
      </c>
      <c r="X21" s="57">
        <f t="shared" si="6"/>
        <v>12144</v>
      </c>
      <c r="Y21" s="57">
        <f t="shared" si="7"/>
        <v>12144</v>
      </c>
      <c r="Z21" s="57">
        <f t="shared" si="8"/>
        <v>12000</v>
      </c>
      <c r="AA21" s="77"/>
      <c r="AB21" s="121" t="s">
        <v>91</v>
      </c>
      <c r="AC21" s="44">
        <f t="shared" si="2"/>
        <v>0</v>
      </c>
    </row>
    <row r="22" spans="1:29" x14ac:dyDescent="0.25">
      <c r="A22" s="76">
        <f t="shared" si="1"/>
        <v>16</v>
      </c>
      <c r="B22" s="134" t="s">
        <v>92</v>
      </c>
      <c r="C22" s="122">
        <v>973143</v>
      </c>
      <c r="D22" s="67">
        <v>43245</v>
      </c>
      <c r="E22" s="77"/>
      <c r="F22" s="175"/>
      <c r="G22" s="77"/>
      <c r="H22" s="77"/>
      <c r="I22" s="74">
        <v>51000</v>
      </c>
      <c r="J22" s="56">
        <f t="shared" si="3"/>
        <v>51612</v>
      </c>
      <c r="K22" s="57">
        <f t="shared" si="4"/>
        <v>51000</v>
      </c>
      <c r="L22" s="58">
        <f t="shared" si="5"/>
        <v>612</v>
      </c>
      <c r="M22" s="58">
        <v>51000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7">
        <f t="shared" si="0"/>
        <v>51000</v>
      </c>
      <c r="V22" s="133">
        <v>1</v>
      </c>
      <c r="W22" s="133">
        <v>1</v>
      </c>
      <c r="X22" s="57">
        <f t="shared" si="6"/>
        <v>51612</v>
      </c>
      <c r="Y22" s="57">
        <f t="shared" si="7"/>
        <v>51612</v>
      </c>
      <c r="Z22" s="57">
        <f t="shared" si="8"/>
        <v>51000</v>
      </c>
      <c r="AA22" s="77"/>
      <c r="AB22" s="121" t="s">
        <v>93</v>
      </c>
      <c r="AC22" s="44">
        <f t="shared" si="2"/>
        <v>0</v>
      </c>
    </row>
    <row r="23" spans="1:29" x14ac:dyDescent="0.25">
      <c r="A23" s="76">
        <f t="shared" si="1"/>
        <v>17</v>
      </c>
      <c r="B23" s="73" t="s">
        <v>94</v>
      </c>
      <c r="C23" s="166" t="s">
        <v>95</v>
      </c>
      <c r="D23" s="72">
        <v>43248</v>
      </c>
      <c r="E23" s="77"/>
      <c r="F23" s="175"/>
      <c r="G23" s="77"/>
      <c r="H23" s="77"/>
      <c r="I23" s="65">
        <v>51000</v>
      </c>
      <c r="J23" s="56">
        <f t="shared" si="3"/>
        <v>51612</v>
      </c>
      <c r="K23" s="57">
        <f t="shared" si="4"/>
        <v>51000</v>
      </c>
      <c r="L23" s="58">
        <f t="shared" si="5"/>
        <v>612</v>
      </c>
      <c r="M23" s="58">
        <v>51000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7">
        <f t="shared" si="0"/>
        <v>51000</v>
      </c>
      <c r="V23" s="133">
        <v>1</v>
      </c>
      <c r="W23" s="133">
        <v>1</v>
      </c>
      <c r="X23" s="57">
        <f t="shared" si="6"/>
        <v>51612</v>
      </c>
      <c r="Y23" s="57">
        <f t="shared" si="7"/>
        <v>51612</v>
      </c>
      <c r="Z23" s="57">
        <f t="shared" si="8"/>
        <v>51000</v>
      </c>
      <c r="AA23" s="77"/>
      <c r="AB23" s="68" t="s">
        <v>69</v>
      </c>
      <c r="AC23" s="44">
        <f t="shared" si="2"/>
        <v>0</v>
      </c>
    </row>
    <row r="24" spans="1:29" x14ac:dyDescent="0.25">
      <c r="A24" s="76">
        <f t="shared" si="1"/>
        <v>18</v>
      </c>
      <c r="B24" s="73" t="s">
        <v>94</v>
      </c>
      <c r="C24" s="166" t="s">
        <v>95</v>
      </c>
      <c r="D24" s="72">
        <v>43248</v>
      </c>
      <c r="E24" s="77"/>
      <c r="F24" s="175"/>
      <c r="G24" s="77"/>
      <c r="H24" s="77"/>
      <c r="I24" s="65">
        <v>26500</v>
      </c>
      <c r="J24" s="56">
        <f t="shared" si="3"/>
        <v>26818</v>
      </c>
      <c r="K24" s="57">
        <f t="shared" si="4"/>
        <v>26500</v>
      </c>
      <c r="L24" s="58">
        <f t="shared" si="5"/>
        <v>318</v>
      </c>
      <c r="M24" s="58">
        <v>26500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7">
        <f t="shared" si="0"/>
        <v>26500</v>
      </c>
      <c r="V24" s="133">
        <v>1</v>
      </c>
      <c r="W24" s="133">
        <v>1</v>
      </c>
      <c r="X24" s="57">
        <f t="shared" si="6"/>
        <v>26818</v>
      </c>
      <c r="Y24" s="57">
        <f t="shared" si="7"/>
        <v>26818</v>
      </c>
      <c r="Z24" s="57">
        <f t="shared" si="8"/>
        <v>26500</v>
      </c>
      <c r="AA24" s="77"/>
      <c r="AB24" s="68" t="s">
        <v>68</v>
      </c>
      <c r="AC24" s="44">
        <f t="shared" si="2"/>
        <v>0</v>
      </c>
    </row>
    <row r="25" spans="1:29" x14ac:dyDescent="0.25">
      <c r="A25" s="76">
        <f t="shared" si="1"/>
        <v>19</v>
      </c>
      <c r="B25" s="75" t="s">
        <v>74</v>
      </c>
      <c r="C25" s="163" t="s">
        <v>75</v>
      </c>
      <c r="D25" s="54">
        <v>43248</v>
      </c>
      <c r="E25" s="77"/>
      <c r="F25" s="175"/>
      <c r="G25" s="77"/>
      <c r="H25" s="77"/>
      <c r="I25" s="74">
        <v>100500</v>
      </c>
      <c r="J25" s="56">
        <f t="shared" si="3"/>
        <v>101706</v>
      </c>
      <c r="K25" s="57">
        <f t="shared" si="4"/>
        <v>100500</v>
      </c>
      <c r="L25" s="58">
        <f t="shared" si="5"/>
        <v>1206</v>
      </c>
      <c r="M25" s="58">
        <v>100500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7">
        <f t="shared" si="0"/>
        <v>100500</v>
      </c>
      <c r="V25" s="133">
        <v>1</v>
      </c>
      <c r="W25" s="133">
        <v>1</v>
      </c>
      <c r="X25" s="57">
        <f t="shared" si="6"/>
        <v>101706</v>
      </c>
      <c r="Y25" s="57">
        <f t="shared" si="7"/>
        <v>101706</v>
      </c>
      <c r="Z25" s="57">
        <f t="shared" si="8"/>
        <v>100500</v>
      </c>
      <c r="AA25" s="77"/>
      <c r="AB25" s="52" t="s">
        <v>86</v>
      </c>
      <c r="AC25" s="44">
        <f t="shared" si="2"/>
        <v>0</v>
      </c>
    </row>
    <row r="26" spans="1:29" x14ac:dyDescent="0.25">
      <c r="A26" s="76">
        <f t="shared" ref="A26:A44" si="9">+A25+1</f>
        <v>20</v>
      </c>
      <c r="B26" s="75" t="s">
        <v>74</v>
      </c>
      <c r="C26" s="163" t="s">
        <v>75</v>
      </c>
      <c r="D26" s="54">
        <v>43248</v>
      </c>
      <c r="E26" s="77"/>
      <c r="F26" s="175"/>
      <c r="G26" s="77"/>
      <c r="H26" s="77"/>
      <c r="I26" s="74">
        <v>100500</v>
      </c>
      <c r="J26" s="56">
        <f t="shared" si="3"/>
        <v>101706</v>
      </c>
      <c r="K26" s="57">
        <f t="shared" si="4"/>
        <v>100500</v>
      </c>
      <c r="L26" s="58">
        <f t="shared" si="5"/>
        <v>1206</v>
      </c>
      <c r="M26" s="58">
        <v>100500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7">
        <f t="shared" si="0"/>
        <v>100500</v>
      </c>
      <c r="V26" s="133">
        <v>1</v>
      </c>
      <c r="W26" s="133">
        <v>1</v>
      </c>
      <c r="X26" s="57">
        <f t="shared" si="6"/>
        <v>101706</v>
      </c>
      <c r="Y26" s="57">
        <f t="shared" si="7"/>
        <v>101706</v>
      </c>
      <c r="Z26" s="57">
        <f t="shared" si="8"/>
        <v>100500</v>
      </c>
      <c r="AA26" s="77"/>
      <c r="AB26" s="52" t="s">
        <v>86</v>
      </c>
      <c r="AC26" s="44">
        <f t="shared" si="2"/>
        <v>0</v>
      </c>
    </row>
    <row r="27" spans="1:29" x14ac:dyDescent="0.25">
      <c r="A27" s="76">
        <f t="shared" si="9"/>
        <v>21</v>
      </c>
      <c r="B27" s="134" t="s">
        <v>92</v>
      </c>
      <c r="C27" s="122">
        <v>973143</v>
      </c>
      <c r="D27" s="67">
        <v>43251</v>
      </c>
      <c r="E27" s="77"/>
      <c r="F27" s="175"/>
      <c r="G27" s="77"/>
      <c r="H27" s="77"/>
      <c r="I27" s="74">
        <v>201000</v>
      </c>
      <c r="J27" s="56">
        <f t="shared" si="3"/>
        <v>203412</v>
      </c>
      <c r="K27" s="57">
        <f t="shared" si="4"/>
        <v>201000</v>
      </c>
      <c r="L27" s="58">
        <f t="shared" si="5"/>
        <v>2412</v>
      </c>
      <c r="M27" s="58">
        <v>201000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7">
        <f>M27-N27-P27-T27</f>
        <v>201000</v>
      </c>
      <c r="V27" s="133">
        <v>1</v>
      </c>
      <c r="W27" s="133">
        <v>1</v>
      </c>
      <c r="X27" s="57">
        <f t="shared" si="6"/>
        <v>203412</v>
      </c>
      <c r="Y27" s="57">
        <f t="shared" si="7"/>
        <v>203412</v>
      </c>
      <c r="Z27" s="57">
        <f t="shared" si="8"/>
        <v>201000</v>
      </c>
      <c r="AA27" s="77"/>
      <c r="AB27" s="121" t="s">
        <v>96</v>
      </c>
      <c r="AC27" s="44">
        <f t="shared" si="2"/>
        <v>0</v>
      </c>
    </row>
    <row r="28" spans="1:29" x14ac:dyDescent="0.25">
      <c r="A28" s="76">
        <f t="shared" si="9"/>
        <v>22</v>
      </c>
      <c r="B28" s="75" t="s">
        <v>101</v>
      </c>
      <c r="C28" s="163">
        <v>911814</v>
      </c>
      <c r="D28" s="54">
        <v>43256</v>
      </c>
      <c r="E28" s="77"/>
      <c r="F28" s="175"/>
      <c r="G28" s="77"/>
      <c r="H28" s="77"/>
      <c r="I28" s="55">
        <v>51000</v>
      </c>
      <c r="J28" s="56">
        <f t="shared" si="3"/>
        <v>51000</v>
      </c>
      <c r="K28" s="57">
        <f t="shared" si="4"/>
        <v>51000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7">
        <f t="shared" ref="U28:U44" si="10">I28-N28-P28-T28</f>
        <v>51000</v>
      </c>
      <c r="V28" s="133">
        <v>1</v>
      </c>
      <c r="W28" s="133">
        <v>1</v>
      </c>
      <c r="X28" s="57">
        <f t="shared" ref="X28:X44" si="11">+K28+L28</f>
        <v>51000</v>
      </c>
      <c r="Y28" s="57">
        <f t="shared" ref="Y28:Y44" si="12">+W28*X28</f>
        <v>51000</v>
      </c>
      <c r="Z28" s="57">
        <f t="shared" ref="Z28:Z44" si="13">+K28*W28</f>
        <v>51000</v>
      </c>
      <c r="AA28" s="77"/>
      <c r="AB28" s="81" t="s">
        <v>102</v>
      </c>
      <c r="AC28" s="44">
        <f t="shared" si="2"/>
        <v>0</v>
      </c>
    </row>
    <row r="29" spans="1:29" x14ac:dyDescent="0.25">
      <c r="A29" s="76">
        <f t="shared" si="9"/>
        <v>23</v>
      </c>
      <c r="B29" s="75" t="s">
        <v>87</v>
      </c>
      <c r="C29" s="163" t="s">
        <v>88</v>
      </c>
      <c r="D29" s="54">
        <v>43255</v>
      </c>
      <c r="E29" s="77"/>
      <c r="F29" s="175"/>
      <c r="G29" s="77"/>
      <c r="H29" s="77"/>
      <c r="I29" s="313">
        <v>26500</v>
      </c>
      <c r="J29" s="56">
        <f t="shared" ref="J29:J44" si="14">+V29*X29</f>
        <v>26500</v>
      </c>
      <c r="K29" s="57">
        <f t="shared" ref="K29:K44" si="15">+I29/V29</f>
        <v>26500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7">
        <f t="shared" si="10"/>
        <v>26500</v>
      </c>
      <c r="V29" s="133">
        <v>1</v>
      </c>
      <c r="W29" s="133">
        <v>1</v>
      </c>
      <c r="X29" s="57">
        <f t="shared" si="11"/>
        <v>26500</v>
      </c>
      <c r="Y29" s="57">
        <f t="shared" si="12"/>
        <v>26500</v>
      </c>
      <c r="Z29" s="57">
        <f t="shared" si="13"/>
        <v>26500</v>
      </c>
      <c r="AA29" s="77"/>
      <c r="AB29" s="81" t="s">
        <v>294</v>
      </c>
      <c r="AC29" s="44">
        <f t="shared" si="2"/>
        <v>0</v>
      </c>
    </row>
    <row r="30" spans="1:29" x14ac:dyDescent="0.25">
      <c r="A30" s="76">
        <f t="shared" si="9"/>
        <v>24</v>
      </c>
      <c r="B30" s="134" t="s">
        <v>80</v>
      </c>
      <c r="C30" s="122">
        <v>10464</v>
      </c>
      <c r="D30" s="54">
        <v>43256</v>
      </c>
      <c r="E30" s="77"/>
      <c r="F30" s="175"/>
      <c r="G30" s="77"/>
      <c r="H30" s="77"/>
      <c r="I30" s="55">
        <v>100500</v>
      </c>
      <c r="J30" s="56">
        <f t="shared" si="14"/>
        <v>100500</v>
      </c>
      <c r="K30" s="57">
        <f t="shared" si="15"/>
        <v>100500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7">
        <f t="shared" si="10"/>
        <v>100500</v>
      </c>
      <c r="V30" s="133">
        <v>1</v>
      </c>
      <c r="W30" s="133">
        <v>1</v>
      </c>
      <c r="X30" s="57">
        <f t="shared" si="11"/>
        <v>100500</v>
      </c>
      <c r="Y30" s="57">
        <f t="shared" si="12"/>
        <v>100500</v>
      </c>
      <c r="Z30" s="57">
        <f t="shared" si="13"/>
        <v>100500</v>
      </c>
      <c r="AA30" s="77"/>
      <c r="AB30" s="81" t="s">
        <v>99</v>
      </c>
      <c r="AC30" s="44">
        <f t="shared" si="2"/>
        <v>0</v>
      </c>
    </row>
    <row r="31" spans="1:29" x14ac:dyDescent="0.25">
      <c r="A31" s="76">
        <f t="shared" si="9"/>
        <v>25</v>
      </c>
      <c r="B31" s="75" t="s">
        <v>74</v>
      </c>
      <c r="C31" s="163" t="s">
        <v>75</v>
      </c>
      <c r="D31" s="54">
        <v>43257</v>
      </c>
      <c r="E31" s="77"/>
      <c r="F31" s="175"/>
      <c r="G31" s="77"/>
      <c r="H31" s="77"/>
      <c r="I31" s="55">
        <v>100500</v>
      </c>
      <c r="J31" s="56">
        <f t="shared" si="14"/>
        <v>100500</v>
      </c>
      <c r="K31" s="57">
        <f t="shared" si="15"/>
        <v>100500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7">
        <f t="shared" si="10"/>
        <v>100500</v>
      </c>
      <c r="V31" s="133">
        <v>1</v>
      </c>
      <c r="W31" s="133">
        <v>1</v>
      </c>
      <c r="X31" s="57">
        <f t="shared" si="11"/>
        <v>100500</v>
      </c>
      <c r="Y31" s="57">
        <f t="shared" si="12"/>
        <v>100500</v>
      </c>
      <c r="Z31" s="57">
        <f t="shared" si="13"/>
        <v>100500</v>
      </c>
      <c r="AA31" s="77"/>
      <c r="AB31" s="81" t="s">
        <v>86</v>
      </c>
      <c r="AC31" s="44">
        <f t="shared" si="2"/>
        <v>0</v>
      </c>
    </row>
    <row r="32" spans="1:29" x14ac:dyDescent="0.25">
      <c r="A32" s="76">
        <f t="shared" si="9"/>
        <v>26</v>
      </c>
      <c r="B32" s="75" t="s">
        <v>74</v>
      </c>
      <c r="C32" s="163" t="s">
        <v>75</v>
      </c>
      <c r="D32" s="54">
        <v>43257</v>
      </c>
      <c r="E32" s="77"/>
      <c r="F32" s="175"/>
      <c r="G32" s="77"/>
      <c r="H32" s="77"/>
      <c r="I32" s="313">
        <v>100500</v>
      </c>
      <c r="J32" s="56">
        <f t="shared" si="14"/>
        <v>100500</v>
      </c>
      <c r="K32" s="57">
        <f t="shared" si="15"/>
        <v>100500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7">
        <f t="shared" si="10"/>
        <v>100500</v>
      </c>
      <c r="V32" s="133">
        <v>1</v>
      </c>
      <c r="W32" s="133">
        <v>1</v>
      </c>
      <c r="X32" s="57">
        <f t="shared" si="11"/>
        <v>100500</v>
      </c>
      <c r="Y32" s="57">
        <f t="shared" si="12"/>
        <v>100500</v>
      </c>
      <c r="Z32" s="57">
        <f t="shared" si="13"/>
        <v>100500</v>
      </c>
      <c r="AA32" s="77"/>
      <c r="AB32" s="81" t="s">
        <v>86</v>
      </c>
      <c r="AC32" s="44">
        <f t="shared" si="2"/>
        <v>0</v>
      </c>
    </row>
    <row r="33" spans="1:29" x14ac:dyDescent="0.25">
      <c r="A33" s="76">
        <f t="shared" si="9"/>
        <v>27</v>
      </c>
      <c r="B33" s="75" t="s">
        <v>74</v>
      </c>
      <c r="C33" s="163" t="s">
        <v>75</v>
      </c>
      <c r="D33" s="54">
        <v>43257</v>
      </c>
      <c r="E33" s="77"/>
      <c r="F33" s="175"/>
      <c r="G33" s="77"/>
      <c r="H33" s="77"/>
      <c r="I33" s="55">
        <v>51000</v>
      </c>
      <c r="J33" s="56">
        <f t="shared" si="14"/>
        <v>51000</v>
      </c>
      <c r="K33" s="57">
        <f t="shared" si="15"/>
        <v>51000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7">
        <f t="shared" si="10"/>
        <v>51000</v>
      </c>
      <c r="V33" s="133">
        <v>1</v>
      </c>
      <c r="W33" s="133">
        <v>1</v>
      </c>
      <c r="X33" s="57">
        <f t="shared" si="11"/>
        <v>51000</v>
      </c>
      <c r="Y33" s="57">
        <f t="shared" si="12"/>
        <v>51000</v>
      </c>
      <c r="Z33" s="57">
        <f t="shared" si="13"/>
        <v>51000</v>
      </c>
      <c r="AA33" s="77"/>
      <c r="AB33" s="81" t="s">
        <v>295</v>
      </c>
      <c r="AC33" s="44">
        <f t="shared" si="2"/>
        <v>0</v>
      </c>
    </row>
    <row r="34" spans="1:29" x14ac:dyDescent="0.25">
      <c r="A34" s="76">
        <f t="shared" si="9"/>
        <v>28</v>
      </c>
      <c r="B34" s="134" t="s">
        <v>92</v>
      </c>
      <c r="C34" s="122">
        <v>973143</v>
      </c>
      <c r="D34" s="54">
        <v>43257</v>
      </c>
      <c r="E34" s="77"/>
      <c r="F34" s="175"/>
      <c r="G34" s="77"/>
      <c r="H34" s="77"/>
      <c r="I34" s="55">
        <v>51000</v>
      </c>
      <c r="J34" s="56">
        <f t="shared" si="14"/>
        <v>51000</v>
      </c>
      <c r="K34" s="57">
        <f t="shared" si="15"/>
        <v>51000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7">
        <f t="shared" si="10"/>
        <v>51000</v>
      </c>
      <c r="V34" s="133">
        <v>1</v>
      </c>
      <c r="W34" s="133">
        <v>1</v>
      </c>
      <c r="X34" s="57">
        <f t="shared" si="11"/>
        <v>51000</v>
      </c>
      <c r="Y34" s="57">
        <f t="shared" si="12"/>
        <v>51000</v>
      </c>
      <c r="Z34" s="57">
        <f t="shared" si="13"/>
        <v>51000</v>
      </c>
      <c r="AA34" s="77"/>
      <c r="AB34" s="81" t="s">
        <v>93</v>
      </c>
      <c r="AC34" s="44">
        <f t="shared" si="2"/>
        <v>0</v>
      </c>
    </row>
    <row r="35" spans="1:29" x14ac:dyDescent="0.25">
      <c r="A35" s="76">
        <f t="shared" si="9"/>
        <v>29</v>
      </c>
      <c r="B35" s="75" t="s">
        <v>72</v>
      </c>
      <c r="C35" s="59">
        <v>973145</v>
      </c>
      <c r="D35" s="54">
        <v>43257</v>
      </c>
      <c r="E35" s="77"/>
      <c r="F35" s="175"/>
      <c r="G35" s="77"/>
      <c r="H35" s="77"/>
      <c r="I35" s="313">
        <v>26500</v>
      </c>
      <c r="J35" s="56">
        <f t="shared" si="14"/>
        <v>26500</v>
      </c>
      <c r="K35" s="57">
        <f t="shared" si="15"/>
        <v>26500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7">
        <f t="shared" si="10"/>
        <v>26500</v>
      </c>
      <c r="V35" s="133">
        <v>1</v>
      </c>
      <c r="W35" s="133">
        <v>1</v>
      </c>
      <c r="X35" s="57">
        <f t="shared" si="11"/>
        <v>26500</v>
      </c>
      <c r="Y35" s="57">
        <f t="shared" si="12"/>
        <v>26500</v>
      </c>
      <c r="Z35" s="57">
        <f t="shared" si="13"/>
        <v>26500</v>
      </c>
      <c r="AA35" s="77"/>
      <c r="AB35" s="81" t="s">
        <v>68</v>
      </c>
      <c r="AC35" s="44">
        <f t="shared" si="2"/>
        <v>0</v>
      </c>
    </row>
    <row r="36" spans="1:29" x14ac:dyDescent="0.25">
      <c r="A36" s="76">
        <f t="shared" si="9"/>
        <v>30</v>
      </c>
      <c r="B36" s="75" t="s">
        <v>292</v>
      </c>
      <c r="C36" s="163" t="s">
        <v>293</v>
      </c>
      <c r="D36" s="54">
        <v>43257</v>
      </c>
      <c r="E36" s="77"/>
      <c r="F36" s="175"/>
      <c r="G36" s="77"/>
      <c r="H36" s="77"/>
      <c r="I36" s="55">
        <v>100500</v>
      </c>
      <c r="J36" s="56">
        <f t="shared" si="14"/>
        <v>100500</v>
      </c>
      <c r="K36" s="57">
        <f t="shared" si="15"/>
        <v>100500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7">
        <f t="shared" si="10"/>
        <v>100500</v>
      </c>
      <c r="V36" s="133">
        <v>1</v>
      </c>
      <c r="W36" s="133">
        <v>1</v>
      </c>
      <c r="X36" s="57">
        <f t="shared" si="11"/>
        <v>100500</v>
      </c>
      <c r="Y36" s="57">
        <f t="shared" si="12"/>
        <v>100500</v>
      </c>
      <c r="Z36" s="57">
        <f t="shared" si="13"/>
        <v>100500</v>
      </c>
      <c r="AA36" s="77"/>
      <c r="AB36" s="81" t="s">
        <v>296</v>
      </c>
      <c r="AC36" s="44">
        <f t="shared" si="2"/>
        <v>0</v>
      </c>
    </row>
    <row r="37" spans="1:29" x14ac:dyDescent="0.25">
      <c r="A37" s="76">
        <f t="shared" si="9"/>
        <v>31</v>
      </c>
      <c r="B37" s="134" t="s">
        <v>80</v>
      </c>
      <c r="C37" s="122">
        <v>10464</v>
      </c>
      <c r="D37" s="54">
        <v>43257</v>
      </c>
      <c r="E37" s="77"/>
      <c r="F37" s="175"/>
      <c r="G37" s="77"/>
      <c r="H37" s="77"/>
      <c r="I37" s="55">
        <v>100500</v>
      </c>
      <c r="J37" s="56">
        <f t="shared" si="14"/>
        <v>100500</v>
      </c>
      <c r="K37" s="57">
        <f t="shared" si="15"/>
        <v>100500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7">
        <f t="shared" si="10"/>
        <v>100500</v>
      </c>
      <c r="V37" s="133">
        <v>1</v>
      </c>
      <c r="W37" s="133">
        <v>1</v>
      </c>
      <c r="X37" s="57">
        <f t="shared" si="11"/>
        <v>100500</v>
      </c>
      <c r="Y37" s="57">
        <f t="shared" si="12"/>
        <v>100500</v>
      </c>
      <c r="Z37" s="57">
        <f t="shared" si="13"/>
        <v>100500</v>
      </c>
      <c r="AA37" s="77"/>
      <c r="AB37" s="81" t="s">
        <v>103</v>
      </c>
      <c r="AC37" s="44">
        <f t="shared" si="2"/>
        <v>0</v>
      </c>
    </row>
    <row r="38" spans="1:29" x14ac:dyDescent="0.25">
      <c r="A38" s="76">
        <f t="shared" si="9"/>
        <v>32</v>
      </c>
      <c r="B38" s="134" t="s">
        <v>97</v>
      </c>
      <c r="C38" s="164" t="s">
        <v>98</v>
      </c>
      <c r="D38" s="54">
        <v>43258</v>
      </c>
      <c r="E38" s="77"/>
      <c r="F38" s="175"/>
      <c r="G38" s="77"/>
      <c r="H38" s="77"/>
      <c r="I38" s="55">
        <v>100500</v>
      </c>
      <c r="J38" s="56">
        <f t="shared" si="14"/>
        <v>100500</v>
      </c>
      <c r="K38" s="57">
        <f t="shared" si="15"/>
        <v>100500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7">
        <f t="shared" si="10"/>
        <v>100500</v>
      </c>
      <c r="V38" s="133">
        <v>1</v>
      </c>
      <c r="W38" s="133">
        <v>1</v>
      </c>
      <c r="X38" s="57">
        <f t="shared" si="11"/>
        <v>100500</v>
      </c>
      <c r="Y38" s="57">
        <f t="shared" si="12"/>
        <v>100500</v>
      </c>
      <c r="Z38" s="57">
        <f t="shared" si="13"/>
        <v>100500</v>
      </c>
      <c r="AA38" s="77"/>
      <c r="AB38" s="81" t="s">
        <v>99</v>
      </c>
      <c r="AC38" s="44">
        <f t="shared" si="2"/>
        <v>0</v>
      </c>
    </row>
    <row r="39" spans="1:29" x14ac:dyDescent="0.25">
      <c r="A39" s="76">
        <f t="shared" si="9"/>
        <v>33</v>
      </c>
      <c r="B39" s="179" t="s">
        <v>41</v>
      </c>
      <c r="C39" s="323">
        <v>898343</v>
      </c>
      <c r="D39" s="72">
        <v>43257</v>
      </c>
      <c r="E39" s="77"/>
      <c r="F39" s="175"/>
      <c r="G39" s="77"/>
      <c r="H39" s="77"/>
      <c r="I39" s="324">
        <v>100500</v>
      </c>
      <c r="J39" s="56">
        <f t="shared" si="14"/>
        <v>100500</v>
      </c>
      <c r="K39" s="57">
        <f t="shared" si="15"/>
        <v>100500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7">
        <f t="shared" si="10"/>
        <v>100500</v>
      </c>
      <c r="V39" s="133">
        <v>1</v>
      </c>
      <c r="W39" s="133">
        <v>1</v>
      </c>
      <c r="X39" s="57">
        <f t="shared" si="11"/>
        <v>100500</v>
      </c>
      <c r="Y39" s="57">
        <f t="shared" si="12"/>
        <v>100500</v>
      </c>
      <c r="Z39" s="57">
        <f t="shared" si="13"/>
        <v>100500</v>
      </c>
      <c r="AA39" s="77"/>
      <c r="AB39" s="81" t="s">
        <v>86</v>
      </c>
      <c r="AC39" s="44">
        <f t="shared" si="2"/>
        <v>0</v>
      </c>
    </row>
    <row r="40" spans="1:29" x14ac:dyDescent="0.25">
      <c r="A40" s="76">
        <f t="shared" si="9"/>
        <v>34</v>
      </c>
      <c r="B40" s="179" t="s">
        <v>41</v>
      </c>
      <c r="C40" s="323">
        <v>898343</v>
      </c>
      <c r="D40" s="72">
        <v>43257</v>
      </c>
      <c r="E40" s="77"/>
      <c r="F40" s="175"/>
      <c r="G40" s="77"/>
      <c r="H40" s="77"/>
      <c r="I40" s="324">
        <v>100500</v>
      </c>
      <c r="J40" s="56">
        <f t="shared" si="14"/>
        <v>100500</v>
      </c>
      <c r="K40" s="57">
        <f t="shared" si="15"/>
        <v>100500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7">
        <f t="shared" si="10"/>
        <v>100500</v>
      </c>
      <c r="V40" s="133">
        <v>1</v>
      </c>
      <c r="W40" s="133">
        <v>1</v>
      </c>
      <c r="X40" s="57">
        <f t="shared" si="11"/>
        <v>100500</v>
      </c>
      <c r="Y40" s="57">
        <f t="shared" si="12"/>
        <v>100500</v>
      </c>
      <c r="Z40" s="57">
        <f t="shared" si="13"/>
        <v>100500</v>
      </c>
      <c r="AA40" s="77"/>
      <c r="AB40" s="81" t="s">
        <v>86</v>
      </c>
      <c r="AC40" s="44">
        <f t="shared" si="2"/>
        <v>0</v>
      </c>
    </row>
    <row r="41" spans="1:29" x14ac:dyDescent="0.25">
      <c r="A41" s="76">
        <f t="shared" si="9"/>
        <v>35</v>
      </c>
      <c r="B41" s="179" t="s">
        <v>41</v>
      </c>
      <c r="C41" s="323">
        <v>898343</v>
      </c>
      <c r="D41" s="72">
        <v>43257</v>
      </c>
      <c r="E41" s="77"/>
      <c r="F41" s="175"/>
      <c r="G41" s="77"/>
      <c r="H41" s="77"/>
      <c r="I41" s="324">
        <v>51000</v>
      </c>
      <c r="J41" s="56">
        <f t="shared" si="14"/>
        <v>51000</v>
      </c>
      <c r="K41" s="57">
        <f t="shared" si="15"/>
        <v>51000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7">
        <f t="shared" si="10"/>
        <v>51000</v>
      </c>
      <c r="V41" s="133">
        <v>1</v>
      </c>
      <c r="W41" s="133">
        <v>1</v>
      </c>
      <c r="X41" s="57">
        <f t="shared" si="11"/>
        <v>51000</v>
      </c>
      <c r="Y41" s="57">
        <f t="shared" si="12"/>
        <v>51000</v>
      </c>
      <c r="Z41" s="57">
        <f t="shared" si="13"/>
        <v>51000</v>
      </c>
      <c r="AA41" s="77"/>
      <c r="AB41" s="81" t="s">
        <v>295</v>
      </c>
      <c r="AC41" s="44">
        <f t="shared" si="2"/>
        <v>0</v>
      </c>
    </row>
    <row r="42" spans="1:29" x14ac:dyDescent="0.25">
      <c r="A42" s="76">
        <f t="shared" si="9"/>
        <v>36</v>
      </c>
      <c r="B42" s="179" t="s">
        <v>41</v>
      </c>
      <c r="C42" s="323">
        <v>898343</v>
      </c>
      <c r="D42" s="72">
        <v>43257</v>
      </c>
      <c r="E42" s="77"/>
      <c r="F42" s="175"/>
      <c r="G42" s="77"/>
      <c r="H42" s="77"/>
      <c r="I42" s="324">
        <v>51000</v>
      </c>
      <c r="J42" s="56">
        <f t="shared" si="14"/>
        <v>51000</v>
      </c>
      <c r="K42" s="57">
        <f t="shared" si="15"/>
        <v>51000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7">
        <f t="shared" si="10"/>
        <v>51000</v>
      </c>
      <c r="V42" s="133">
        <v>1</v>
      </c>
      <c r="W42" s="133">
        <v>1</v>
      </c>
      <c r="X42" s="57">
        <f t="shared" si="11"/>
        <v>51000</v>
      </c>
      <c r="Y42" s="57">
        <f t="shared" si="12"/>
        <v>51000</v>
      </c>
      <c r="Z42" s="57">
        <f t="shared" si="13"/>
        <v>51000</v>
      </c>
      <c r="AA42" s="77"/>
      <c r="AB42" s="81" t="s">
        <v>69</v>
      </c>
      <c r="AC42" s="44">
        <f t="shared" si="2"/>
        <v>0</v>
      </c>
    </row>
    <row r="43" spans="1:29" x14ac:dyDescent="0.25">
      <c r="A43" s="76">
        <f t="shared" si="9"/>
        <v>37</v>
      </c>
      <c r="B43" s="179" t="s">
        <v>41</v>
      </c>
      <c r="C43" s="323">
        <v>898343</v>
      </c>
      <c r="D43" s="72">
        <v>43257</v>
      </c>
      <c r="E43" s="77"/>
      <c r="F43" s="175"/>
      <c r="G43" s="77"/>
      <c r="H43" s="77"/>
      <c r="I43" s="324">
        <v>51000</v>
      </c>
      <c r="J43" s="56">
        <f t="shared" si="14"/>
        <v>51000</v>
      </c>
      <c r="K43" s="57">
        <f t="shared" si="15"/>
        <v>51000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7">
        <f t="shared" si="10"/>
        <v>51000</v>
      </c>
      <c r="V43" s="133">
        <v>1</v>
      </c>
      <c r="W43" s="133">
        <v>1</v>
      </c>
      <c r="X43" s="57">
        <f t="shared" si="11"/>
        <v>51000</v>
      </c>
      <c r="Y43" s="57">
        <f t="shared" si="12"/>
        <v>51000</v>
      </c>
      <c r="Z43" s="57">
        <f t="shared" si="13"/>
        <v>51000</v>
      </c>
      <c r="AA43" s="77"/>
      <c r="AB43" s="81" t="s">
        <v>93</v>
      </c>
      <c r="AC43" s="44">
        <f t="shared" si="2"/>
        <v>0</v>
      </c>
    </row>
    <row r="44" spans="1:29" x14ac:dyDescent="0.25">
      <c r="A44" s="76">
        <f t="shared" si="9"/>
        <v>38</v>
      </c>
      <c r="B44" s="179" t="s">
        <v>41</v>
      </c>
      <c r="C44" s="323">
        <v>898343</v>
      </c>
      <c r="D44" s="72">
        <v>43257</v>
      </c>
      <c r="E44" s="77"/>
      <c r="F44" s="175"/>
      <c r="G44" s="77"/>
      <c r="H44" s="77"/>
      <c r="I44" s="324">
        <v>51000</v>
      </c>
      <c r="J44" s="56">
        <f t="shared" si="14"/>
        <v>51000</v>
      </c>
      <c r="K44" s="57">
        <f t="shared" si="15"/>
        <v>51000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7">
        <f t="shared" si="10"/>
        <v>51000</v>
      </c>
      <c r="V44" s="133">
        <v>1</v>
      </c>
      <c r="W44" s="133">
        <v>1</v>
      </c>
      <c r="X44" s="57">
        <f t="shared" si="11"/>
        <v>51000</v>
      </c>
      <c r="Y44" s="57">
        <f t="shared" si="12"/>
        <v>51000</v>
      </c>
      <c r="Z44" s="57">
        <f t="shared" si="13"/>
        <v>51000</v>
      </c>
      <c r="AA44" s="77"/>
      <c r="AB44" s="81" t="s">
        <v>93</v>
      </c>
      <c r="AC44" s="44">
        <f t="shared" si="2"/>
        <v>0</v>
      </c>
    </row>
    <row r="45" spans="1:29" x14ac:dyDescent="0.25">
      <c r="A45" s="60"/>
      <c r="B45" s="184"/>
      <c r="C45" s="185"/>
      <c r="D45" s="186"/>
      <c r="E45" s="77"/>
      <c r="F45" s="175"/>
      <c r="G45" s="77"/>
      <c r="H45" s="77"/>
      <c r="I45" s="187"/>
      <c r="J45" s="77"/>
      <c r="K45" s="77"/>
      <c r="L45" s="77"/>
      <c r="M45" s="125"/>
      <c r="N45" s="125"/>
      <c r="O45" s="125"/>
      <c r="P45" s="125"/>
      <c r="Q45" s="125"/>
      <c r="R45" s="125"/>
      <c r="S45" s="125"/>
      <c r="T45" s="125"/>
      <c r="U45" s="77"/>
      <c r="V45" s="77"/>
      <c r="W45" s="77"/>
      <c r="X45" s="77"/>
      <c r="Y45" s="77"/>
      <c r="Z45" s="77"/>
      <c r="AA45" s="77"/>
      <c r="AB45" s="77"/>
      <c r="AC45" s="77"/>
    </row>
    <row r="46" spans="1:29" x14ac:dyDescent="0.25">
      <c r="A46" s="60"/>
      <c r="B46" s="184" t="s">
        <v>7</v>
      </c>
      <c r="C46" s="185"/>
      <c r="D46" s="186"/>
      <c r="E46" s="77"/>
      <c r="F46" s="175"/>
      <c r="G46" s="77"/>
      <c r="H46" s="77"/>
      <c r="I46" s="187">
        <f>SUM(I7:I45)</f>
        <v>2509000</v>
      </c>
      <c r="J46" s="187">
        <f t="shared" ref="J46:L46" si="16">SUM(J7:J45)</f>
        <v>2523928</v>
      </c>
      <c r="K46" s="187">
        <f t="shared" si="16"/>
        <v>2509000</v>
      </c>
      <c r="L46" s="187">
        <f t="shared" si="16"/>
        <v>14928</v>
      </c>
      <c r="M46" s="187">
        <f>SUM(M6:M45)</f>
        <v>1295000</v>
      </c>
      <c r="N46" s="187">
        <f t="shared" ref="N46:T46" si="17">SUM(N6:N45)</f>
        <v>0</v>
      </c>
      <c r="O46" s="187">
        <f t="shared" si="17"/>
        <v>0</v>
      </c>
      <c r="P46" s="187">
        <f t="shared" si="17"/>
        <v>0</v>
      </c>
      <c r="Q46" s="187">
        <f t="shared" si="17"/>
        <v>0</v>
      </c>
      <c r="R46" s="187">
        <f t="shared" si="17"/>
        <v>0</v>
      </c>
      <c r="S46" s="187">
        <f t="shared" si="17"/>
        <v>0</v>
      </c>
      <c r="T46" s="187">
        <f t="shared" si="17"/>
        <v>0</v>
      </c>
      <c r="U46" s="187">
        <f t="shared" ref="U46" si="18">SUM(U7:U45)</f>
        <v>2509000</v>
      </c>
      <c r="V46" s="187">
        <f t="shared" ref="V46" si="19">SUM(V7:V45)</f>
        <v>38</v>
      </c>
      <c r="W46" s="187">
        <f t="shared" ref="W46" si="20">SUM(W7:W45)</f>
        <v>38</v>
      </c>
      <c r="X46" s="187">
        <f t="shared" ref="X46" si="21">SUM(X7:X45)</f>
        <v>2523928</v>
      </c>
      <c r="Y46" s="187">
        <f t="shared" ref="Y46" si="22">SUM(Y7:Y45)</f>
        <v>2523928</v>
      </c>
      <c r="Z46" s="187">
        <f t="shared" ref="Z46" si="23">SUM(Z7:Z45)</f>
        <v>2509000</v>
      </c>
      <c r="AA46" s="77"/>
      <c r="AB46" s="77"/>
      <c r="AC46" s="187">
        <f t="shared" ref="AC46" si="24">SUM(AC7:AC45)</f>
        <v>0</v>
      </c>
    </row>
    <row r="47" spans="1:29" x14ac:dyDescent="0.25">
      <c r="I47" s="144">
        <f>+'pulsa 1'!E44</f>
        <v>2509000</v>
      </c>
      <c r="J47" s="144">
        <f>+'pulsa 1'!F44</f>
        <v>2523928</v>
      </c>
      <c r="K47" s="144">
        <f>+'pulsa 1'!G44</f>
        <v>2509000</v>
      </c>
      <c r="L47" s="144">
        <f>+'pulsa 1'!H44</f>
        <v>14928</v>
      </c>
      <c r="M47" s="144">
        <v>1295000</v>
      </c>
      <c r="V47" s="144">
        <f>+'pulsa 1'!I44</f>
        <v>38</v>
      </c>
      <c r="W47" s="144">
        <f>+'pulsa 1'!J44</f>
        <v>38</v>
      </c>
      <c r="X47" s="144">
        <f>+'pulsa 1'!K44</f>
        <v>2523928</v>
      </c>
      <c r="Y47" s="144">
        <f>+'pulsa 1'!L44</f>
        <v>2523928</v>
      </c>
      <c r="Z47" s="144">
        <f>+'pulsa 1'!M44</f>
        <v>2509000</v>
      </c>
      <c r="AA47" s="144"/>
    </row>
    <row r="48" spans="1:29" x14ac:dyDescent="0.25">
      <c r="F48" s="9"/>
      <c r="I48" s="189">
        <f>+I46-I47</f>
        <v>0</v>
      </c>
      <c r="J48" s="189">
        <f t="shared" ref="J48:L48" si="25">+J46-J47</f>
        <v>0</v>
      </c>
      <c r="K48" s="189">
        <f t="shared" si="25"/>
        <v>0</v>
      </c>
      <c r="L48" s="189">
        <f t="shared" si="25"/>
        <v>0</v>
      </c>
      <c r="M48" s="190">
        <f>M46-M47</f>
        <v>0</v>
      </c>
      <c r="V48" s="145">
        <f t="shared" ref="V48:Z48" si="26">+V46-V47</f>
        <v>0</v>
      </c>
      <c r="W48" s="145">
        <f t="shared" si="26"/>
        <v>0</v>
      </c>
      <c r="X48" s="145">
        <f t="shared" si="26"/>
        <v>0</v>
      </c>
      <c r="Y48" s="145">
        <f t="shared" si="26"/>
        <v>0</v>
      </c>
      <c r="Z48" s="145">
        <f t="shared" si="26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view="pageBreakPreview" zoomScaleSheetLayoutView="100" workbookViewId="0">
      <pane ySplit="4" topLeftCell="A5" activePane="bottomLeft" state="frozen"/>
      <selection pane="bottomLeft" activeCell="K16" sqref="K16"/>
    </sheetView>
  </sheetViews>
  <sheetFormatPr defaultRowHeight="15.75" x14ac:dyDescent="0.25"/>
  <cols>
    <col min="1" max="1" width="5.5703125" style="8" customWidth="1"/>
    <col min="2" max="2" width="16.42578125" style="192" customWidth="1"/>
    <col min="3" max="3" width="10.28515625" style="212" bestFit="1" customWidth="1"/>
    <col min="4" max="4" width="13.5703125" style="213" bestFit="1" customWidth="1"/>
    <col min="5" max="6" width="17.42578125" style="214" bestFit="1" customWidth="1"/>
    <col min="7" max="7" width="17.5703125" style="215" bestFit="1" customWidth="1"/>
    <col min="8" max="8" width="14" style="216" bestFit="1" customWidth="1"/>
    <col min="9" max="9" width="7.5703125" style="212" bestFit="1" customWidth="1"/>
    <col min="10" max="10" width="7.5703125" style="192" bestFit="1" customWidth="1"/>
    <col min="11" max="12" width="17.5703125" style="217" bestFit="1" customWidth="1"/>
    <col min="13" max="13" width="17.42578125" style="217" bestFit="1" customWidth="1"/>
    <col min="14" max="14" width="12.7109375" style="218" bestFit="1" customWidth="1"/>
    <col min="15" max="15" width="32" style="219" bestFit="1" customWidth="1"/>
    <col min="16" max="16" width="14.5703125" style="191" bestFit="1" customWidth="1"/>
    <col min="17" max="17" width="14.5703125" style="192" bestFit="1" customWidth="1"/>
    <col min="18" max="18" width="15.28515625" style="192" bestFit="1" customWidth="1"/>
    <col min="19" max="16384" width="9.140625" style="192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12" t="s">
        <v>287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"/>
    </row>
    <row r="3" spans="1:18" s="194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93"/>
      <c r="Q3" s="193"/>
      <c r="R3" s="193"/>
    </row>
    <row r="4" spans="1:18" s="194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95"/>
      <c r="Q4" s="195"/>
      <c r="R4" s="195"/>
    </row>
    <row r="5" spans="1:18" x14ac:dyDescent="0.25">
      <c r="A5" s="122">
        <v>1</v>
      </c>
      <c r="B5" s="204" t="s">
        <v>108</v>
      </c>
      <c r="C5" s="163" t="s">
        <v>109</v>
      </c>
      <c r="D5" s="67">
        <v>43222</v>
      </c>
      <c r="E5" s="205">
        <v>583000</v>
      </c>
      <c r="F5" s="197">
        <f t="shared" ref="F5:F10" si="0">+I5*K5</f>
        <v>583000</v>
      </c>
      <c r="G5" s="57">
        <f t="shared" ref="G5:G10" si="1">+E5/I5</f>
        <v>583000</v>
      </c>
      <c r="H5" s="127">
        <v>0</v>
      </c>
      <c r="I5" s="198">
        <v>1</v>
      </c>
      <c r="J5" s="198">
        <v>1</v>
      </c>
      <c r="K5" s="57">
        <f t="shared" ref="K5:K10" si="2">+G5+H5</f>
        <v>583000</v>
      </c>
      <c r="L5" s="57">
        <f t="shared" ref="L5:L10" si="3">+J5*K5</f>
        <v>583000</v>
      </c>
      <c r="M5" s="41">
        <f t="shared" ref="M5:M10" si="4">+G5*J5</f>
        <v>583000</v>
      </c>
      <c r="N5" s="199"/>
      <c r="O5" s="206" t="s">
        <v>110</v>
      </c>
      <c r="P5" s="201">
        <f t="shared" ref="P5" si="5">+M5</f>
        <v>583000</v>
      </c>
      <c r="Q5" s="202">
        <f>+'finance b'!Z10</f>
        <v>583000</v>
      </c>
      <c r="R5" s="202">
        <f t="shared" ref="R5" si="6">+P5-Q5</f>
        <v>0</v>
      </c>
    </row>
    <row r="6" spans="1:18" x14ac:dyDescent="0.25">
      <c r="A6" s="122">
        <f t="shared" ref="A6:A10" si="7">+A5+1</f>
        <v>2</v>
      </c>
      <c r="B6" s="204" t="s">
        <v>108</v>
      </c>
      <c r="C6" s="163" t="s">
        <v>109</v>
      </c>
      <c r="D6" s="67">
        <v>43222</v>
      </c>
      <c r="E6" s="208">
        <v>775500</v>
      </c>
      <c r="F6" s="197">
        <f t="shared" si="0"/>
        <v>775500</v>
      </c>
      <c r="G6" s="57">
        <f t="shared" si="1"/>
        <v>775500</v>
      </c>
      <c r="H6" s="127">
        <v>0</v>
      </c>
      <c r="I6" s="198">
        <v>1</v>
      </c>
      <c r="J6" s="198">
        <v>1</v>
      </c>
      <c r="K6" s="57">
        <f t="shared" si="2"/>
        <v>775500</v>
      </c>
      <c r="L6" s="57">
        <f t="shared" si="3"/>
        <v>775500</v>
      </c>
      <c r="M6" s="41">
        <f t="shared" si="4"/>
        <v>775500</v>
      </c>
      <c r="N6" s="199"/>
      <c r="O6" s="200" t="s">
        <v>112</v>
      </c>
      <c r="P6" s="201">
        <f t="shared" ref="P6:P10" si="8">+M6</f>
        <v>775500</v>
      </c>
      <c r="Q6" s="202">
        <f>+'finance b'!Z11</f>
        <v>775500</v>
      </c>
      <c r="R6" s="202">
        <f t="shared" ref="R6:R10" si="9">+P6-Q6</f>
        <v>0</v>
      </c>
    </row>
    <row r="7" spans="1:18" x14ac:dyDescent="0.25">
      <c r="A7" s="122">
        <f t="shared" si="7"/>
        <v>3</v>
      </c>
      <c r="B7" s="179" t="s">
        <v>40</v>
      </c>
      <c r="C7" s="166" t="s">
        <v>104</v>
      </c>
      <c r="D7" s="67">
        <v>43229</v>
      </c>
      <c r="E7" s="196">
        <v>739000</v>
      </c>
      <c r="F7" s="197">
        <f t="shared" si="0"/>
        <v>739000</v>
      </c>
      <c r="G7" s="57">
        <f t="shared" si="1"/>
        <v>739000</v>
      </c>
      <c r="H7" s="127">
        <v>0</v>
      </c>
      <c r="I7" s="198">
        <v>1</v>
      </c>
      <c r="J7" s="198">
        <v>1</v>
      </c>
      <c r="K7" s="57">
        <f t="shared" si="2"/>
        <v>739000</v>
      </c>
      <c r="L7" s="57">
        <f t="shared" si="3"/>
        <v>739000</v>
      </c>
      <c r="M7" s="41">
        <f t="shared" si="4"/>
        <v>739000</v>
      </c>
      <c r="N7" s="199"/>
      <c r="O7" s="207" t="s">
        <v>111</v>
      </c>
      <c r="P7" s="201">
        <f t="shared" si="8"/>
        <v>739000</v>
      </c>
      <c r="Q7" s="202">
        <f>+'finance b'!Z12</f>
        <v>739000</v>
      </c>
      <c r="R7" s="202">
        <f t="shared" si="9"/>
        <v>0</v>
      </c>
    </row>
    <row r="8" spans="1:18" x14ac:dyDescent="0.25">
      <c r="A8" s="122">
        <f t="shared" si="7"/>
        <v>4</v>
      </c>
      <c r="B8" s="176" t="s">
        <v>100</v>
      </c>
      <c r="C8" s="177">
        <v>897091</v>
      </c>
      <c r="D8" s="178">
        <v>43245</v>
      </c>
      <c r="E8" s="196">
        <v>584000</v>
      </c>
      <c r="F8" s="197">
        <f t="shared" si="0"/>
        <v>591008</v>
      </c>
      <c r="G8" s="57">
        <f t="shared" si="1"/>
        <v>584000</v>
      </c>
      <c r="H8" s="127">
        <f>+E8*1.2%</f>
        <v>7008</v>
      </c>
      <c r="I8" s="198">
        <v>1</v>
      </c>
      <c r="J8" s="198">
        <v>1</v>
      </c>
      <c r="K8" s="57">
        <f t="shared" si="2"/>
        <v>591008</v>
      </c>
      <c r="L8" s="57">
        <f t="shared" si="3"/>
        <v>591008</v>
      </c>
      <c r="M8" s="41">
        <f t="shared" si="4"/>
        <v>584000</v>
      </c>
      <c r="N8" s="199"/>
      <c r="O8" s="204" t="s">
        <v>105</v>
      </c>
      <c r="P8" s="201">
        <f t="shared" si="8"/>
        <v>584000</v>
      </c>
      <c r="Q8" s="202">
        <f>+'finance b'!Z13</f>
        <v>584000</v>
      </c>
      <c r="R8" s="202">
        <f t="shared" si="9"/>
        <v>0</v>
      </c>
    </row>
    <row r="9" spans="1:18" x14ac:dyDescent="0.25">
      <c r="A9" s="122">
        <f t="shared" si="7"/>
        <v>5</v>
      </c>
      <c r="B9" s="204" t="s">
        <v>108</v>
      </c>
      <c r="C9" s="163" t="s">
        <v>109</v>
      </c>
      <c r="D9" s="54">
        <v>43255</v>
      </c>
      <c r="E9" s="208">
        <v>585895</v>
      </c>
      <c r="F9" s="197">
        <f t="shared" si="0"/>
        <v>585895</v>
      </c>
      <c r="G9" s="57">
        <f t="shared" si="1"/>
        <v>585895</v>
      </c>
      <c r="H9" s="127">
        <v>0</v>
      </c>
      <c r="I9" s="198">
        <v>1</v>
      </c>
      <c r="J9" s="198">
        <v>1</v>
      </c>
      <c r="K9" s="57">
        <f t="shared" si="2"/>
        <v>585895</v>
      </c>
      <c r="L9" s="57">
        <f t="shared" si="3"/>
        <v>585895</v>
      </c>
      <c r="M9" s="41">
        <f t="shared" si="4"/>
        <v>585895</v>
      </c>
      <c r="N9" s="199"/>
      <c r="O9" s="204" t="s">
        <v>289</v>
      </c>
      <c r="P9" s="201">
        <f t="shared" si="8"/>
        <v>585895</v>
      </c>
      <c r="Q9" s="202">
        <f>+'finance b'!Z14</f>
        <v>585895</v>
      </c>
      <c r="R9" s="202">
        <f t="shared" si="9"/>
        <v>0</v>
      </c>
    </row>
    <row r="10" spans="1:18" x14ac:dyDescent="0.25">
      <c r="A10" s="122">
        <f t="shared" si="7"/>
        <v>6</v>
      </c>
      <c r="B10" s="204" t="s">
        <v>108</v>
      </c>
      <c r="C10" s="163" t="s">
        <v>109</v>
      </c>
      <c r="D10" s="54">
        <v>43255</v>
      </c>
      <c r="E10" s="208">
        <v>775500</v>
      </c>
      <c r="F10" s="197">
        <f t="shared" si="0"/>
        <v>775500</v>
      </c>
      <c r="G10" s="57">
        <f t="shared" si="1"/>
        <v>775500</v>
      </c>
      <c r="H10" s="127">
        <v>0</v>
      </c>
      <c r="I10" s="198">
        <v>1</v>
      </c>
      <c r="J10" s="198">
        <v>1</v>
      </c>
      <c r="K10" s="57">
        <f t="shared" si="2"/>
        <v>775500</v>
      </c>
      <c r="L10" s="57">
        <f t="shared" si="3"/>
        <v>775500</v>
      </c>
      <c r="M10" s="41">
        <f t="shared" si="4"/>
        <v>775500</v>
      </c>
      <c r="N10" s="199"/>
      <c r="O10" s="204" t="s">
        <v>291</v>
      </c>
      <c r="P10" s="201">
        <f t="shared" si="8"/>
        <v>775500</v>
      </c>
      <c r="Q10" s="202">
        <f>+'finance b'!Z15</f>
        <v>775500</v>
      </c>
      <c r="R10" s="202">
        <f t="shared" si="9"/>
        <v>0</v>
      </c>
    </row>
    <row r="11" spans="1:18" x14ac:dyDescent="0.25">
      <c r="A11" s="60"/>
      <c r="B11" s="184"/>
      <c r="C11" s="185"/>
      <c r="D11" s="186"/>
      <c r="E11" s="187"/>
      <c r="F11" s="187"/>
      <c r="G11" s="209"/>
      <c r="H11" s="127"/>
      <c r="I11" s="185"/>
      <c r="J11" s="184"/>
      <c r="K11" s="210"/>
      <c r="L11" s="210"/>
      <c r="M11" s="210"/>
      <c r="N11" s="199"/>
      <c r="O11" s="211"/>
      <c r="P11" s="184"/>
      <c r="Q11" s="184"/>
      <c r="R11" s="184"/>
    </row>
    <row r="12" spans="1:18" x14ac:dyDescent="0.25">
      <c r="A12" s="60"/>
      <c r="B12" s="184" t="s">
        <v>7</v>
      </c>
      <c r="C12" s="185"/>
      <c r="D12" s="186"/>
      <c r="E12" s="187">
        <f t="shared" ref="E12:M12" si="10">SUM(E5:E11)</f>
        <v>4042895</v>
      </c>
      <c r="F12" s="187">
        <f t="shared" si="10"/>
        <v>4049903</v>
      </c>
      <c r="G12" s="187">
        <f t="shared" si="10"/>
        <v>4042895</v>
      </c>
      <c r="H12" s="187">
        <f t="shared" si="10"/>
        <v>7008</v>
      </c>
      <c r="I12" s="187">
        <f t="shared" si="10"/>
        <v>6</v>
      </c>
      <c r="J12" s="187">
        <f t="shared" si="10"/>
        <v>6</v>
      </c>
      <c r="K12" s="187">
        <f t="shared" si="10"/>
        <v>4049903</v>
      </c>
      <c r="L12" s="187">
        <f t="shared" si="10"/>
        <v>4049903</v>
      </c>
      <c r="M12" s="187">
        <f t="shared" si="10"/>
        <v>4042895</v>
      </c>
      <c r="N12" s="199"/>
      <c r="O12" s="211"/>
      <c r="P12" s="187">
        <f>SUM(P5:P11)</f>
        <v>4042895</v>
      </c>
      <c r="Q12" s="187">
        <f>SUM(Q5:Q11)</f>
        <v>4042895</v>
      </c>
      <c r="R12" s="187">
        <f>SUM(R5:R11)</f>
        <v>0</v>
      </c>
    </row>
    <row r="14" spans="1:18" x14ac:dyDescent="0.25">
      <c r="B14" s="192" t="s">
        <v>351</v>
      </c>
    </row>
    <row r="15" spans="1:18" x14ac:dyDescent="0.25">
      <c r="A15" s="122">
        <f t="shared" ref="A15:A16" si="11">+A14+1</f>
        <v>1</v>
      </c>
      <c r="B15" s="325" t="s">
        <v>40</v>
      </c>
      <c r="C15" s="164" t="s">
        <v>104</v>
      </c>
      <c r="D15" s="54">
        <v>43229</v>
      </c>
      <c r="E15" s="326">
        <v>739000</v>
      </c>
      <c r="F15" s="197">
        <f t="shared" ref="F15" si="12">+I15*K15</f>
        <v>739000</v>
      </c>
      <c r="G15" s="57">
        <f t="shared" ref="G15" si="13">+E15/I15</f>
        <v>739000</v>
      </c>
      <c r="H15" s="127">
        <v>0</v>
      </c>
      <c r="I15" s="198">
        <v>1</v>
      </c>
      <c r="J15" s="198">
        <v>1</v>
      </c>
      <c r="K15" s="322">
        <f t="shared" ref="K15" si="14">+G15+H15</f>
        <v>739000</v>
      </c>
      <c r="L15" s="57">
        <f t="shared" ref="L15" si="15">+J15*K15</f>
        <v>739000</v>
      </c>
      <c r="M15" s="41">
        <f t="shared" ref="M15" si="16">+G15*J15</f>
        <v>739000</v>
      </c>
      <c r="N15" s="199"/>
      <c r="O15" s="328" t="s">
        <v>290</v>
      </c>
      <c r="P15" s="333"/>
      <c r="Q15" s="334"/>
      <c r="R15" s="334"/>
    </row>
    <row r="16" spans="1:18" x14ac:dyDescent="0.25">
      <c r="A16" s="122">
        <f t="shared" si="11"/>
        <v>2</v>
      </c>
      <c r="B16" s="176" t="s">
        <v>100</v>
      </c>
      <c r="C16" s="177">
        <v>897091</v>
      </c>
      <c r="D16" s="178">
        <v>43214</v>
      </c>
      <c r="E16" s="196">
        <v>584000</v>
      </c>
      <c r="F16" s="197">
        <f>+I16*K16</f>
        <v>591008</v>
      </c>
      <c r="G16" s="57">
        <f>+E16/I16</f>
        <v>584000</v>
      </c>
      <c r="H16" s="127">
        <f>E16*1.2%</f>
        <v>7008</v>
      </c>
      <c r="I16" s="198">
        <v>1</v>
      </c>
      <c r="J16" s="198">
        <v>1</v>
      </c>
      <c r="K16" s="322">
        <f>+G16+H16</f>
        <v>591008</v>
      </c>
      <c r="L16" s="57">
        <f>+J16*K16</f>
        <v>591008</v>
      </c>
      <c r="M16" s="41">
        <f>+G16*J16</f>
        <v>584000</v>
      </c>
      <c r="N16" s="199"/>
      <c r="O16" s="329" t="s">
        <v>105</v>
      </c>
      <c r="P16" s="333"/>
      <c r="Q16" s="334"/>
      <c r="R16" s="334"/>
    </row>
    <row r="17" spans="1:18" x14ac:dyDescent="0.25">
      <c r="A17" s="122">
        <f t="shared" ref="A17" si="17">+A16+1</f>
        <v>3</v>
      </c>
      <c r="B17" s="176" t="s">
        <v>106</v>
      </c>
      <c r="C17" s="177">
        <v>911098</v>
      </c>
      <c r="D17" s="178">
        <v>43220</v>
      </c>
      <c r="E17" s="196">
        <v>564000</v>
      </c>
      <c r="F17" s="197">
        <f>+I17*K17</f>
        <v>570768</v>
      </c>
      <c r="G17" s="57">
        <f>+E17/I17</f>
        <v>564000</v>
      </c>
      <c r="H17" s="127">
        <f>E17*1.2%</f>
        <v>6768</v>
      </c>
      <c r="I17" s="198">
        <v>1</v>
      </c>
      <c r="J17" s="198">
        <v>1</v>
      </c>
      <c r="K17" s="322">
        <f>+G17+H17</f>
        <v>570768</v>
      </c>
      <c r="L17" s="57">
        <f>+J17*K17</f>
        <v>570768</v>
      </c>
      <c r="M17" s="41">
        <f>+G17*J17</f>
        <v>564000</v>
      </c>
      <c r="N17" s="199"/>
      <c r="O17" s="330" t="s">
        <v>107</v>
      </c>
      <c r="P17" s="333"/>
      <c r="Q17" s="334"/>
      <c r="R17" s="334"/>
    </row>
    <row r="18" spans="1:18" x14ac:dyDescent="0.25">
      <c r="A18" s="122">
        <f>+A17+1</f>
        <v>4</v>
      </c>
      <c r="B18" s="176" t="s">
        <v>106</v>
      </c>
      <c r="C18" s="177">
        <v>911098</v>
      </c>
      <c r="D18" s="178">
        <v>43220</v>
      </c>
      <c r="E18" s="196">
        <v>564000</v>
      </c>
      <c r="F18" s="197">
        <f>+I18*K18</f>
        <v>570768</v>
      </c>
      <c r="G18" s="57">
        <f>+E18/I18</f>
        <v>564000</v>
      </c>
      <c r="H18" s="127">
        <f>+E18*1.2%</f>
        <v>6768</v>
      </c>
      <c r="I18" s="198">
        <v>1</v>
      </c>
      <c r="J18" s="198">
        <v>1</v>
      </c>
      <c r="K18" s="322">
        <f>+G18+H18</f>
        <v>570768</v>
      </c>
      <c r="L18" s="57">
        <f>+J18*K18</f>
        <v>570768</v>
      </c>
      <c r="M18" s="41">
        <f>+G18*J18</f>
        <v>564000</v>
      </c>
      <c r="N18" s="199"/>
      <c r="O18" s="331" t="s">
        <v>107</v>
      </c>
      <c r="P18" s="333"/>
      <c r="Q18" s="334"/>
      <c r="R18" s="334"/>
    </row>
    <row r="19" spans="1:18" x14ac:dyDescent="0.25">
      <c r="P19" s="335"/>
      <c r="Q19" s="191"/>
      <c r="R19" s="191"/>
    </row>
    <row r="20" spans="1:18" x14ac:dyDescent="0.25">
      <c r="B20" s="192" t="s">
        <v>350</v>
      </c>
      <c r="P20" s="335"/>
      <c r="Q20" s="191"/>
      <c r="R20" s="191"/>
    </row>
    <row r="21" spans="1:18" x14ac:dyDescent="0.25">
      <c r="A21" s="122">
        <f t="shared" ref="A21:A22" si="18">+A20+1</f>
        <v>1</v>
      </c>
      <c r="B21" s="325" t="s">
        <v>40</v>
      </c>
      <c r="C21" s="164" t="s">
        <v>104</v>
      </c>
      <c r="D21" s="54">
        <v>43229</v>
      </c>
      <c r="E21" s="326">
        <v>0</v>
      </c>
      <c r="F21" s="197">
        <v>0</v>
      </c>
      <c r="G21" s="57">
        <f t="shared" ref="G21" si="19">+E21/I21</f>
        <v>0</v>
      </c>
      <c r="H21" s="127">
        <v>8868</v>
      </c>
      <c r="I21" s="198">
        <v>1</v>
      </c>
      <c r="J21" s="198">
        <v>1</v>
      </c>
      <c r="K21" s="57">
        <f t="shared" ref="K21" si="20">+G21+H21</f>
        <v>8868</v>
      </c>
      <c r="L21" s="57">
        <f t="shared" ref="L21" si="21">+J21*K21</f>
        <v>8868</v>
      </c>
      <c r="M21" s="41">
        <f t="shared" ref="M21" si="22">+G21*J21</f>
        <v>0</v>
      </c>
      <c r="N21" s="199"/>
      <c r="O21" s="328" t="s">
        <v>290</v>
      </c>
      <c r="P21" s="333"/>
      <c r="Q21" s="334"/>
      <c r="R21" s="334"/>
    </row>
    <row r="22" spans="1:18" x14ac:dyDescent="0.25">
      <c r="A22" s="122">
        <f t="shared" si="18"/>
        <v>2</v>
      </c>
      <c r="B22" s="204" t="s">
        <v>108</v>
      </c>
      <c r="C22" s="163" t="s">
        <v>109</v>
      </c>
      <c r="D22" s="67">
        <v>43222</v>
      </c>
      <c r="E22" s="326">
        <v>0</v>
      </c>
      <c r="F22" s="197">
        <v>0</v>
      </c>
      <c r="G22" s="57">
        <f>+E22/I22</f>
        <v>0</v>
      </c>
      <c r="H22" s="127">
        <v>6996</v>
      </c>
      <c r="I22" s="198">
        <v>1</v>
      </c>
      <c r="J22" s="198">
        <v>1</v>
      </c>
      <c r="K22" s="57">
        <f>+G22+H22</f>
        <v>6996</v>
      </c>
      <c r="L22" s="57">
        <f>+J22*K22</f>
        <v>6996</v>
      </c>
      <c r="M22" s="41">
        <f>+G22*J22</f>
        <v>0</v>
      </c>
      <c r="N22" s="199"/>
      <c r="O22" s="332" t="s">
        <v>110</v>
      </c>
      <c r="P22" s="333"/>
      <c r="Q22" s="334"/>
      <c r="R22" s="334"/>
    </row>
    <row r="23" spans="1:18" x14ac:dyDescent="0.25">
      <c r="A23" s="122">
        <f t="shared" ref="A23" si="23">+A22+1</f>
        <v>3</v>
      </c>
      <c r="B23" s="204" t="s">
        <v>108</v>
      </c>
      <c r="C23" s="163" t="s">
        <v>109</v>
      </c>
      <c r="D23" s="67">
        <v>43222</v>
      </c>
      <c r="E23" s="326">
        <v>0</v>
      </c>
      <c r="F23" s="197">
        <v>0</v>
      </c>
      <c r="G23" s="57">
        <f>+E23/I23</f>
        <v>0</v>
      </c>
      <c r="H23" s="127">
        <v>9306</v>
      </c>
      <c r="I23" s="198">
        <v>1</v>
      </c>
      <c r="J23" s="198">
        <v>1</v>
      </c>
      <c r="K23" s="57">
        <f>+G23+H23</f>
        <v>9306</v>
      </c>
      <c r="L23" s="57">
        <f>+J23*K23</f>
        <v>9306</v>
      </c>
      <c r="M23" s="41">
        <f>+G23*J23</f>
        <v>0</v>
      </c>
      <c r="N23" s="199"/>
      <c r="O23" s="329" t="s">
        <v>112</v>
      </c>
      <c r="P23" s="333"/>
      <c r="Q23" s="334"/>
      <c r="R23" s="334"/>
    </row>
  </sheetData>
  <sortState ref="B5:R13">
    <sortCondition ref="D5:D13"/>
  </sortState>
  <pageMargins left="0.11811023622047245" right="0.70866141732283472" top="0.74803149606299213" bottom="0.74803149606299213" header="0.23622047244094491" footer="0.31496062992125984"/>
  <pageSetup paperSize="5" scale="72" orientation="landscape" horizontalDpi="4294967292" verticalDpi="0" r:id="rId1"/>
  <headerFooter>
    <oddHeader>Page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showGridLines="0" view="pageBreakPreview" topLeftCell="I1" zoomScaleSheetLayoutView="100" workbookViewId="0">
      <pane ySplit="4" topLeftCell="A5" activePane="bottomLeft" state="frozen"/>
      <selection pane="bottomLeft" activeCell="O9" sqref="O9"/>
    </sheetView>
  </sheetViews>
  <sheetFormatPr defaultRowHeight="15" x14ac:dyDescent="0.25"/>
  <cols>
    <col min="1" max="1" width="11.7109375" style="224" bestFit="1" customWidth="1"/>
    <col min="2" max="2" width="19.7109375" style="224" bestFit="1" customWidth="1"/>
    <col min="3" max="3" width="10.7109375" style="224" bestFit="1" customWidth="1"/>
    <col min="4" max="4" width="13.85546875" style="224" bestFit="1" customWidth="1"/>
    <col min="5" max="5" width="14.5703125" style="224" customWidth="1"/>
    <col min="6" max="6" width="11.28515625" style="224" customWidth="1"/>
    <col min="7" max="7" width="14.28515625" style="224" bestFit="1" customWidth="1"/>
    <col min="8" max="8" width="10.85546875" style="224" bestFit="1" customWidth="1"/>
    <col min="9" max="10" width="19.7109375" style="224" bestFit="1" customWidth="1"/>
    <col min="11" max="11" width="17.5703125" style="224" bestFit="1" customWidth="1"/>
    <col min="12" max="12" width="14" style="224" bestFit="1" customWidth="1"/>
    <col min="13" max="13" width="16.85546875" style="224" bestFit="1" customWidth="1"/>
    <col min="14" max="14" width="16.7109375" style="224" bestFit="1" customWidth="1"/>
    <col min="15" max="15" width="12.85546875" style="224" bestFit="1" customWidth="1"/>
    <col min="16" max="16" width="16.140625" style="224" bestFit="1" customWidth="1"/>
    <col min="17" max="17" width="16.140625" style="224" customWidth="1"/>
    <col min="18" max="18" width="14.5703125" style="224" bestFit="1" customWidth="1"/>
    <col min="19" max="19" width="9.5703125" style="224" hidden="1" customWidth="1"/>
    <col min="20" max="20" width="14.5703125" style="224" bestFit="1" customWidth="1"/>
    <col min="21" max="21" width="16.28515625" style="224" bestFit="1" customWidth="1"/>
    <col min="22" max="23" width="9.28515625" style="224" bestFit="1" customWidth="1"/>
    <col min="24" max="24" width="15.7109375" style="224" bestFit="1" customWidth="1"/>
    <col min="25" max="25" width="15.140625" style="224" bestFit="1" customWidth="1"/>
    <col min="26" max="26" width="18.140625" style="224" bestFit="1" customWidth="1"/>
    <col min="27" max="27" width="11.7109375" style="224" customWidth="1"/>
    <col min="28" max="28" width="31.5703125" style="224" bestFit="1" customWidth="1"/>
    <col min="29" max="29" width="15.5703125" style="224" bestFit="1" customWidth="1"/>
    <col min="30" max="16384" width="9.140625" style="224"/>
  </cols>
  <sheetData>
    <row r="1" spans="1:29" s="9" customFormat="1" ht="18.75" x14ac:dyDescent="0.3">
      <c r="A1" s="220" t="s">
        <v>0</v>
      </c>
      <c r="B1" s="2"/>
      <c r="C1" s="3"/>
      <c r="D1" s="4"/>
      <c r="E1" s="5"/>
      <c r="F1" s="5"/>
      <c r="G1" s="89"/>
      <c r="H1" s="89"/>
      <c r="I1" s="90"/>
      <c r="J1" s="90"/>
      <c r="K1" s="91"/>
      <c r="L1" s="7"/>
      <c r="M1" s="85"/>
      <c r="N1" s="85"/>
      <c r="O1" s="85"/>
      <c r="P1" s="84"/>
      <c r="Q1" s="84"/>
      <c r="R1" s="84"/>
      <c r="S1" s="84"/>
      <c r="T1" s="92"/>
      <c r="U1" s="5"/>
      <c r="V1" s="8"/>
      <c r="X1" s="93"/>
      <c r="Y1" s="93"/>
      <c r="Z1" s="93"/>
      <c r="AA1" s="11"/>
      <c r="AB1" s="1"/>
    </row>
    <row r="2" spans="1:29" s="9" customFormat="1" ht="15.75" x14ac:dyDescent="0.25">
      <c r="A2" s="12" t="s">
        <v>287</v>
      </c>
      <c r="B2" s="2"/>
      <c r="C2" s="3"/>
      <c r="D2" s="4"/>
      <c r="E2" s="5"/>
      <c r="F2" s="5"/>
      <c r="G2" s="89"/>
      <c r="H2" s="89"/>
      <c r="I2" s="90"/>
      <c r="J2" s="90"/>
      <c r="K2" s="91"/>
      <c r="L2" s="7"/>
      <c r="M2" s="85"/>
      <c r="N2" s="85"/>
      <c r="O2" s="85"/>
      <c r="P2" s="84"/>
      <c r="Q2" s="84"/>
      <c r="R2" s="84"/>
      <c r="S2" s="84"/>
      <c r="T2" s="92"/>
      <c r="U2" s="5"/>
      <c r="V2" s="8"/>
      <c r="X2" s="93"/>
      <c r="Y2" s="93"/>
      <c r="Z2" s="93"/>
      <c r="AA2" s="11"/>
      <c r="AB2" s="1"/>
    </row>
    <row r="3" spans="1:29" s="8" customFormat="1" ht="15.75" x14ac:dyDescent="0.25">
      <c r="A3" s="94" t="s">
        <v>2</v>
      </c>
      <c r="B3" s="94" t="s">
        <v>3</v>
      </c>
      <c r="C3" s="94" t="s">
        <v>4</v>
      </c>
      <c r="D3" s="95" t="s">
        <v>5</v>
      </c>
      <c r="E3" s="95" t="s">
        <v>5</v>
      </c>
      <c r="F3" s="95" t="s">
        <v>5</v>
      </c>
      <c r="G3" s="96" t="s">
        <v>5</v>
      </c>
      <c r="H3" s="96" t="s">
        <v>5</v>
      </c>
      <c r="I3" s="97" t="s">
        <v>6</v>
      </c>
      <c r="J3" s="97" t="s">
        <v>7</v>
      </c>
      <c r="K3" s="94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1" t="s">
        <v>113</v>
      </c>
      <c r="Q3" s="100" t="s">
        <v>9</v>
      </c>
      <c r="R3" s="101" t="s">
        <v>53</v>
      </c>
      <c r="S3" s="101" t="s">
        <v>53</v>
      </c>
      <c r="T3" s="102" t="s">
        <v>54</v>
      </c>
      <c r="U3" s="97" t="s">
        <v>55</v>
      </c>
      <c r="V3" s="103" t="s">
        <v>10</v>
      </c>
      <c r="W3" s="94" t="s">
        <v>11</v>
      </c>
      <c r="X3" s="104" t="s">
        <v>12</v>
      </c>
      <c r="Y3" s="105" t="s">
        <v>13</v>
      </c>
      <c r="Z3" s="105" t="s">
        <v>14</v>
      </c>
      <c r="AA3" s="97" t="s">
        <v>15</v>
      </c>
      <c r="AB3" s="94" t="s">
        <v>16</v>
      </c>
      <c r="AC3" s="94"/>
    </row>
    <row r="4" spans="1:29" s="8" customFormat="1" ht="15.75" x14ac:dyDescent="0.25">
      <c r="A4" s="106"/>
      <c r="B4" s="106"/>
      <c r="C4" s="106"/>
      <c r="D4" s="107" t="s">
        <v>17</v>
      </c>
      <c r="E4" s="107" t="s">
        <v>54</v>
      </c>
      <c r="F4" s="107" t="s">
        <v>56</v>
      </c>
      <c r="G4" s="108" t="s">
        <v>57</v>
      </c>
      <c r="H4" s="108" t="s">
        <v>53</v>
      </c>
      <c r="I4" s="110"/>
      <c r="J4" s="110"/>
      <c r="K4" s="106"/>
      <c r="L4" s="111"/>
      <c r="M4" s="112"/>
      <c r="N4" s="113"/>
      <c r="O4" s="113"/>
      <c r="P4" s="114" t="s">
        <v>57</v>
      </c>
      <c r="Q4" s="114"/>
      <c r="R4" s="114"/>
      <c r="S4" s="114"/>
      <c r="T4" s="221"/>
      <c r="U4" s="110"/>
      <c r="V4" s="116"/>
      <c r="W4" s="106"/>
      <c r="X4" s="117"/>
      <c r="Y4" s="118"/>
      <c r="Z4" s="118"/>
      <c r="AA4" s="110"/>
      <c r="AB4" s="106"/>
      <c r="AC4" s="106"/>
    </row>
    <row r="5" spans="1:29" ht="15.75" x14ac:dyDescent="0.25">
      <c r="A5" s="122">
        <v>1</v>
      </c>
      <c r="B5" s="176" t="s">
        <v>100</v>
      </c>
      <c r="C5" s="177">
        <v>897091</v>
      </c>
      <c r="D5" s="178">
        <v>43214</v>
      </c>
      <c r="E5" s="225"/>
      <c r="F5" s="222"/>
      <c r="G5" s="222"/>
      <c r="H5" s="222"/>
      <c r="I5" s="225">
        <v>584000</v>
      </c>
      <c r="J5" s="226">
        <f>+V5*X5</f>
        <v>591008</v>
      </c>
      <c r="K5" s="57">
        <f>+I5/V5</f>
        <v>584000</v>
      </c>
      <c r="L5" s="127">
        <f>I5*1.2%</f>
        <v>7008</v>
      </c>
      <c r="M5" s="127">
        <v>584000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223">
        <f>+M5-N5-P5-T5</f>
        <v>584000</v>
      </c>
      <c r="V5" s="198">
        <v>1</v>
      </c>
      <c r="W5" s="198">
        <v>1</v>
      </c>
      <c r="X5" s="57">
        <f>+K5+L5</f>
        <v>591008</v>
      </c>
      <c r="Y5" s="57">
        <f>+W5*X5</f>
        <v>591008</v>
      </c>
      <c r="Z5" s="57">
        <f>+K5*W5</f>
        <v>584000</v>
      </c>
      <c r="AA5" s="222"/>
      <c r="AB5" s="200" t="s">
        <v>105</v>
      </c>
      <c r="AC5" s="223">
        <f>+U5-Z5</f>
        <v>0</v>
      </c>
    </row>
    <row r="6" spans="1:29" ht="15.75" x14ac:dyDescent="0.25">
      <c r="A6" s="122">
        <f>+A5+1</f>
        <v>2</v>
      </c>
      <c r="B6" s="176" t="s">
        <v>106</v>
      </c>
      <c r="C6" s="177">
        <v>911098</v>
      </c>
      <c r="D6" s="178">
        <v>43220</v>
      </c>
      <c r="E6" s="225"/>
      <c r="F6" s="222"/>
      <c r="G6" s="222"/>
      <c r="H6" s="222"/>
      <c r="I6" s="225">
        <v>564000</v>
      </c>
      <c r="J6" s="226">
        <f>+V6*X6</f>
        <v>570768</v>
      </c>
      <c r="K6" s="57">
        <f>+I6/V6</f>
        <v>564000</v>
      </c>
      <c r="L6" s="127">
        <f>I6*1.2%</f>
        <v>6768</v>
      </c>
      <c r="M6" s="127">
        <v>564000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223">
        <f>+M6-N6-P6-T6</f>
        <v>564000</v>
      </c>
      <c r="V6" s="198">
        <v>1</v>
      </c>
      <c r="W6" s="198">
        <v>1</v>
      </c>
      <c r="X6" s="57">
        <f>+K6+L6</f>
        <v>570768</v>
      </c>
      <c r="Y6" s="57">
        <f>+W6*X6</f>
        <v>570768</v>
      </c>
      <c r="Z6" s="57">
        <f>+K6*W6</f>
        <v>564000</v>
      </c>
      <c r="AA6" s="222"/>
      <c r="AB6" s="203" t="s">
        <v>107</v>
      </c>
      <c r="AC6" s="223">
        <f>+U6-Z6</f>
        <v>0</v>
      </c>
    </row>
    <row r="7" spans="1:29" ht="15.75" x14ac:dyDescent="0.25">
      <c r="A7" s="122">
        <f t="shared" ref="A7:A11" si="0">+A6+1</f>
        <v>3</v>
      </c>
      <c r="B7" s="176" t="s">
        <v>106</v>
      </c>
      <c r="C7" s="177">
        <v>911098</v>
      </c>
      <c r="D7" s="178">
        <v>43220</v>
      </c>
      <c r="E7" s="222"/>
      <c r="F7" s="222"/>
      <c r="G7" s="222"/>
      <c r="H7" s="222"/>
      <c r="I7" s="196">
        <v>564000</v>
      </c>
      <c r="J7" s="226">
        <f>+V7*X7</f>
        <v>570768</v>
      </c>
      <c r="K7" s="57">
        <f>+I7/V7</f>
        <v>564000</v>
      </c>
      <c r="L7" s="127">
        <f>I7*1.2%</f>
        <v>6768</v>
      </c>
      <c r="M7" s="127">
        <v>564000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223">
        <f>+M7-N7-P7-T7</f>
        <v>564000</v>
      </c>
      <c r="V7" s="198">
        <v>1</v>
      </c>
      <c r="W7" s="198">
        <v>1</v>
      </c>
      <c r="X7" s="57">
        <f>+K7+L7</f>
        <v>570768</v>
      </c>
      <c r="Y7" s="57">
        <f>+W7*X7</f>
        <v>570768</v>
      </c>
      <c r="Z7" s="57">
        <f>+K7*W7</f>
        <v>564000</v>
      </c>
      <c r="AA7" s="222"/>
      <c r="AB7" s="176" t="s">
        <v>107</v>
      </c>
      <c r="AC7" s="223">
        <f>+U7-Z7</f>
        <v>0</v>
      </c>
    </row>
    <row r="8" spans="1:29" ht="15.75" x14ac:dyDescent="0.25">
      <c r="A8" s="122">
        <f>+A7+1</f>
        <v>4</v>
      </c>
      <c r="B8" s="228" t="s">
        <v>40</v>
      </c>
      <c r="C8" s="166" t="s">
        <v>104</v>
      </c>
      <c r="D8" s="67">
        <v>43229</v>
      </c>
      <c r="E8" s="222"/>
      <c r="F8" s="222"/>
      <c r="G8" s="222"/>
      <c r="H8" s="222"/>
      <c r="I8" s="196">
        <v>739000</v>
      </c>
      <c r="J8" s="226">
        <f>+V8*X8</f>
        <v>739000</v>
      </c>
      <c r="K8" s="57">
        <f>+I8/V8</f>
        <v>739000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223">
        <f>+M8-N8-P8-T8</f>
        <v>0</v>
      </c>
      <c r="V8" s="198">
        <v>1</v>
      </c>
      <c r="W8" s="198">
        <v>1</v>
      </c>
      <c r="X8" s="57">
        <f>+K8+L8</f>
        <v>739000</v>
      </c>
      <c r="Y8" s="57">
        <f>+W8*X8</f>
        <v>739000</v>
      </c>
      <c r="Z8" s="57">
        <f>+K8*W8</f>
        <v>739000</v>
      </c>
      <c r="AA8" s="222"/>
      <c r="AB8" s="207" t="s">
        <v>111</v>
      </c>
      <c r="AC8" s="223">
        <f>+U8-Z8</f>
        <v>-739000</v>
      </c>
    </row>
    <row r="9" spans="1:29" ht="15.75" x14ac:dyDescent="0.25">
      <c r="A9" s="122"/>
      <c r="B9" s="228"/>
      <c r="C9" s="166"/>
      <c r="D9" s="67"/>
      <c r="E9" s="222"/>
      <c r="F9" s="222"/>
      <c r="G9" s="222"/>
      <c r="H9" s="222"/>
      <c r="I9" s="196"/>
      <c r="J9" s="226"/>
      <c r="K9" s="57"/>
      <c r="L9" s="127"/>
      <c r="M9" s="127"/>
      <c r="N9" s="127"/>
      <c r="O9" s="127"/>
      <c r="P9" s="127"/>
      <c r="Q9" s="127"/>
      <c r="R9" s="127"/>
      <c r="S9" s="127"/>
      <c r="T9" s="127"/>
      <c r="U9" s="223"/>
      <c r="V9" s="198"/>
      <c r="W9" s="198"/>
      <c r="X9" s="57"/>
      <c r="Y9" s="57"/>
      <c r="Z9" s="57"/>
      <c r="AA9" s="222"/>
      <c r="AB9" s="207"/>
      <c r="AC9" s="223"/>
    </row>
    <row r="10" spans="1:29" ht="15.75" x14ac:dyDescent="0.25">
      <c r="A10" s="122">
        <v>1</v>
      </c>
      <c r="B10" s="227" t="s">
        <v>108</v>
      </c>
      <c r="C10" s="163" t="s">
        <v>109</v>
      </c>
      <c r="D10" s="67">
        <v>43222</v>
      </c>
      <c r="E10" s="222"/>
      <c r="F10" s="222"/>
      <c r="G10" s="222"/>
      <c r="H10" s="222"/>
      <c r="I10" s="205">
        <v>583000</v>
      </c>
      <c r="J10" s="226">
        <f t="shared" ref="J10:J15" si="1">+V10*X10</f>
        <v>583000</v>
      </c>
      <c r="K10" s="57">
        <f t="shared" ref="K10:K15" si="2">+I10/V10</f>
        <v>583000</v>
      </c>
      <c r="L10" s="127">
        <v>0</v>
      </c>
      <c r="M10" s="127">
        <v>583000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223">
        <f>+M10-N10-P10-T10</f>
        <v>583000</v>
      </c>
      <c r="V10" s="198">
        <v>1</v>
      </c>
      <c r="W10" s="198">
        <v>1</v>
      </c>
      <c r="X10" s="57">
        <f t="shared" ref="X10:X15" si="3">+K10+L10</f>
        <v>583000</v>
      </c>
      <c r="Y10" s="57">
        <f t="shared" ref="Y10:Y15" si="4">+W10*X10</f>
        <v>583000</v>
      </c>
      <c r="Z10" s="57">
        <f t="shared" ref="Z10:Z15" si="5">+K10*W10</f>
        <v>583000</v>
      </c>
      <c r="AA10" s="222"/>
      <c r="AB10" s="206" t="s">
        <v>110</v>
      </c>
      <c r="AC10" s="223">
        <f t="shared" ref="AC10:AC15" si="6">+U10-Z10</f>
        <v>0</v>
      </c>
    </row>
    <row r="11" spans="1:29" ht="15.75" x14ac:dyDescent="0.25">
      <c r="A11" s="122">
        <f t="shared" si="0"/>
        <v>2</v>
      </c>
      <c r="B11" s="227" t="s">
        <v>108</v>
      </c>
      <c r="C11" s="163" t="s">
        <v>109</v>
      </c>
      <c r="D11" s="67">
        <v>43222</v>
      </c>
      <c r="E11" s="222"/>
      <c r="F11" s="222"/>
      <c r="G11" s="222"/>
      <c r="H11" s="222"/>
      <c r="I11" s="208">
        <v>775500</v>
      </c>
      <c r="J11" s="226">
        <f t="shared" si="1"/>
        <v>775500</v>
      </c>
      <c r="K11" s="57">
        <f t="shared" si="2"/>
        <v>775500</v>
      </c>
      <c r="L11" s="127">
        <v>0</v>
      </c>
      <c r="M11" s="127">
        <v>775500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223">
        <f>+M11-N11-P11-T11</f>
        <v>775500</v>
      </c>
      <c r="V11" s="198">
        <v>1</v>
      </c>
      <c r="W11" s="198">
        <v>1</v>
      </c>
      <c r="X11" s="57">
        <f t="shared" si="3"/>
        <v>775500</v>
      </c>
      <c r="Y11" s="57">
        <f t="shared" si="4"/>
        <v>775500</v>
      </c>
      <c r="Z11" s="57">
        <f t="shared" si="5"/>
        <v>775500</v>
      </c>
      <c r="AA11" s="222"/>
      <c r="AB11" s="200" t="s">
        <v>112</v>
      </c>
      <c r="AC11" s="223">
        <f t="shared" si="6"/>
        <v>0</v>
      </c>
    </row>
    <row r="12" spans="1:29" ht="15.75" x14ac:dyDescent="0.25">
      <c r="A12" s="122">
        <f>+A11+1</f>
        <v>3</v>
      </c>
      <c r="B12" s="228" t="s">
        <v>40</v>
      </c>
      <c r="C12" s="166" t="s">
        <v>104</v>
      </c>
      <c r="D12" s="67">
        <v>43229</v>
      </c>
      <c r="E12" s="222"/>
      <c r="F12" s="222"/>
      <c r="G12" s="222"/>
      <c r="H12" s="222"/>
      <c r="I12" s="196">
        <v>739000</v>
      </c>
      <c r="J12" s="226">
        <f t="shared" si="1"/>
        <v>739000</v>
      </c>
      <c r="K12" s="57">
        <f t="shared" si="2"/>
        <v>739000</v>
      </c>
      <c r="L12" s="127">
        <v>0</v>
      </c>
      <c r="M12" s="127">
        <v>739000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223">
        <f>+M12-N12-P12-T12</f>
        <v>739000</v>
      </c>
      <c r="V12" s="198">
        <v>1</v>
      </c>
      <c r="W12" s="198">
        <v>1</v>
      </c>
      <c r="X12" s="57">
        <f t="shared" si="3"/>
        <v>739000</v>
      </c>
      <c r="Y12" s="57">
        <f t="shared" si="4"/>
        <v>739000</v>
      </c>
      <c r="Z12" s="57">
        <f t="shared" si="5"/>
        <v>739000</v>
      </c>
      <c r="AA12" s="222"/>
      <c r="AB12" s="207" t="s">
        <v>111</v>
      </c>
      <c r="AC12" s="223">
        <f t="shared" si="6"/>
        <v>0</v>
      </c>
    </row>
    <row r="13" spans="1:29" ht="15.75" x14ac:dyDescent="0.25">
      <c r="A13" s="122">
        <f>+A12+1</f>
        <v>4</v>
      </c>
      <c r="B13" s="176" t="s">
        <v>100</v>
      </c>
      <c r="C13" s="177">
        <v>897091</v>
      </c>
      <c r="D13" s="178">
        <v>43245</v>
      </c>
      <c r="E13" s="222"/>
      <c r="F13" s="222"/>
      <c r="G13" s="222"/>
      <c r="H13" s="222"/>
      <c r="I13" s="196">
        <v>584000</v>
      </c>
      <c r="J13" s="226">
        <f t="shared" si="1"/>
        <v>591008</v>
      </c>
      <c r="K13" s="57">
        <f t="shared" si="2"/>
        <v>584000</v>
      </c>
      <c r="L13" s="127">
        <f>I13*1.2%</f>
        <v>7008</v>
      </c>
      <c r="M13" s="127">
        <v>584000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223">
        <f>+M13-N13-P13-T13</f>
        <v>584000</v>
      </c>
      <c r="V13" s="198">
        <v>1</v>
      </c>
      <c r="W13" s="198">
        <v>1</v>
      </c>
      <c r="X13" s="57">
        <f t="shared" si="3"/>
        <v>591008</v>
      </c>
      <c r="Y13" s="57">
        <f t="shared" si="4"/>
        <v>591008</v>
      </c>
      <c r="Z13" s="57">
        <f t="shared" si="5"/>
        <v>584000</v>
      </c>
      <c r="AA13" s="222"/>
      <c r="AB13" s="204" t="s">
        <v>105</v>
      </c>
      <c r="AC13" s="223">
        <f t="shared" si="6"/>
        <v>0</v>
      </c>
    </row>
    <row r="14" spans="1:29" ht="15.75" x14ac:dyDescent="0.25">
      <c r="A14" s="122">
        <f t="shared" ref="A14:A15" si="7">+A13+1</f>
        <v>5</v>
      </c>
      <c r="B14" s="204" t="s">
        <v>108</v>
      </c>
      <c r="C14" s="163" t="s">
        <v>109</v>
      </c>
      <c r="D14" s="54">
        <v>43255</v>
      </c>
      <c r="E14" s="222"/>
      <c r="F14" s="222"/>
      <c r="G14" s="222"/>
      <c r="H14" s="222"/>
      <c r="I14" s="208">
        <v>585895</v>
      </c>
      <c r="J14" s="226">
        <f t="shared" si="1"/>
        <v>585895</v>
      </c>
      <c r="K14" s="57">
        <f t="shared" si="2"/>
        <v>585895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>
        <v>0</v>
      </c>
      <c r="U14" s="223">
        <f>+I14-N14-P14-T14</f>
        <v>585895</v>
      </c>
      <c r="V14" s="198">
        <v>1</v>
      </c>
      <c r="W14" s="198">
        <v>1</v>
      </c>
      <c r="X14" s="57">
        <f t="shared" si="3"/>
        <v>585895</v>
      </c>
      <c r="Y14" s="57">
        <f t="shared" si="4"/>
        <v>585895</v>
      </c>
      <c r="Z14" s="57">
        <f t="shared" si="5"/>
        <v>585895</v>
      </c>
      <c r="AA14" s="222"/>
      <c r="AB14" s="204" t="s">
        <v>289</v>
      </c>
      <c r="AC14" s="223">
        <f t="shared" si="6"/>
        <v>0</v>
      </c>
    </row>
    <row r="15" spans="1:29" ht="15.75" x14ac:dyDescent="0.25">
      <c r="A15" s="122">
        <f t="shared" si="7"/>
        <v>6</v>
      </c>
      <c r="B15" s="204" t="s">
        <v>108</v>
      </c>
      <c r="C15" s="163" t="s">
        <v>109</v>
      </c>
      <c r="D15" s="54">
        <v>43255</v>
      </c>
      <c r="E15" s="222"/>
      <c r="F15" s="222"/>
      <c r="G15" s="222"/>
      <c r="H15" s="222"/>
      <c r="I15" s="208">
        <v>775500</v>
      </c>
      <c r="J15" s="226">
        <f t="shared" si="1"/>
        <v>775500</v>
      </c>
      <c r="K15" s="57">
        <f t="shared" si="2"/>
        <v>775500</v>
      </c>
      <c r="L15" s="127">
        <v>0</v>
      </c>
      <c r="M15" s="127">
        <v>0</v>
      </c>
      <c r="N15" s="127">
        <v>0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0</v>
      </c>
      <c r="U15" s="223">
        <f>+I15-N15-P15-T15</f>
        <v>775500</v>
      </c>
      <c r="V15" s="198">
        <v>1</v>
      </c>
      <c r="W15" s="198">
        <v>1</v>
      </c>
      <c r="X15" s="57">
        <f t="shared" si="3"/>
        <v>775500</v>
      </c>
      <c r="Y15" s="57">
        <f t="shared" si="4"/>
        <v>775500</v>
      </c>
      <c r="Z15" s="57">
        <f t="shared" si="5"/>
        <v>775500</v>
      </c>
      <c r="AA15" s="222"/>
      <c r="AB15" s="204" t="s">
        <v>291</v>
      </c>
      <c r="AC15" s="223">
        <f t="shared" si="6"/>
        <v>0</v>
      </c>
    </row>
    <row r="16" spans="1:29" x14ac:dyDescent="0.25">
      <c r="A16" s="222"/>
      <c r="B16" s="222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</row>
    <row r="17" spans="1:29" x14ac:dyDescent="0.25">
      <c r="A17" s="222"/>
      <c r="B17" s="222" t="s">
        <v>7</v>
      </c>
      <c r="C17" s="222"/>
      <c r="D17" s="222"/>
      <c r="E17" s="222"/>
      <c r="F17" s="222"/>
      <c r="G17" s="222"/>
      <c r="H17" s="222"/>
      <c r="I17" s="229">
        <f>SUM(I10:I16)</f>
        <v>4042895</v>
      </c>
      <c r="J17" s="229">
        <f t="shared" ref="J17:L17" si="8">SUM(J10:J16)</f>
        <v>4049903</v>
      </c>
      <c r="K17" s="229">
        <f t="shared" si="8"/>
        <v>4042895</v>
      </c>
      <c r="L17" s="229">
        <f t="shared" si="8"/>
        <v>7008</v>
      </c>
      <c r="M17" s="230">
        <f t="shared" ref="M17:T17" si="9">SUM(M5:M14)</f>
        <v>4393500</v>
      </c>
      <c r="N17" s="230">
        <f t="shared" si="9"/>
        <v>0</v>
      </c>
      <c r="O17" s="230">
        <f t="shared" si="9"/>
        <v>0</v>
      </c>
      <c r="P17" s="230">
        <f t="shared" si="9"/>
        <v>0</v>
      </c>
      <c r="Q17" s="230">
        <f t="shared" si="9"/>
        <v>0</v>
      </c>
      <c r="R17" s="230">
        <f t="shared" si="9"/>
        <v>0</v>
      </c>
      <c r="S17" s="230">
        <f t="shared" si="9"/>
        <v>0</v>
      </c>
      <c r="T17" s="230">
        <f t="shared" si="9"/>
        <v>0</v>
      </c>
      <c r="U17" s="229">
        <f t="shared" ref="U17:Z17" si="10">SUM(U10:U16)</f>
        <v>4042895</v>
      </c>
      <c r="V17" s="229">
        <f t="shared" si="10"/>
        <v>6</v>
      </c>
      <c r="W17" s="229">
        <f t="shared" si="10"/>
        <v>6</v>
      </c>
      <c r="X17" s="229">
        <f t="shared" si="10"/>
        <v>4049903</v>
      </c>
      <c r="Y17" s="229">
        <f t="shared" si="10"/>
        <v>4049903</v>
      </c>
      <c r="Z17" s="229">
        <f t="shared" si="10"/>
        <v>4042895</v>
      </c>
      <c r="AA17" s="222"/>
      <c r="AB17" s="222"/>
      <c r="AC17" s="229">
        <f t="shared" ref="AC17" si="11">SUM(AC10:AC16)</f>
        <v>0</v>
      </c>
    </row>
    <row r="18" spans="1:29" x14ac:dyDescent="0.25">
      <c r="I18" s="231">
        <f>+'finance 1'!E12</f>
        <v>4042895</v>
      </c>
      <c r="J18" s="231">
        <f>+'finance 1'!F12</f>
        <v>4049903</v>
      </c>
      <c r="K18" s="231">
        <f>+'finance 1'!G12</f>
        <v>4042895</v>
      </c>
      <c r="L18" s="231">
        <f>+'finance 1'!H12</f>
        <v>7008</v>
      </c>
      <c r="M18" s="232">
        <v>4393500</v>
      </c>
      <c r="V18" s="231">
        <f>+'finance 1'!I12</f>
        <v>6</v>
      </c>
      <c r="W18" s="231">
        <f>+'finance 1'!J12</f>
        <v>6</v>
      </c>
      <c r="X18" s="231">
        <f>+'finance 1'!K12</f>
        <v>4049903</v>
      </c>
      <c r="Y18" s="231">
        <f>+'finance 1'!L12</f>
        <v>4049903</v>
      </c>
      <c r="Z18" s="231">
        <f>+'finance 1'!M12</f>
        <v>4042895</v>
      </c>
    </row>
    <row r="19" spans="1:29" x14ac:dyDescent="0.25">
      <c r="I19" s="233">
        <f>I17-I18</f>
        <v>0</v>
      </c>
      <c r="J19" s="233">
        <f t="shared" ref="J19:L19" si="12">J17-J18</f>
        <v>0</v>
      </c>
      <c r="K19" s="233">
        <f t="shared" si="12"/>
        <v>0</v>
      </c>
      <c r="L19" s="233">
        <f t="shared" si="12"/>
        <v>0</v>
      </c>
      <c r="M19" s="233">
        <f>M17-M18</f>
        <v>0</v>
      </c>
      <c r="V19" s="233">
        <f>+V17-V18</f>
        <v>0</v>
      </c>
      <c r="W19" s="233">
        <f t="shared" ref="W19:Z19" si="13">+W17-W18</f>
        <v>0</v>
      </c>
      <c r="X19" s="233">
        <f t="shared" si="13"/>
        <v>0</v>
      </c>
      <c r="Y19" s="233">
        <f t="shared" si="13"/>
        <v>0</v>
      </c>
      <c r="Z19" s="233">
        <f t="shared" si="13"/>
        <v>0</v>
      </c>
    </row>
    <row r="21" spans="1:29" x14ac:dyDescent="0.25">
      <c r="B21" s="224" t="s">
        <v>351</v>
      </c>
    </row>
    <row r="22" spans="1:29" ht="15.75" x14ac:dyDescent="0.25">
      <c r="A22" s="122">
        <f t="shared" ref="A22" si="14">+A21+1</f>
        <v>1</v>
      </c>
      <c r="B22" s="318" t="s">
        <v>40</v>
      </c>
      <c r="C22" s="317" t="s">
        <v>104</v>
      </c>
      <c r="D22" s="305">
        <v>43229</v>
      </c>
      <c r="E22" s="222"/>
      <c r="F22" s="222"/>
      <c r="G22" s="222"/>
      <c r="H22" s="222"/>
      <c r="I22" s="319">
        <v>739000</v>
      </c>
      <c r="J22" s="226">
        <f t="shared" ref="J22" si="15">+V22*X22</f>
        <v>747868</v>
      </c>
      <c r="K22" s="57">
        <f t="shared" ref="K22" si="16">+I22/V22</f>
        <v>739000</v>
      </c>
      <c r="L22" s="127">
        <f>+I22*1.2%</f>
        <v>8868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223">
        <f>+I22-N22-P22-T22</f>
        <v>739000</v>
      </c>
      <c r="V22" s="198">
        <v>1</v>
      </c>
      <c r="W22" s="198">
        <v>1</v>
      </c>
      <c r="X22" s="322">
        <f t="shared" ref="X22" si="17">+K22+L22</f>
        <v>747868</v>
      </c>
      <c r="Y22" s="57">
        <f t="shared" ref="Y22" si="18">+W22*X22</f>
        <v>747868</v>
      </c>
      <c r="Z22" s="57">
        <f t="shared" ref="Z22" si="19">+K22*W22</f>
        <v>739000</v>
      </c>
      <c r="AA22" s="222"/>
      <c r="AB22" s="318" t="s">
        <v>290</v>
      </c>
      <c r="AC22" s="223">
        <f t="shared" ref="AC22" si="20">+U22-Z22</f>
        <v>0</v>
      </c>
    </row>
    <row r="23" spans="1:29" ht="15.75" x14ac:dyDescent="0.25">
      <c r="A23" s="122">
        <v>1</v>
      </c>
      <c r="B23" s="176" t="s">
        <v>100</v>
      </c>
      <c r="C23" s="177">
        <v>897091</v>
      </c>
      <c r="D23" s="178">
        <v>43214</v>
      </c>
      <c r="E23" s="225"/>
      <c r="F23" s="222"/>
      <c r="G23" s="222"/>
      <c r="H23" s="222"/>
      <c r="I23" s="225">
        <v>584000</v>
      </c>
      <c r="J23" s="226">
        <f>+V23*X23</f>
        <v>591008</v>
      </c>
      <c r="K23" s="57">
        <f>+I23/V23</f>
        <v>584000</v>
      </c>
      <c r="L23" s="127">
        <f>I23*1.2%</f>
        <v>7008</v>
      </c>
      <c r="M23" s="127">
        <v>584000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223">
        <f>+M23-N23-P23-T23</f>
        <v>584000</v>
      </c>
      <c r="V23" s="198">
        <v>1</v>
      </c>
      <c r="W23" s="198">
        <v>1</v>
      </c>
      <c r="X23" s="322">
        <f>+K23+L23</f>
        <v>591008</v>
      </c>
      <c r="Y23" s="57">
        <f>+W23*X23</f>
        <v>591008</v>
      </c>
      <c r="Z23" s="57">
        <f>+K23*W23</f>
        <v>584000</v>
      </c>
      <c r="AA23" s="222"/>
      <c r="AB23" s="200" t="s">
        <v>105</v>
      </c>
      <c r="AC23" s="223">
        <f>+U23-Z23</f>
        <v>0</v>
      </c>
    </row>
    <row r="24" spans="1:29" ht="15.75" x14ac:dyDescent="0.25">
      <c r="A24" s="122">
        <f>+A23+1</f>
        <v>2</v>
      </c>
      <c r="B24" s="176" t="s">
        <v>106</v>
      </c>
      <c r="C24" s="177">
        <v>911098</v>
      </c>
      <c r="D24" s="178">
        <v>43220</v>
      </c>
      <c r="E24" s="225"/>
      <c r="F24" s="222"/>
      <c r="G24" s="222"/>
      <c r="H24" s="222"/>
      <c r="I24" s="225">
        <v>564000</v>
      </c>
      <c r="J24" s="226">
        <f>+V24*X24</f>
        <v>570768</v>
      </c>
      <c r="K24" s="57">
        <f>+I24/V24</f>
        <v>564000</v>
      </c>
      <c r="L24" s="127">
        <f>I24*1.2%</f>
        <v>6768</v>
      </c>
      <c r="M24" s="127">
        <v>564000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223">
        <f>+M24-N24-P24-T24</f>
        <v>564000</v>
      </c>
      <c r="V24" s="198">
        <v>1</v>
      </c>
      <c r="W24" s="198">
        <v>1</v>
      </c>
      <c r="X24" s="322">
        <f>+K24+L24</f>
        <v>570768</v>
      </c>
      <c r="Y24" s="57">
        <f>+W24*X24</f>
        <v>570768</v>
      </c>
      <c r="Z24" s="57">
        <f>+K24*W24</f>
        <v>564000</v>
      </c>
      <c r="AA24" s="222"/>
      <c r="AB24" s="203" t="s">
        <v>107</v>
      </c>
      <c r="AC24" s="223">
        <f>+U24-Z24</f>
        <v>0</v>
      </c>
    </row>
    <row r="25" spans="1:29" ht="15.75" x14ac:dyDescent="0.25">
      <c r="A25" s="122">
        <f t="shared" ref="A25" si="21">+A24+1</f>
        <v>3</v>
      </c>
      <c r="B25" s="176" t="s">
        <v>106</v>
      </c>
      <c r="C25" s="177">
        <v>911098</v>
      </c>
      <c r="D25" s="178">
        <v>43220</v>
      </c>
      <c r="E25" s="222"/>
      <c r="F25" s="222"/>
      <c r="G25" s="222"/>
      <c r="H25" s="222"/>
      <c r="I25" s="196">
        <v>564000</v>
      </c>
      <c r="J25" s="226">
        <f>+V25*X25</f>
        <v>570768</v>
      </c>
      <c r="K25" s="57">
        <f>+I25/V25</f>
        <v>564000</v>
      </c>
      <c r="L25" s="127">
        <f>I25*1.2%</f>
        <v>6768</v>
      </c>
      <c r="M25" s="127">
        <v>564000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223">
        <f>+M25-N25-P25-T25</f>
        <v>564000</v>
      </c>
      <c r="V25" s="198">
        <v>1</v>
      </c>
      <c r="W25" s="198">
        <v>1</v>
      </c>
      <c r="X25" s="322">
        <f>+K25+L25</f>
        <v>570768</v>
      </c>
      <c r="Y25" s="57">
        <f>+W25*X25</f>
        <v>570768</v>
      </c>
      <c r="Z25" s="57">
        <f>+K25*W25</f>
        <v>564000</v>
      </c>
      <c r="AA25" s="222"/>
      <c r="AB25" s="176" t="s">
        <v>107</v>
      </c>
      <c r="AC25" s="223">
        <f>+U25-Z25</f>
        <v>0</v>
      </c>
    </row>
    <row r="28" spans="1:29" ht="15.75" x14ac:dyDescent="0.25">
      <c r="B28" s="192" t="s">
        <v>350</v>
      </c>
    </row>
    <row r="29" spans="1:29" ht="15.75" x14ac:dyDescent="0.25">
      <c r="A29" s="122">
        <f t="shared" ref="A29" si="22">+A28+1</f>
        <v>1</v>
      </c>
      <c r="B29" s="318" t="s">
        <v>40</v>
      </c>
      <c r="C29" s="317" t="s">
        <v>104</v>
      </c>
      <c r="D29" s="305">
        <v>43229</v>
      </c>
      <c r="E29" s="222"/>
      <c r="F29" s="222"/>
      <c r="G29" s="222"/>
      <c r="H29" s="222"/>
      <c r="I29" s="319">
        <v>0</v>
      </c>
      <c r="J29" s="226">
        <v>0</v>
      </c>
      <c r="K29" s="57">
        <f t="shared" ref="K29" si="23">+I29/V29</f>
        <v>0</v>
      </c>
      <c r="L29" s="127">
        <v>8868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223">
        <f>+I29-N29-P29-T29</f>
        <v>0</v>
      </c>
      <c r="V29" s="198">
        <v>1</v>
      </c>
      <c r="W29" s="198">
        <v>1</v>
      </c>
      <c r="X29" s="322">
        <f t="shared" ref="X29" si="24">+K29+L29</f>
        <v>8868</v>
      </c>
      <c r="Y29" s="57">
        <f t="shared" ref="Y29" si="25">+W29*X29</f>
        <v>8868</v>
      </c>
      <c r="Z29" s="57">
        <f t="shared" ref="Z29" si="26">+K29*W29</f>
        <v>0</v>
      </c>
      <c r="AA29" s="222"/>
      <c r="AB29" s="318" t="s">
        <v>290</v>
      </c>
      <c r="AC29" s="223">
        <f t="shared" ref="AC29" si="27">+U29-Z29</f>
        <v>0</v>
      </c>
    </row>
    <row r="30" spans="1:29" ht="15.75" x14ac:dyDescent="0.25">
      <c r="A30" s="122">
        <v>1</v>
      </c>
      <c r="B30" s="227" t="s">
        <v>108</v>
      </c>
      <c r="C30" s="163" t="s">
        <v>109</v>
      </c>
      <c r="D30" s="67">
        <v>43222</v>
      </c>
      <c r="E30" s="222"/>
      <c r="F30" s="222"/>
      <c r="G30" s="222"/>
      <c r="H30" s="222"/>
      <c r="I30" s="319">
        <v>0</v>
      </c>
      <c r="J30" s="226">
        <v>0</v>
      </c>
      <c r="K30" s="57">
        <f>+I30/V30</f>
        <v>0</v>
      </c>
      <c r="L30" s="127">
        <v>6996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223">
        <f>+M30-N30-P30-T30</f>
        <v>0</v>
      </c>
      <c r="V30" s="198">
        <v>1</v>
      </c>
      <c r="W30" s="198">
        <v>1</v>
      </c>
      <c r="X30" s="57">
        <f>+K30+L30</f>
        <v>6996</v>
      </c>
      <c r="Y30" s="57">
        <f>+W30*X30</f>
        <v>6996</v>
      </c>
      <c r="Z30" s="57">
        <f>+K30*W30</f>
        <v>0</v>
      </c>
      <c r="AA30" s="222"/>
      <c r="AB30" s="206" t="s">
        <v>110</v>
      </c>
      <c r="AC30" s="223">
        <f>+U30-Z30</f>
        <v>0</v>
      </c>
    </row>
    <row r="31" spans="1:29" ht="15.75" x14ac:dyDescent="0.25">
      <c r="A31" s="122">
        <f t="shared" ref="A31" si="28">+A30+1</f>
        <v>2</v>
      </c>
      <c r="B31" s="227" t="s">
        <v>108</v>
      </c>
      <c r="C31" s="163" t="s">
        <v>109</v>
      </c>
      <c r="D31" s="67">
        <v>43222</v>
      </c>
      <c r="E31" s="222"/>
      <c r="F31" s="222"/>
      <c r="G31" s="222"/>
      <c r="H31" s="222"/>
      <c r="I31" s="319">
        <v>0</v>
      </c>
      <c r="J31" s="226">
        <v>0</v>
      </c>
      <c r="K31" s="57">
        <f>+I31/V31</f>
        <v>0</v>
      </c>
      <c r="L31" s="127">
        <v>9306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0</v>
      </c>
      <c r="S31" s="127">
        <v>0</v>
      </c>
      <c r="T31" s="127">
        <v>0</v>
      </c>
      <c r="U31" s="223">
        <f>+M31-N31-P31-T31</f>
        <v>0</v>
      </c>
      <c r="V31" s="198">
        <v>1</v>
      </c>
      <c r="W31" s="198">
        <v>1</v>
      </c>
      <c r="X31" s="57">
        <f>+K31+L31</f>
        <v>9306</v>
      </c>
      <c r="Y31" s="57">
        <f>+W31*X31</f>
        <v>9306</v>
      </c>
      <c r="Z31" s="57">
        <f>+K31*W31</f>
        <v>0</v>
      </c>
      <c r="AA31" s="222"/>
      <c r="AB31" s="200" t="s">
        <v>112</v>
      </c>
      <c r="AC31" s="223">
        <f>+U31-Z31</f>
        <v>0</v>
      </c>
    </row>
  </sheetData>
  <sortState ref="B6:AC14">
    <sortCondition ref="D6:D14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GridLines="0" view="pageBreakPreview" zoomScaleSheetLayoutView="100" workbookViewId="0">
      <pane ySplit="4" topLeftCell="A47" activePane="bottomLeft" state="frozen"/>
      <selection pane="bottomLeft" activeCell="G64" sqref="G64"/>
    </sheetView>
  </sheetViews>
  <sheetFormatPr defaultRowHeight="15.75" x14ac:dyDescent="0.25"/>
  <cols>
    <col min="1" max="1" width="10" style="8" customWidth="1"/>
    <col min="2" max="2" width="21.28515625" style="192" customWidth="1"/>
    <col min="3" max="3" width="9.5703125" style="212" bestFit="1" customWidth="1"/>
    <col min="4" max="4" width="13.5703125" style="213" bestFit="1" customWidth="1"/>
    <col min="5" max="5" width="16" style="214" bestFit="1" customWidth="1"/>
    <col min="6" max="6" width="16.28515625" style="214" bestFit="1" customWidth="1"/>
    <col min="7" max="7" width="15.85546875" style="215" bestFit="1" customWidth="1"/>
    <col min="8" max="8" width="13.28515625" style="216" bestFit="1" customWidth="1"/>
    <col min="9" max="9" width="8.28515625" style="212" bestFit="1" customWidth="1"/>
    <col min="10" max="10" width="8.28515625" style="192" bestFit="1" customWidth="1"/>
    <col min="11" max="11" width="15.42578125" style="217" bestFit="1" customWidth="1"/>
    <col min="12" max="12" width="16.28515625" style="217" bestFit="1" customWidth="1"/>
    <col min="13" max="13" width="15.85546875" style="217" bestFit="1" customWidth="1"/>
    <col min="14" max="14" width="15.85546875" style="218" bestFit="1" customWidth="1"/>
    <col min="15" max="15" width="47.28515625" style="219" bestFit="1" customWidth="1"/>
    <col min="16" max="16" width="15.7109375" style="191" bestFit="1" customWidth="1"/>
    <col min="17" max="18" width="15.28515625" style="192" bestFit="1" customWidth="1"/>
    <col min="19" max="16384" width="9.140625" style="192"/>
  </cols>
  <sheetData>
    <row r="1" spans="1:18" x14ac:dyDescent="0.25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12" t="s">
        <v>241</v>
      </c>
      <c r="B2" s="2"/>
      <c r="C2" s="3"/>
      <c r="D2" s="4"/>
      <c r="E2" s="5"/>
      <c r="F2" s="5"/>
      <c r="G2" s="234"/>
      <c r="H2" s="7"/>
      <c r="I2" s="8"/>
      <c r="J2" s="9"/>
      <c r="K2" s="10"/>
      <c r="L2" s="10"/>
      <c r="M2" s="10"/>
      <c r="N2" s="11"/>
      <c r="O2" s="1"/>
    </row>
    <row r="3" spans="1:18" s="194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93"/>
      <c r="Q3" s="193"/>
      <c r="R3" s="193"/>
    </row>
    <row r="4" spans="1:18" s="194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95"/>
      <c r="Q4" s="195"/>
      <c r="R4" s="195"/>
    </row>
    <row r="5" spans="1:18" x14ac:dyDescent="0.25">
      <c r="A5" s="76">
        <v>1</v>
      </c>
      <c r="B5" s="62" t="s">
        <v>114</v>
      </c>
      <c r="C5" s="70" t="s">
        <v>115</v>
      </c>
      <c r="D5" s="67">
        <v>43123</v>
      </c>
      <c r="E5" s="235">
        <v>292973</v>
      </c>
      <c r="F5" s="79">
        <f t="shared" ref="F5:F36" si="0">+I5*K5</f>
        <v>314070</v>
      </c>
      <c r="G5" s="236">
        <v>48829</v>
      </c>
      <c r="H5" s="127">
        <v>3516</v>
      </c>
      <c r="I5" s="237">
        <v>6</v>
      </c>
      <c r="J5" s="63">
        <v>2</v>
      </c>
      <c r="K5" s="41">
        <f t="shared" ref="K5:K36" si="1">+G5+H5</f>
        <v>52345</v>
      </c>
      <c r="L5" s="41">
        <f t="shared" ref="L5:L36" si="2">+J5*K5</f>
        <v>104690</v>
      </c>
      <c r="M5" s="238">
        <f>E5-(G5*4)</f>
        <v>97657</v>
      </c>
      <c r="N5" s="199"/>
      <c r="O5" s="61" t="s">
        <v>116</v>
      </c>
      <c r="P5" s="201">
        <f>+M5</f>
        <v>97657</v>
      </c>
      <c r="Q5" s="202">
        <f>+'listrk b'!Z7</f>
        <v>97657</v>
      </c>
      <c r="R5" s="201">
        <f>P5-Q5</f>
        <v>0</v>
      </c>
    </row>
    <row r="6" spans="1:18" x14ac:dyDescent="0.25">
      <c r="A6" s="76">
        <f t="shared" ref="A6:A58" si="3">+A5+1</f>
        <v>2</v>
      </c>
      <c r="B6" s="62" t="s">
        <v>114</v>
      </c>
      <c r="C6" s="70" t="s">
        <v>115</v>
      </c>
      <c r="D6" s="67">
        <v>43123</v>
      </c>
      <c r="E6" s="235">
        <v>298815</v>
      </c>
      <c r="F6" s="79">
        <f t="shared" si="0"/>
        <v>320334</v>
      </c>
      <c r="G6" s="236">
        <v>49803</v>
      </c>
      <c r="H6" s="127">
        <v>3586</v>
      </c>
      <c r="I6" s="237">
        <v>6</v>
      </c>
      <c r="J6" s="63">
        <v>2</v>
      </c>
      <c r="K6" s="41">
        <f t="shared" si="1"/>
        <v>53389</v>
      </c>
      <c r="L6" s="41">
        <f t="shared" si="2"/>
        <v>106778</v>
      </c>
      <c r="M6" s="238">
        <f>E6-(G6*4)</f>
        <v>99603</v>
      </c>
      <c r="N6" s="199"/>
      <c r="O6" s="61" t="s">
        <v>117</v>
      </c>
      <c r="P6" s="201">
        <f t="shared" ref="P6:P7" si="4">+M6</f>
        <v>99603</v>
      </c>
      <c r="Q6" s="202">
        <f>+'listrk b'!Z8</f>
        <v>99603</v>
      </c>
      <c r="R6" s="201">
        <f t="shared" ref="R6:R7" si="5">P6-Q6</f>
        <v>0</v>
      </c>
    </row>
    <row r="7" spans="1:18" x14ac:dyDescent="0.25">
      <c r="A7" s="76">
        <f t="shared" si="3"/>
        <v>3</v>
      </c>
      <c r="B7" s="176" t="s">
        <v>100</v>
      </c>
      <c r="C7" s="177">
        <v>897091</v>
      </c>
      <c r="D7" s="67">
        <v>43242</v>
      </c>
      <c r="E7" s="65">
        <v>519677</v>
      </c>
      <c r="F7" s="79">
        <f t="shared" si="0"/>
        <v>525913</v>
      </c>
      <c r="G7" s="236">
        <f t="shared" ref="G7:G38" si="6">+E7/I7</f>
        <v>519677</v>
      </c>
      <c r="H7" s="127">
        <v>6236</v>
      </c>
      <c r="I7" s="185">
        <v>1</v>
      </c>
      <c r="J7" s="185">
        <v>1</v>
      </c>
      <c r="K7" s="41">
        <f t="shared" si="1"/>
        <v>525913</v>
      </c>
      <c r="L7" s="41">
        <f t="shared" si="2"/>
        <v>525913</v>
      </c>
      <c r="M7" s="210">
        <f t="shared" ref="M7:M38" si="7">+G7*J7</f>
        <v>519677</v>
      </c>
      <c r="N7" s="199"/>
      <c r="O7" s="75" t="s">
        <v>118</v>
      </c>
      <c r="P7" s="201">
        <f t="shared" si="4"/>
        <v>519677</v>
      </c>
      <c r="Q7" s="202">
        <f>+'listrk b'!Z9</f>
        <v>519677</v>
      </c>
      <c r="R7" s="201">
        <f t="shared" si="5"/>
        <v>0</v>
      </c>
    </row>
    <row r="8" spans="1:18" x14ac:dyDescent="0.25">
      <c r="A8" s="76">
        <f t="shared" si="3"/>
        <v>4</v>
      </c>
      <c r="B8" s="121" t="s">
        <v>130</v>
      </c>
      <c r="C8" s="122">
        <v>962291</v>
      </c>
      <c r="D8" s="54">
        <v>43223</v>
      </c>
      <c r="E8" s="55">
        <v>356736</v>
      </c>
      <c r="F8" s="79">
        <f t="shared" si="0"/>
        <v>356736</v>
      </c>
      <c r="G8" s="236">
        <f t="shared" si="6"/>
        <v>356736</v>
      </c>
      <c r="H8" s="127">
        <v>0</v>
      </c>
      <c r="I8" s="185">
        <v>1</v>
      </c>
      <c r="J8" s="185">
        <v>1</v>
      </c>
      <c r="K8" s="41">
        <f t="shared" si="1"/>
        <v>356736</v>
      </c>
      <c r="L8" s="41">
        <f t="shared" si="2"/>
        <v>356736</v>
      </c>
      <c r="M8" s="210">
        <f t="shared" si="7"/>
        <v>356736</v>
      </c>
      <c r="N8" s="199"/>
      <c r="O8" s="211" t="s">
        <v>250</v>
      </c>
      <c r="P8" s="201">
        <f t="shared" ref="P8:P39" si="8">+M8</f>
        <v>356736</v>
      </c>
      <c r="Q8" s="202">
        <f>+'listrk b'!Z19</f>
        <v>631942</v>
      </c>
      <c r="R8" s="201">
        <f t="shared" ref="R8:R39" si="9">P8-Q8</f>
        <v>-275206</v>
      </c>
    </row>
    <row r="9" spans="1:18" x14ac:dyDescent="0.25">
      <c r="A9" s="76">
        <f t="shared" si="3"/>
        <v>5</v>
      </c>
      <c r="B9" s="52" t="s">
        <v>162</v>
      </c>
      <c r="C9" s="130" t="s">
        <v>163</v>
      </c>
      <c r="D9" s="54">
        <v>43224</v>
      </c>
      <c r="E9" s="313">
        <v>55566</v>
      </c>
      <c r="F9" s="79">
        <f t="shared" si="0"/>
        <v>55566</v>
      </c>
      <c r="G9" s="236">
        <f t="shared" si="6"/>
        <v>55566</v>
      </c>
      <c r="H9" s="127">
        <v>0</v>
      </c>
      <c r="I9" s="185">
        <v>1</v>
      </c>
      <c r="J9" s="185">
        <v>1</v>
      </c>
      <c r="K9" s="41">
        <f t="shared" si="1"/>
        <v>55566</v>
      </c>
      <c r="L9" s="41">
        <f t="shared" si="2"/>
        <v>55566</v>
      </c>
      <c r="M9" s="210">
        <f t="shared" si="7"/>
        <v>55566</v>
      </c>
      <c r="N9" s="199"/>
      <c r="O9" s="211" t="s">
        <v>269</v>
      </c>
      <c r="P9" s="201">
        <f t="shared" si="8"/>
        <v>55566</v>
      </c>
      <c r="Q9" s="202">
        <f>+'listrk b'!Z40</f>
        <v>343533</v>
      </c>
      <c r="R9" s="201">
        <f t="shared" si="9"/>
        <v>-287967</v>
      </c>
    </row>
    <row r="10" spans="1:18" x14ac:dyDescent="0.25">
      <c r="A10" s="76">
        <f t="shared" si="3"/>
        <v>6</v>
      </c>
      <c r="B10" s="52" t="s">
        <v>162</v>
      </c>
      <c r="C10" s="130" t="s">
        <v>163</v>
      </c>
      <c r="D10" s="54">
        <v>43224</v>
      </c>
      <c r="E10" s="313">
        <v>142451</v>
      </c>
      <c r="F10" s="79">
        <f t="shared" si="0"/>
        <v>142451</v>
      </c>
      <c r="G10" s="236">
        <f t="shared" si="6"/>
        <v>142451</v>
      </c>
      <c r="H10" s="127">
        <v>0</v>
      </c>
      <c r="I10" s="185">
        <v>1</v>
      </c>
      <c r="J10" s="185">
        <v>1</v>
      </c>
      <c r="K10" s="41">
        <f t="shared" si="1"/>
        <v>142451</v>
      </c>
      <c r="L10" s="41">
        <f t="shared" si="2"/>
        <v>142451</v>
      </c>
      <c r="M10" s="210">
        <f t="shared" si="7"/>
        <v>142451</v>
      </c>
      <c r="N10" s="199"/>
      <c r="O10" s="211" t="s">
        <v>270</v>
      </c>
      <c r="P10" s="201">
        <f t="shared" si="8"/>
        <v>142451</v>
      </c>
      <c r="Q10" s="202">
        <f>+'listrk b'!Z41</f>
        <v>963136</v>
      </c>
      <c r="R10" s="201">
        <f t="shared" si="9"/>
        <v>-820685</v>
      </c>
    </row>
    <row r="11" spans="1:18" x14ac:dyDescent="0.25">
      <c r="A11" s="76">
        <f t="shared" si="3"/>
        <v>7</v>
      </c>
      <c r="B11" s="52" t="s">
        <v>162</v>
      </c>
      <c r="C11" s="130" t="s">
        <v>163</v>
      </c>
      <c r="D11" s="54">
        <v>43224</v>
      </c>
      <c r="E11" s="313">
        <v>85403</v>
      </c>
      <c r="F11" s="79">
        <f t="shared" si="0"/>
        <v>85403</v>
      </c>
      <c r="G11" s="236">
        <f t="shared" si="6"/>
        <v>85403</v>
      </c>
      <c r="H11" s="127">
        <v>0</v>
      </c>
      <c r="I11" s="185">
        <v>1</v>
      </c>
      <c r="J11" s="185">
        <v>1</v>
      </c>
      <c r="K11" s="41">
        <f t="shared" si="1"/>
        <v>85403</v>
      </c>
      <c r="L11" s="41">
        <f t="shared" si="2"/>
        <v>85403</v>
      </c>
      <c r="M11" s="210">
        <f t="shared" si="7"/>
        <v>85403</v>
      </c>
      <c r="N11" s="199"/>
      <c r="O11" s="211" t="s">
        <v>271</v>
      </c>
      <c r="P11" s="201">
        <f t="shared" si="8"/>
        <v>85403</v>
      </c>
      <c r="Q11" s="202">
        <f>+'listrk b'!Z42</f>
        <v>471406</v>
      </c>
      <c r="R11" s="201">
        <f t="shared" si="9"/>
        <v>-386003</v>
      </c>
    </row>
    <row r="12" spans="1:18" x14ac:dyDescent="0.25">
      <c r="A12" s="76">
        <f t="shared" si="3"/>
        <v>8</v>
      </c>
      <c r="B12" s="52" t="s">
        <v>162</v>
      </c>
      <c r="C12" s="130" t="s">
        <v>163</v>
      </c>
      <c r="D12" s="54">
        <v>43224</v>
      </c>
      <c r="E12" s="313">
        <v>528938</v>
      </c>
      <c r="F12" s="79">
        <f t="shared" si="0"/>
        <v>528938</v>
      </c>
      <c r="G12" s="236">
        <f t="shared" si="6"/>
        <v>528938</v>
      </c>
      <c r="H12" s="127">
        <v>0</v>
      </c>
      <c r="I12" s="185">
        <v>1</v>
      </c>
      <c r="J12" s="185">
        <v>1</v>
      </c>
      <c r="K12" s="41">
        <f t="shared" si="1"/>
        <v>528938</v>
      </c>
      <c r="L12" s="41">
        <f t="shared" si="2"/>
        <v>528938</v>
      </c>
      <c r="M12" s="210">
        <f t="shared" si="7"/>
        <v>528938</v>
      </c>
      <c r="N12" s="199"/>
      <c r="O12" s="211" t="s">
        <v>272</v>
      </c>
      <c r="P12" s="201">
        <f t="shared" si="8"/>
        <v>528938</v>
      </c>
      <c r="Q12" s="202">
        <f>+'listrk b'!Z43</f>
        <v>504992</v>
      </c>
      <c r="R12" s="201">
        <f t="shared" si="9"/>
        <v>23946</v>
      </c>
    </row>
    <row r="13" spans="1:18" x14ac:dyDescent="0.25">
      <c r="A13" s="76">
        <f t="shared" si="3"/>
        <v>9</v>
      </c>
      <c r="B13" s="121" t="s">
        <v>119</v>
      </c>
      <c r="C13" s="132" t="s">
        <v>120</v>
      </c>
      <c r="D13" s="54">
        <v>43255</v>
      </c>
      <c r="E13" s="55">
        <v>1441535</v>
      </c>
      <c r="F13" s="79">
        <f t="shared" si="0"/>
        <v>1441535</v>
      </c>
      <c r="G13" s="236">
        <f t="shared" si="6"/>
        <v>1441535</v>
      </c>
      <c r="H13" s="127">
        <v>0</v>
      </c>
      <c r="I13" s="185">
        <v>1</v>
      </c>
      <c r="J13" s="185">
        <v>1</v>
      </c>
      <c r="K13" s="41">
        <f t="shared" si="1"/>
        <v>1441535</v>
      </c>
      <c r="L13" s="41">
        <f t="shared" si="2"/>
        <v>1441535</v>
      </c>
      <c r="M13" s="210">
        <f t="shared" si="7"/>
        <v>1441535</v>
      </c>
      <c r="N13" s="199"/>
      <c r="O13" s="211" t="s">
        <v>244</v>
      </c>
      <c r="P13" s="201">
        <f t="shared" si="8"/>
        <v>1441535</v>
      </c>
      <c r="Q13" s="202">
        <f>+'listrk b'!Z10</f>
        <v>356736</v>
      </c>
      <c r="R13" s="201">
        <f t="shared" si="9"/>
        <v>1084799</v>
      </c>
    </row>
    <row r="14" spans="1:18" x14ac:dyDescent="0.25">
      <c r="A14" s="76">
        <f t="shared" si="3"/>
        <v>10</v>
      </c>
      <c r="B14" s="121" t="s">
        <v>119</v>
      </c>
      <c r="C14" s="132" t="s">
        <v>120</v>
      </c>
      <c r="D14" s="54">
        <v>43255</v>
      </c>
      <c r="E14" s="55">
        <v>418012</v>
      </c>
      <c r="F14" s="79">
        <f t="shared" si="0"/>
        <v>418012</v>
      </c>
      <c r="G14" s="236">
        <f t="shared" si="6"/>
        <v>418012</v>
      </c>
      <c r="H14" s="127">
        <v>0</v>
      </c>
      <c r="I14" s="185">
        <v>1</v>
      </c>
      <c r="J14" s="185">
        <v>1</v>
      </c>
      <c r="K14" s="41">
        <f t="shared" si="1"/>
        <v>418012</v>
      </c>
      <c r="L14" s="41">
        <f t="shared" si="2"/>
        <v>418012</v>
      </c>
      <c r="M14" s="210">
        <f t="shared" si="7"/>
        <v>418012</v>
      </c>
      <c r="N14" s="199"/>
      <c r="O14" s="211" t="s">
        <v>245</v>
      </c>
      <c r="P14" s="201">
        <f t="shared" si="8"/>
        <v>418012</v>
      </c>
      <c r="Q14" s="202">
        <f>+'listrk b'!Z11</f>
        <v>55566</v>
      </c>
      <c r="R14" s="201">
        <f t="shared" si="9"/>
        <v>362446</v>
      </c>
    </row>
    <row r="15" spans="1:18" x14ac:dyDescent="0.25">
      <c r="A15" s="76">
        <f t="shared" si="3"/>
        <v>11</v>
      </c>
      <c r="B15" s="121" t="s">
        <v>121</v>
      </c>
      <c r="C15" s="122">
        <v>900842</v>
      </c>
      <c r="D15" s="54">
        <v>43255</v>
      </c>
      <c r="E15" s="55">
        <v>150782</v>
      </c>
      <c r="F15" s="79">
        <f t="shared" si="0"/>
        <v>150782</v>
      </c>
      <c r="G15" s="236">
        <f t="shared" si="6"/>
        <v>150782</v>
      </c>
      <c r="H15" s="127">
        <v>0</v>
      </c>
      <c r="I15" s="185">
        <v>1</v>
      </c>
      <c r="J15" s="185">
        <v>1</v>
      </c>
      <c r="K15" s="41">
        <f t="shared" si="1"/>
        <v>150782</v>
      </c>
      <c r="L15" s="41">
        <f t="shared" si="2"/>
        <v>150782</v>
      </c>
      <c r="M15" s="210">
        <f t="shared" si="7"/>
        <v>150782</v>
      </c>
      <c r="N15" s="199"/>
      <c r="O15" s="211" t="s">
        <v>246</v>
      </c>
      <c r="P15" s="201">
        <f t="shared" si="8"/>
        <v>150782</v>
      </c>
      <c r="Q15" s="202">
        <f>+'listrk b'!Z12</f>
        <v>142451</v>
      </c>
      <c r="R15" s="201">
        <f t="shared" si="9"/>
        <v>8331</v>
      </c>
    </row>
    <row r="16" spans="1:18" x14ac:dyDescent="0.25">
      <c r="A16" s="76">
        <f t="shared" si="3"/>
        <v>12</v>
      </c>
      <c r="B16" s="52" t="s">
        <v>122</v>
      </c>
      <c r="C16" s="130" t="s">
        <v>123</v>
      </c>
      <c r="D16" s="54">
        <v>43255</v>
      </c>
      <c r="E16" s="313">
        <v>179977</v>
      </c>
      <c r="F16" s="79">
        <f t="shared" si="0"/>
        <v>179977</v>
      </c>
      <c r="G16" s="236">
        <f t="shared" si="6"/>
        <v>179977</v>
      </c>
      <c r="H16" s="127">
        <v>0</v>
      </c>
      <c r="I16" s="185">
        <v>1</v>
      </c>
      <c r="J16" s="185">
        <v>1</v>
      </c>
      <c r="K16" s="41">
        <f t="shared" si="1"/>
        <v>179977</v>
      </c>
      <c r="L16" s="41">
        <f t="shared" si="2"/>
        <v>179977</v>
      </c>
      <c r="M16" s="210">
        <f t="shared" si="7"/>
        <v>179977</v>
      </c>
      <c r="N16" s="199"/>
      <c r="O16" s="211" t="s">
        <v>124</v>
      </c>
      <c r="P16" s="201">
        <f t="shared" si="8"/>
        <v>179977</v>
      </c>
      <c r="Q16" s="202">
        <f>+'listrk b'!Z13</f>
        <v>85403</v>
      </c>
      <c r="R16" s="201">
        <f t="shared" si="9"/>
        <v>94574</v>
      </c>
    </row>
    <row r="17" spans="1:18" x14ac:dyDescent="0.25">
      <c r="A17" s="76">
        <f t="shared" si="3"/>
        <v>13</v>
      </c>
      <c r="B17" s="52" t="s">
        <v>122</v>
      </c>
      <c r="C17" s="130" t="s">
        <v>123</v>
      </c>
      <c r="D17" s="54">
        <v>43255</v>
      </c>
      <c r="E17" s="313">
        <v>631942</v>
      </c>
      <c r="F17" s="79">
        <f t="shared" si="0"/>
        <v>631942</v>
      </c>
      <c r="G17" s="236">
        <f t="shared" si="6"/>
        <v>631942</v>
      </c>
      <c r="H17" s="127">
        <v>0</v>
      </c>
      <c r="I17" s="185">
        <v>1</v>
      </c>
      <c r="J17" s="185">
        <v>1</v>
      </c>
      <c r="K17" s="41">
        <f t="shared" si="1"/>
        <v>631942</v>
      </c>
      <c r="L17" s="41">
        <f t="shared" si="2"/>
        <v>631942</v>
      </c>
      <c r="M17" s="210">
        <f t="shared" si="7"/>
        <v>631942</v>
      </c>
      <c r="N17" s="199"/>
      <c r="O17" s="211" t="s">
        <v>125</v>
      </c>
      <c r="P17" s="201">
        <f t="shared" si="8"/>
        <v>631942</v>
      </c>
      <c r="Q17" s="202">
        <f>+'listrk b'!Z14</f>
        <v>528938</v>
      </c>
      <c r="R17" s="201">
        <f t="shared" si="9"/>
        <v>103004</v>
      </c>
    </row>
    <row r="18" spans="1:18" x14ac:dyDescent="0.25">
      <c r="A18" s="76">
        <f t="shared" si="3"/>
        <v>14</v>
      </c>
      <c r="B18" s="52" t="s">
        <v>122</v>
      </c>
      <c r="C18" s="130" t="s">
        <v>123</v>
      </c>
      <c r="D18" s="54">
        <v>43255</v>
      </c>
      <c r="E18" s="313">
        <v>59514</v>
      </c>
      <c r="F18" s="79">
        <f t="shared" si="0"/>
        <v>59514</v>
      </c>
      <c r="G18" s="236">
        <f t="shared" si="6"/>
        <v>59514</v>
      </c>
      <c r="H18" s="127">
        <v>0</v>
      </c>
      <c r="I18" s="185">
        <v>1</v>
      </c>
      <c r="J18" s="185">
        <v>1</v>
      </c>
      <c r="K18" s="41">
        <f t="shared" si="1"/>
        <v>59514</v>
      </c>
      <c r="L18" s="41">
        <f t="shared" si="2"/>
        <v>59514</v>
      </c>
      <c r="M18" s="210">
        <f t="shared" si="7"/>
        <v>59514</v>
      </c>
      <c r="N18" s="199"/>
      <c r="O18" s="211" t="s">
        <v>126</v>
      </c>
      <c r="P18" s="201">
        <f t="shared" si="8"/>
        <v>59514</v>
      </c>
      <c r="Q18" s="202">
        <f>+'listrk b'!Z15</f>
        <v>1441535</v>
      </c>
      <c r="R18" s="201">
        <f t="shared" si="9"/>
        <v>-1382021</v>
      </c>
    </row>
    <row r="19" spans="1:18" x14ac:dyDescent="0.25">
      <c r="A19" s="76">
        <f t="shared" si="3"/>
        <v>15</v>
      </c>
      <c r="B19" s="121" t="s">
        <v>43</v>
      </c>
      <c r="C19" s="132" t="s">
        <v>127</v>
      </c>
      <c r="D19" s="54">
        <v>43255</v>
      </c>
      <c r="E19" s="55">
        <v>1059962</v>
      </c>
      <c r="F19" s="79">
        <f t="shared" si="0"/>
        <v>1059962</v>
      </c>
      <c r="G19" s="236">
        <f t="shared" si="6"/>
        <v>1059962</v>
      </c>
      <c r="H19" s="127">
        <v>0</v>
      </c>
      <c r="I19" s="185">
        <v>1</v>
      </c>
      <c r="J19" s="185">
        <v>1</v>
      </c>
      <c r="K19" s="41">
        <f t="shared" si="1"/>
        <v>1059962</v>
      </c>
      <c r="L19" s="41">
        <f t="shared" si="2"/>
        <v>1059962</v>
      </c>
      <c r="M19" s="210">
        <f t="shared" si="7"/>
        <v>1059962</v>
      </c>
      <c r="N19" s="199"/>
      <c r="O19" s="211" t="s">
        <v>247</v>
      </c>
      <c r="P19" s="201">
        <f t="shared" si="8"/>
        <v>1059962</v>
      </c>
      <c r="Q19" s="202">
        <f>+'listrk b'!Z16</f>
        <v>418012</v>
      </c>
      <c r="R19" s="201">
        <f t="shared" si="9"/>
        <v>641950</v>
      </c>
    </row>
    <row r="20" spans="1:18" x14ac:dyDescent="0.25">
      <c r="A20" s="76">
        <f t="shared" si="3"/>
        <v>16</v>
      </c>
      <c r="B20" s="121" t="s">
        <v>131</v>
      </c>
      <c r="C20" s="132" t="s">
        <v>132</v>
      </c>
      <c r="D20" s="54">
        <v>43255</v>
      </c>
      <c r="E20" s="55">
        <v>110757</v>
      </c>
      <c r="F20" s="79">
        <f t="shared" si="0"/>
        <v>110757</v>
      </c>
      <c r="G20" s="236">
        <f t="shared" si="6"/>
        <v>110757</v>
      </c>
      <c r="H20" s="127">
        <v>0</v>
      </c>
      <c r="I20" s="185">
        <v>1</v>
      </c>
      <c r="J20" s="185">
        <v>1</v>
      </c>
      <c r="K20" s="41">
        <f t="shared" si="1"/>
        <v>110757</v>
      </c>
      <c r="L20" s="41">
        <f t="shared" si="2"/>
        <v>110757</v>
      </c>
      <c r="M20" s="210">
        <f t="shared" si="7"/>
        <v>110757</v>
      </c>
      <c r="N20" s="199"/>
      <c r="O20" s="211" t="s">
        <v>251</v>
      </c>
      <c r="P20" s="201">
        <f t="shared" si="8"/>
        <v>110757</v>
      </c>
      <c r="Q20" s="202">
        <f>+'listrk b'!Z20</f>
        <v>59514</v>
      </c>
      <c r="R20" s="201">
        <f t="shared" si="9"/>
        <v>51243</v>
      </c>
    </row>
    <row r="21" spans="1:18" x14ac:dyDescent="0.25">
      <c r="A21" s="76">
        <f t="shared" si="3"/>
        <v>17</v>
      </c>
      <c r="B21" s="121" t="s">
        <v>136</v>
      </c>
      <c r="C21" s="132" t="s">
        <v>137</v>
      </c>
      <c r="D21" s="54">
        <v>43255</v>
      </c>
      <c r="E21" s="55">
        <v>346420</v>
      </c>
      <c r="F21" s="79">
        <f t="shared" si="0"/>
        <v>346420</v>
      </c>
      <c r="G21" s="236">
        <f t="shared" si="6"/>
        <v>346420</v>
      </c>
      <c r="H21" s="127">
        <v>0</v>
      </c>
      <c r="I21" s="185">
        <v>1</v>
      </c>
      <c r="J21" s="185">
        <v>1</v>
      </c>
      <c r="K21" s="41">
        <f t="shared" si="1"/>
        <v>346420</v>
      </c>
      <c r="L21" s="41">
        <f t="shared" si="2"/>
        <v>346420</v>
      </c>
      <c r="M21" s="210">
        <f t="shared" si="7"/>
        <v>346420</v>
      </c>
      <c r="N21" s="199"/>
      <c r="O21" s="211" t="s">
        <v>254</v>
      </c>
      <c r="P21" s="201">
        <f t="shared" si="8"/>
        <v>346420</v>
      </c>
      <c r="Q21" s="202">
        <f>+'listrk b'!Z23</f>
        <v>346420</v>
      </c>
      <c r="R21" s="201">
        <f t="shared" si="9"/>
        <v>0</v>
      </c>
    </row>
    <row r="22" spans="1:18" x14ac:dyDescent="0.25">
      <c r="A22" s="76">
        <f t="shared" si="3"/>
        <v>18</v>
      </c>
      <c r="B22" s="121" t="s">
        <v>138</v>
      </c>
      <c r="C22" s="132" t="s">
        <v>139</v>
      </c>
      <c r="D22" s="54">
        <v>43255</v>
      </c>
      <c r="E22" s="55">
        <v>462651</v>
      </c>
      <c r="F22" s="79">
        <f t="shared" si="0"/>
        <v>462651</v>
      </c>
      <c r="G22" s="236">
        <f t="shared" si="6"/>
        <v>462651</v>
      </c>
      <c r="H22" s="127">
        <v>0</v>
      </c>
      <c r="I22" s="185">
        <v>1</v>
      </c>
      <c r="J22" s="185">
        <v>1</v>
      </c>
      <c r="K22" s="41">
        <f t="shared" si="1"/>
        <v>462651</v>
      </c>
      <c r="L22" s="41">
        <f t="shared" si="2"/>
        <v>462651</v>
      </c>
      <c r="M22" s="210">
        <f t="shared" si="7"/>
        <v>462651</v>
      </c>
      <c r="N22" s="199"/>
      <c r="O22" s="211" t="s">
        <v>255</v>
      </c>
      <c r="P22" s="201">
        <f t="shared" si="8"/>
        <v>462651</v>
      </c>
      <c r="Q22" s="202">
        <f>+'listrk b'!Z24</f>
        <v>462651</v>
      </c>
      <c r="R22" s="201">
        <f t="shared" si="9"/>
        <v>0</v>
      </c>
    </row>
    <row r="23" spans="1:18" x14ac:dyDescent="0.25">
      <c r="A23" s="76">
        <f t="shared" si="3"/>
        <v>19</v>
      </c>
      <c r="B23" s="52" t="s">
        <v>242</v>
      </c>
      <c r="C23" s="316" t="s">
        <v>243</v>
      </c>
      <c r="D23" s="54">
        <v>43255</v>
      </c>
      <c r="E23" s="313">
        <v>181140</v>
      </c>
      <c r="F23" s="79">
        <f t="shared" si="0"/>
        <v>181140</v>
      </c>
      <c r="G23" s="236">
        <f t="shared" si="6"/>
        <v>181140</v>
      </c>
      <c r="H23" s="127">
        <v>0</v>
      </c>
      <c r="I23" s="185">
        <v>1</v>
      </c>
      <c r="J23" s="185">
        <v>1</v>
      </c>
      <c r="K23" s="41">
        <f t="shared" si="1"/>
        <v>181140</v>
      </c>
      <c r="L23" s="41">
        <f t="shared" si="2"/>
        <v>181140</v>
      </c>
      <c r="M23" s="210">
        <f t="shared" si="7"/>
        <v>181140</v>
      </c>
      <c r="N23" s="199"/>
      <c r="O23" s="211" t="s">
        <v>284</v>
      </c>
      <c r="P23" s="201">
        <f t="shared" si="8"/>
        <v>181140</v>
      </c>
      <c r="Q23" s="202">
        <f>+'listrk b'!Z55</f>
        <v>350598</v>
      </c>
      <c r="R23" s="201">
        <f t="shared" si="9"/>
        <v>-169458</v>
      </c>
    </row>
    <row r="24" spans="1:18" x14ac:dyDescent="0.25">
      <c r="A24" s="76">
        <f t="shared" si="3"/>
        <v>20</v>
      </c>
      <c r="B24" s="52" t="s">
        <v>242</v>
      </c>
      <c r="C24" s="316" t="s">
        <v>243</v>
      </c>
      <c r="D24" s="54">
        <v>43255</v>
      </c>
      <c r="E24" s="313">
        <v>105211</v>
      </c>
      <c r="F24" s="79">
        <f t="shared" si="0"/>
        <v>105211</v>
      </c>
      <c r="G24" s="236">
        <f t="shared" si="6"/>
        <v>105211</v>
      </c>
      <c r="H24" s="127">
        <v>0</v>
      </c>
      <c r="I24" s="185">
        <v>1</v>
      </c>
      <c r="J24" s="185">
        <v>1</v>
      </c>
      <c r="K24" s="41">
        <f t="shared" si="1"/>
        <v>105211</v>
      </c>
      <c r="L24" s="41">
        <f t="shared" si="2"/>
        <v>105211</v>
      </c>
      <c r="M24" s="210">
        <f t="shared" si="7"/>
        <v>105211</v>
      </c>
      <c r="N24" s="199"/>
      <c r="O24" s="211" t="s">
        <v>284</v>
      </c>
      <c r="P24" s="201">
        <f t="shared" si="8"/>
        <v>105211</v>
      </c>
      <c r="Q24" s="202">
        <f>+'listrk b'!Z56</f>
        <v>465788</v>
      </c>
      <c r="R24" s="201">
        <f t="shared" si="9"/>
        <v>-360577</v>
      </c>
    </row>
    <row r="25" spans="1:18" x14ac:dyDescent="0.25">
      <c r="A25" s="76">
        <f t="shared" si="3"/>
        <v>21</v>
      </c>
      <c r="B25" s="52" t="s">
        <v>242</v>
      </c>
      <c r="C25" s="316" t="s">
        <v>243</v>
      </c>
      <c r="D25" s="54">
        <v>43255</v>
      </c>
      <c r="E25" s="313">
        <v>896580</v>
      </c>
      <c r="F25" s="79">
        <f t="shared" si="0"/>
        <v>896580</v>
      </c>
      <c r="G25" s="236">
        <f t="shared" si="6"/>
        <v>896580</v>
      </c>
      <c r="H25" s="127">
        <v>0</v>
      </c>
      <c r="I25" s="185">
        <v>1</v>
      </c>
      <c r="J25" s="185">
        <v>1</v>
      </c>
      <c r="K25" s="41">
        <f t="shared" si="1"/>
        <v>896580</v>
      </c>
      <c r="L25" s="41">
        <f t="shared" si="2"/>
        <v>896580</v>
      </c>
      <c r="M25" s="210">
        <f t="shared" si="7"/>
        <v>896580</v>
      </c>
      <c r="N25" s="199"/>
      <c r="O25" s="211" t="s">
        <v>284</v>
      </c>
      <c r="P25" s="201">
        <f t="shared" si="8"/>
        <v>896580</v>
      </c>
      <c r="Q25" s="202">
        <f>+'listrk b'!Z57</f>
        <v>253526</v>
      </c>
      <c r="R25" s="201">
        <f t="shared" si="9"/>
        <v>643054</v>
      </c>
    </row>
    <row r="26" spans="1:18" x14ac:dyDescent="0.25">
      <c r="A26" s="76">
        <f t="shared" si="3"/>
        <v>22</v>
      </c>
      <c r="B26" s="52" t="s">
        <v>242</v>
      </c>
      <c r="C26" s="316" t="s">
        <v>243</v>
      </c>
      <c r="D26" s="54">
        <v>43255</v>
      </c>
      <c r="E26" s="313">
        <v>409004</v>
      </c>
      <c r="F26" s="79">
        <f t="shared" si="0"/>
        <v>409004</v>
      </c>
      <c r="G26" s="236">
        <f t="shared" si="6"/>
        <v>409004</v>
      </c>
      <c r="H26" s="127">
        <v>0</v>
      </c>
      <c r="I26" s="185">
        <v>1</v>
      </c>
      <c r="J26" s="185">
        <v>1</v>
      </c>
      <c r="K26" s="41">
        <f t="shared" si="1"/>
        <v>409004</v>
      </c>
      <c r="L26" s="41">
        <f t="shared" si="2"/>
        <v>409004</v>
      </c>
      <c r="M26" s="210">
        <f t="shared" si="7"/>
        <v>409004</v>
      </c>
      <c r="N26" s="199"/>
      <c r="O26" s="211" t="s">
        <v>284</v>
      </c>
      <c r="P26" s="201">
        <f t="shared" si="8"/>
        <v>409004</v>
      </c>
      <c r="Q26" s="202">
        <f>+'listrk b'!Z58</f>
        <v>775281</v>
      </c>
      <c r="R26" s="201">
        <f t="shared" si="9"/>
        <v>-366277</v>
      </c>
    </row>
    <row r="27" spans="1:18" x14ac:dyDescent="0.25">
      <c r="A27" s="76">
        <f t="shared" si="3"/>
        <v>23</v>
      </c>
      <c r="B27" s="52" t="s">
        <v>128</v>
      </c>
      <c r="C27" s="59">
        <v>910247</v>
      </c>
      <c r="D27" s="54">
        <v>43256</v>
      </c>
      <c r="E27" s="313">
        <v>443683</v>
      </c>
      <c r="F27" s="79">
        <f t="shared" si="0"/>
        <v>443683</v>
      </c>
      <c r="G27" s="236">
        <f t="shared" si="6"/>
        <v>443683</v>
      </c>
      <c r="H27" s="127">
        <v>0</v>
      </c>
      <c r="I27" s="185">
        <v>1</v>
      </c>
      <c r="J27" s="185">
        <v>1</v>
      </c>
      <c r="K27" s="41">
        <f t="shared" si="1"/>
        <v>443683</v>
      </c>
      <c r="L27" s="41">
        <f t="shared" si="2"/>
        <v>443683</v>
      </c>
      <c r="M27" s="210">
        <f t="shared" si="7"/>
        <v>443683</v>
      </c>
      <c r="N27" s="199"/>
      <c r="O27" s="211" t="s">
        <v>248</v>
      </c>
      <c r="P27" s="201">
        <f t="shared" si="8"/>
        <v>443683</v>
      </c>
      <c r="Q27" s="202">
        <f>+'listrk b'!Z17</f>
        <v>150782</v>
      </c>
      <c r="R27" s="201">
        <f t="shared" si="9"/>
        <v>292901</v>
      </c>
    </row>
    <row r="28" spans="1:18" x14ac:dyDescent="0.25">
      <c r="A28" s="76">
        <f t="shared" si="3"/>
        <v>24</v>
      </c>
      <c r="B28" s="52" t="s">
        <v>72</v>
      </c>
      <c r="C28" s="130" t="s">
        <v>129</v>
      </c>
      <c r="D28" s="54">
        <v>43256</v>
      </c>
      <c r="E28" s="313">
        <v>378645</v>
      </c>
      <c r="F28" s="79">
        <f t="shared" si="0"/>
        <v>378645</v>
      </c>
      <c r="G28" s="236">
        <f t="shared" si="6"/>
        <v>378645</v>
      </c>
      <c r="H28" s="127">
        <v>0</v>
      </c>
      <c r="I28" s="185">
        <v>1</v>
      </c>
      <c r="J28" s="185">
        <v>1</v>
      </c>
      <c r="K28" s="41">
        <f t="shared" si="1"/>
        <v>378645</v>
      </c>
      <c r="L28" s="41">
        <f t="shared" si="2"/>
        <v>378645</v>
      </c>
      <c r="M28" s="210">
        <f t="shared" si="7"/>
        <v>378645</v>
      </c>
      <c r="N28" s="199"/>
      <c r="O28" s="211" t="s">
        <v>249</v>
      </c>
      <c r="P28" s="201">
        <f t="shared" si="8"/>
        <v>378645</v>
      </c>
      <c r="Q28" s="202">
        <f>+'listrk b'!Z18</f>
        <v>179977</v>
      </c>
      <c r="R28" s="201">
        <f t="shared" si="9"/>
        <v>198668</v>
      </c>
    </row>
    <row r="29" spans="1:18" x14ac:dyDescent="0.25">
      <c r="A29" s="76">
        <f t="shared" si="3"/>
        <v>25</v>
      </c>
      <c r="B29" s="52" t="s">
        <v>133</v>
      </c>
      <c r="C29" s="130" t="s">
        <v>109</v>
      </c>
      <c r="D29" s="54">
        <v>43256</v>
      </c>
      <c r="E29" s="313">
        <v>1094494</v>
      </c>
      <c r="F29" s="79">
        <f t="shared" si="0"/>
        <v>1094494</v>
      </c>
      <c r="G29" s="236">
        <f t="shared" si="6"/>
        <v>1094494</v>
      </c>
      <c r="H29" s="127">
        <v>0</v>
      </c>
      <c r="I29" s="185">
        <v>1</v>
      </c>
      <c r="J29" s="185">
        <v>1</v>
      </c>
      <c r="K29" s="41">
        <f t="shared" si="1"/>
        <v>1094494</v>
      </c>
      <c r="L29" s="41">
        <f t="shared" si="2"/>
        <v>1094494</v>
      </c>
      <c r="M29" s="210">
        <f t="shared" si="7"/>
        <v>1094494</v>
      </c>
      <c r="N29" s="199"/>
      <c r="O29" s="211" t="s">
        <v>252</v>
      </c>
      <c r="P29" s="201">
        <f t="shared" si="8"/>
        <v>1094494</v>
      </c>
      <c r="Q29" s="202">
        <f>+'listrk b'!Z21</f>
        <v>1059962</v>
      </c>
      <c r="R29" s="201">
        <f t="shared" si="9"/>
        <v>34532</v>
      </c>
    </row>
    <row r="30" spans="1:18" x14ac:dyDescent="0.25">
      <c r="A30" s="76">
        <f t="shared" si="3"/>
        <v>26</v>
      </c>
      <c r="B30" s="52" t="s">
        <v>134</v>
      </c>
      <c r="C30" s="130" t="s">
        <v>135</v>
      </c>
      <c r="D30" s="54">
        <v>43256</v>
      </c>
      <c r="E30" s="313">
        <v>365719</v>
      </c>
      <c r="F30" s="79">
        <f t="shared" si="0"/>
        <v>365719</v>
      </c>
      <c r="G30" s="236">
        <f t="shared" si="6"/>
        <v>365719</v>
      </c>
      <c r="H30" s="127">
        <v>0</v>
      </c>
      <c r="I30" s="185">
        <v>1</v>
      </c>
      <c r="J30" s="185">
        <v>1</v>
      </c>
      <c r="K30" s="41">
        <f t="shared" si="1"/>
        <v>365719</v>
      </c>
      <c r="L30" s="41">
        <f t="shared" si="2"/>
        <v>365719</v>
      </c>
      <c r="M30" s="210">
        <f t="shared" si="7"/>
        <v>365719</v>
      </c>
      <c r="N30" s="199"/>
      <c r="O30" s="211" t="s">
        <v>253</v>
      </c>
      <c r="P30" s="201">
        <f t="shared" si="8"/>
        <v>365719</v>
      </c>
      <c r="Q30" s="202">
        <f>+'listrk b'!Z22</f>
        <v>110757</v>
      </c>
      <c r="R30" s="201">
        <f t="shared" si="9"/>
        <v>254962</v>
      </c>
    </row>
    <row r="31" spans="1:18" x14ac:dyDescent="0.25">
      <c r="A31" s="76">
        <f t="shared" si="3"/>
        <v>27</v>
      </c>
      <c r="B31" s="52" t="s">
        <v>140</v>
      </c>
      <c r="C31" s="133">
        <v>912201</v>
      </c>
      <c r="D31" s="54">
        <v>43256</v>
      </c>
      <c r="E31" s="314">
        <v>318312</v>
      </c>
      <c r="F31" s="79">
        <f t="shared" si="0"/>
        <v>318312</v>
      </c>
      <c r="G31" s="236">
        <f t="shared" si="6"/>
        <v>318312</v>
      </c>
      <c r="H31" s="127">
        <v>0</v>
      </c>
      <c r="I31" s="185">
        <v>1</v>
      </c>
      <c r="J31" s="185">
        <v>1</v>
      </c>
      <c r="K31" s="41">
        <f t="shared" si="1"/>
        <v>318312</v>
      </c>
      <c r="L31" s="41">
        <f t="shared" si="2"/>
        <v>318312</v>
      </c>
      <c r="M31" s="210">
        <f t="shared" si="7"/>
        <v>318312</v>
      </c>
      <c r="N31" s="199"/>
      <c r="O31" s="211" t="s">
        <v>256</v>
      </c>
      <c r="P31" s="201">
        <f t="shared" si="8"/>
        <v>318312</v>
      </c>
      <c r="Q31" s="202">
        <f>+'listrk b'!Z25</f>
        <v>181140</v>
      </c>
      <c r="R31" s="201">
        <f t="shared" si="9"/>
        <v>137172</v>
      </c>
    </row>
    <row r="32" spans="1:18" x14ac:dyDescent="0.25">
      <c r="A32" s="76">
        <f t="shared" si="3"/>
        <v>28</v>
      </c>
      <c r="B32" s="52" t="s">
        <v>141</v>
      </c>
      <c r="C32" s="133">
        <v>912799</v>
      </c>
      <c r="D32" s="54">
        <v>43256</v>
      </c>
      <c r="E32" s="314">
        <v>218514</v>
      </c>
      <c r="F32" s="79">
        <f t="shared" si="0"/>
        <v>218514</v>
      </c>
      <c r="G32" s="236">
        <f t="shared" si="6"/>
        <v>218514</v>
      </c>
      <c r="H32" s="127">
        <v>0</v>
      </c>
      <c r="I32" s="185">
        <v>1</v>
      </c>
      <c r="J32" s="185">
        <v>1</v>
      </c>
      <c r="K32" s="41">
        <f t="shared" si="1"/>
        <v>218514</v>
      </c>
      <c r="L32" s="41">
        <f t="shared" si="2"/>
        <v>218514</v>
      </c>
      <c r="M32" s="210">
        <f t="shared" si="7"/>
        <v>218514</v>
      </c>
      <c r="N32" s="199"/>
      <c r="O32" s="211" t="s">
        <v>142</v>
      </c>
      <c r="P32" s="201">
        <f t="shared" si="8"/>
        <v>218514</v>
      </c>
      <c r="Q32" s="202">
        <f>+'listrk b'!Z26</f>
        <v>105211</v>
      </c>
      <c r="R32" s="201">
        <f t="shared" si="9"/>
        <v>113303</v>
      </c>
    </row>
    <row r="33" spans="1:18" x14ac:dyDescent="0.25">
      <c r="A33" s="76">
        <f t="shared" si="3"/>
        <v>29</v>
      </c>
      <c r="B33" s="52" t="s">
        <v>143</v>
      </c>
      <c r="C33" s="133">
        <v>962409</v>
      </c>
      <c r="D33" s="54">
        <v>43256</v>
      </c>
      <c r="E33" s="314">
        <v>308274</v>
      </c>
      <c r="F33" s="79">
        <f t="shared" si="0"/>
        <v>308274</v>
      </c>
      <c r="G33" s="236">
        <f t="shared" si="6"/>
        <v>308274</v>
      </c>
      <c r="H33" s="127">
        <v>0</v>
      </c>
      <c r="I33" s="185">
        <v>1</v>
      </c>
      <c r="J33" s="185">
        <v>1</v>
      </c>
      <c r="K33" s="41">
        <f t="shared" si="1"/>
        <v>308274</v>
      </c>
      <c r="L33" s="41">
        <f t="shared" si="2"/>
        <v>308274</v>
      </c>
      <c r="M33" s="210">
        <f t="shared" si="7"/>
        <v>308274</v>
      </c>
      <c r="N33" s="199"/>
      <c r="O33" s="211" t="s">
        <v>257</v>
      </c>
      <c r="P33" s="201">
        <f t="shared" si="8"/>
        <v>308274</v>
      </c>
      <c r="Q33" s="202">
        <f>+'listrk b'!Z27</f>
        <v>896580</v>
      </c>
      <c r="R33" s="201">
        <f t="shared" si="9"/>
        <v>-588306</v>
      </c>
    </row>
    <row r="34" spans="1:18" x14ac:dyDescent="0.25">
      <c r="A34" s="76">
        <f t="shared" si="3"/>
        <v>30</v>
      </c>
      <c r="B34" s="52" t="s">
        <v>144</v>
      </c>
      <c r="C34" s="133">
        <v>899458</v>
      </c>
      <c r="D34" s="54">
        <v>43256</v>
      </c>
      <c r="E34" s="314">
        <v>847250</v>
      </c>
      <c r="F34" s="79">
        <f t="shared" si="0"/>
        <v>847250</v>
      </c>
      <c r="G34" s="236">
        <f t="shared" si="6"/>
        <v>847250</v>
      </c>
      <c r="H34" s="127">
        <v>0</v>
      </c>
      <c r="I34" s="185">
        <v>1</v>
      </c>
      <c r="J34" s="185">
        <v>1</v>
      </c>
      <c r="K34" s="41">
        <f t="shared" si="1"/>
        <v>847250</v>
      </c>
      <c r="L34" s="41">
        <f t="shared" si="2"/>
        <v>847250</v>
      </c>
      <c r="M34" s="210">
        <f t="shared" si="7"/>
        <v>847250</v>
      </c>
      <c r="N34" s="199"/>
      <c r="O34" s="211" t="s">
        <v>258</v>
      </c>
      <c r="P34" s="201">
        <f t="shared" si="8"/>
        <v>847250</v>
      </c>
      <c r="Q34" s="202">
        <f>+'listrk b'!Z28</f>
        <v>409004</v>
      </c>
      <c r="R34" s="201">
        <f t="shared" si="9"/>
        <v>438246</v>
      </c>
    </row>
    <row r="35" spans="1:18" x14ac:dyDescent="0.25">
      <c r="A35" s="76">
        <f t="shared" si="3"/>
        <v>31</v>
      </c>
      <c r="B35" s="52" t="s">
        <v>145</v>
      </c>
      <c r="C35" s="130" t="s">
        <v>146</v>
      </c>
      <c r="D35" s="54">
        <v>43256</v>
      </c>
      <c r="E35" s="313">
        <v>148261</v>
      </c>
      <c r="F35" s="79">
        <f t="shared" si="0"/>
        <v>148261</v>
      </c>
      <c r="G35" s="236">
        <f t="shared" si="6"/>
        <v>148261</v>
      </c>
      <c r="H35" s="127">
        <v>0</v>
      </c>
      <c r="I35" s="185">
        <v>1</v>
      </c>
      <c r="J35" s="185">
        <v>1</v>
      </c>
      <c r="K35" s="41">
        <f t="shared" si="1"/>
        <v>148261</v>
      </c>
      <c r="L35" s="41">
        <f t="shared" si="2"/>
        <v>148261</v>
      </c>
      <c r="M35" s="210">
        <f t="shared" si="7"/>
        <v>148261</v>
      </c>
      <c r="N35" s="199"/>
      <c r="O35" s="211" t="s">
        <v>259</v>
      </c>
      <c r="P35" s="201">
        <f t="shared" si="8"/>
        <v>148261</v>
      </c>
      <c r="Q35" s="202">
        <f>+'listrk b'!Z29</f>
        <v>443683</v>
      </c>
      <c r="R35" s="201">
        <f t="shared" si="9"/>
        <v>-295422</v>
      </c>
    </row>
    <row r="36" spans="1:18" x14ac:dyDescent="0.25">
      <c r="A36" s="76">
        <f t="shared" si="3"/>
        <v>32</v>
      </c>
      <c r="B36" s="52" t="s">
        <v>145</v>
      </c>
      <c r="C36" s="130" t="s">
        <v>146</v>
      </c>
      <c r="D36" s="54">
        <v>43256</v>
      </c>
      <c r="E36" s="313">
        <v>468722</v>
      </c>
      <c r="F36" s="79">
        <f t="shared" si="0"/>
        <v>468722</v>
      </c>
      <c r="G36" s="236">
        <f t="shared" si="6"/>
        <v>468722</v>
      </c>
      <c r="H36" s="127">
        <v>0</v>
      </c>
      <c r="I36" s="185">
        <v>1</v>
      </c>
      <c r="J36" s="185">
        <v>1</v>
      </c>
      <c r="K36" s="41">
        <f t="shared" si="1"/>
        <v>468722</v>
      </c>
      <c r="L36" s="41">
        <f t="shared" si="2"/>
        <v>468722</v>
      </c>
      <c r="M36" s="210">
        <f t="shared" si="7"/>
        <v>468722</v>
      </c>
      <c r="N36" s="199"/>
      <c r="O36" s="211" t="s">
        <v>260</v>
      </c>
      <c r="P36" s="201">
        <f t="shared" si="8"/>
        <v>468722</v>
      </c>
      <c r="Q36" s="202">
        <f>+'listrk b'!Z30</f>
        <v>378645</v>
      </c>
      <c r="R36" s="201">
        <f t="shared" si="9"/>
        <v>90077</v>
      </c>
    </row>
    <row r="37" spans="1:18" x14ac:dyDescent="0.25">
      <c r="A37" s="76">
        <f t="shared" si="3"/>
        <v>33</v>
      </c>
      <c r="B37" s="52" t="s">
        <v>147</v>
      </c>
      <c r="C37" s="130" t="s">
        <v>148</v>
      </c>
      <c r="D37" s="54">
        <v>43256</v>
      </c>
      <c r="E37" s="313">
        <v>95761</v>
      </c>
      <c r="F37" s="79">
        <f t="shared" ref="F37:F58" si="10">+I37*K37</f>
        <v>95761</v>
      </c>
      <c r="G37" s="236">
        <f t="shared" si="6"/>
        <v>95761</v>
      </c>
      <c r="H37" s="127">
        <v>0</v>
      </c>
      <c r="I37" s="185">
        <v>1</v>
      </c>
      <c r="J37" s="185">
        <v>1</v>
      </c>
      <c r="K37" s="41">
        <f t="shared" ref="K37:K58" si="11">+G37+H37</f>
        <v>95761</v>
      </c>
      <c r="L37" s="41">
        <f t="shared" ref="L37:L58" si="12">+J37*K37</f>
        <v>95761</v>
      </c>
      <c r="M37" s="210">
        <f t="shared" si="7"/>
        <v>95761</v>
      </c>
      <c r="N37" s="199"/>
      <c r="O37" s="211" t="s">
        <v>261</v>
      </c>
      <c r="P37" s="201">
        <f t="shared" si="8"/>
        <v>95761</v>
      </c>
      <c r="Q37" s="202">
        <f>+'listrk b'!Z31</f>
        <v>1094494</v>
      </c>
      <c r="R37" s="201">
        <f t="shared" si="9"/>
        <v>-998733</v>
      </c>
    </row>
    <row r="38" spans="1:18" x14ac:dyDescent="0.25">
      <c r="A38" s="76">
        <f t="shared" si="3"/>
        <v>34</v>
      </c>
      <c r="B38" s="52" t="s">
        <v>149</v>
      </c>
      <c r="C38" s="130" t="s">
        <v>150</v>
      </c>
      <c r="D38" s="54">
        <v>43256</v>
      </c>
      <c r="E38" s="313">
        <v>343533</v>
      </c>
      <c r="F38" s="79">
        <f t="shared" si="10"/>
        <v>343533</v>
      </c>
      <c r="G38" s="236">
        <f t="shared" si="6"/>
        <v>343533</v>
      </c>
      <c r="H38" s="127">
        <v>0</v>
      </c>
      <c r="I38" s="185">
        <v>1</v>
      </c>
      <c r="J38" s="185">
        <v>1</v>
      </c>
      <c r="K38" s="41">
        <f t="shared" si="11"/>
        <v>343533</v>
      </c>
      <c r="L38" s="41">
        <f t="shared" si="12"/>
        <v>343533</v>
      </c>
      <c r="M38" s="210">
        <f t="shared" si="7"/>
        <v>343533</v>
      </c>
      <c r="N38" s="199"/>
      <c r="O38" s="211" t="s">
        <v>151</v>
      </c>
      <c r="P38" s="201">
        <f t="shared" si="8"/>
        <v>343533</v>
      </c>
      <c r="Q38" s="202">
        <f>+'listrk b'!Z32</f>
        <v>365719</v>
      </c>
      <c r="R38" s="201">
        <f t="shared" si="9"/>
        <v>-22186</v>
      </c>
    </row>
    <row r="39" spans="1:18" x14ac:dyDescent="0.25">
      <c r="A39" s="76">
        <f t="shared" si="3"/>
        <v>35</v>
      </c>
      <c r="B39" s="52" t="s">
        <v>152</v>
      </c>
      <c r="C39" s="130" t="s">
        <v>153</v>
      </c>
      <c r="D39" s="54">
        <v>43256</v>
      </c>
      <c r="E39" s="315">
        <v>963136</v>
      </c>
      <c r="F39" s="79">
        <f t="shared" si="10"/>
        <v>963136</v>
      </c>
      <c r="G39" s="236">
        <f t="shared" ref="G39:G58" si="13">+E39/I39</f>
        <v>963136</v>
      </c>
      <c r="H39" s="127">
        <v>0</v>
      </c>
      <c r="I39" s="185">
        <v>1</v>
      </c>
      <c r="J39" s="185">
        <v>1</v>
      </c>
      <c r="K39" s="41">
        <f t="shared" si="11"/>
        <v>963136</v>
      </c>
      <c r="L39" s="41">
        <f t="shared" si="12"/>
        <v>963136</v>
      </c>
      <c r="M39" s="210">
        <f t="shared" ref="M39:M58" si="14">+G39*J39</f>
        <v>963136</v>
      </c>
      <c r="N39" s="199"/>
      <c r="O39" s="211" t="s">
        <v>262</v>
      </c>
      <c r="P39" s="201">
        <f t="shared" si="8"/>
        <v>963136</v>
      </c>
      <c r="Q39" s="202">
        <f>+'listrk b'!Z33</f>
        <v>318312</v>
      </c>
      <c r="R39" s="201">
        <f t="shared" si="9"/>
        <v>644824</v>
      </c>
    </row>
    <row r="40" spans="1:18" x14ac:dyDescent="0.25">
      <c r="A40" s="76">
        <f t="shared" si="3"/>
        <v>36</v>
      </c>
      <c r="B40" s="52" t="s">
        <v>154</v>
      </c>
      <c r="C40" s="130" t="s">
        <v>155</v>
      </c>
      <c r="D40" s="54">
        <v>43256</v>
      </c>
      <c r="E40" s="313">
        <v>471406</v>
      </c>
      <c r="F40" s="79">
        <f t="shared" si="10"/>
        <v>471406</v>
      </c>
      <c r="G40" s="236">
        <f t="shared" si="13"/>
        <v>471406</v>
      </c>
      <c r="H40" s="127">
        <v>0</v>
      </c>
      <c r="I40" s="185">
        <v>1</v>
      </c>
      <c r="J40" s="185">
        <v>1</v>
      </c>
      <c r="K40" s="41">
        <f t="shared" si="11"/>
        <v>471406</v>
      </c>
      <c r="L40" s="41">
        <f t="shared" si="12"/>
        <v>471406</v>
      </c>
      <c r="M40" s="210">
        <f t="shared" si="14"/>
        <v>471406</v>
      </c>
      <c r="N40" s="199"/>
      <c r="O40" s="211" t="s">
        <v>263</v>
      </c>
      <c r="P40" s="201">
        <f t="shared" ref="P40:P58" si="15">+M40</f>
        <v>471406</v>
      </c>
      <c r="Q40" s="202">
        <f>+'listrk b'!Z34</f>
        <v>218514</v>
      </c>
      <c r="R40" s="201">
        <f t="shared" ref="R40:R58" si="16">P40-Q40</f>
        <v>252892</v>
      </c>
    </row>
    <row r="41" spans="1:18" x14ac:dyDescent="0.25">
      <c r="A41" s="76">
        <f t="shared" si="3"/>
        <v>37</v>
      </c>
      <c r="B41" s="52" t="s">
        <v>156</v>
      </c>
      <c r="C41" s="133">
        <v>912786</v>
      </c>
      <c r="D41" s="54">
        <v>43256</v>
      </c>
      <c r="E41" s="314">
        <v>504992</v>
      </c>
      <c r="F41" s="79">
        <f t="shared" si="10"/>
        <v>504992</v>
      </c>
      <c r="G41" s="236">
        <f t="shared" si="13"/>
        <v>504992</v>
      </c>
      <c r="H41" s="127">
        <v>0</v>
      </c>
      <c r="I41" s="185">
        <v>1</v>
      </c>
      <c r="J41" s="185">
        <v>1</v>
      </c>
      <c r="K41" s="41">
        <f t="shared" si="11"/>
        <v>504992</v>
      </c>
      <c r="L41" s="41">
        <f t="shared" si="12"/>
        <v>504992</v>
      </c>
      <c r="M41" s="210">
        <f t="shared" si="14"/>
        <v>504992</v>
      </c>
      <c r="N41" s="199"/>
      <c r="O41" s="211" t="s">
        <v>264</v>
      </c>
      <c r="P41" s="201">
        <f t="shared" si="15"/>
        <v>504992</v>
      </c>
      <c r="Q41" s="202">
        <f>+'listrk b'!Z35</f>
        <v>308274</v>
      </c>
      <c r="R41" s="201">
        <f t="shared" si="16"/>
        <v>196718</v>
      </c>
    </row>
    <row r="42" spans="1:18" x14ac:dyDescent="0.25">
      <c r="A42" s="76">
        <f t="shared" si="3"/>
        <v>38</v>
      </c>
      <c r="B42" s="52" t="s">
        <v>157</v>
      </c>
      <c r="C42" s="130" t="s">
        <v>158</v>
      </c>
      <c r="D42" s="54">
        <v>43256</v>
      </c>
      <c r="E42" s="313">
        <v>215345</v>
      </c>
      <c r="F42" s="79">
        <f t="shared" si="10"/>
        <v>215345</v>
      </c>
      <c r="G42" s="236">
        <f t="shared" si="13"/>
        <v>215345</v>
      </c>
      <c r="H42" s="127">
        <v>0</v>
      </c>
      <c r="I42" s="185">
        <v>1</v>
      </c>
      <c r="J42" s="185">
        <v>1</v>
      </c>
      <c r="K42" s="41">
        <f t="shared" si="11"/>
        <v>215345</v>
      </c>
      <c r="L42" s="41">
        <f t="shared" si="12"/>
        <v>215345</v>
      </c>
      <c r="M42" s="210">
        <f t="shared" si="14"/>
        <v>215345</v>
      </c>
      <c r="N42" s="199"/>
      <c r="O42" s="211" t="s">
        <v>265</v>
      </c>
      <c r="P42" s="201">
        <f t="shared" si="15"/>
        <v>215345</v>
      </c>
      <c r="Q42" s="202">
        <f>+'listrk b'!Z36</f>
        <v>847250</v>
      </c>
      <c r="R42" s="201">
        <f t="shared" si="16"/>
        <v>-631905</v>
      </c>
    </row>
    <row r="43" spans="1:18" x14ac:dyDescent="0.25">
      <c r="A43" s="76">
        <f t="shared" si="3"/>
        <v>39</v>
      </c>
      <c r="B43" s="52" t="s">
        <v>157</v>
      </c>
      <c r="C43" s="59">
        <v>962744</v>
      </c>
      <c r="D43" s="54">
        <v>43256</v>
      </c>
      <c r="E43" s="313">
        <v>8529</v>
      </c>
      <c r="F43" s="79">
        <f t="shared" si="10"/>
        <v>8529</v>
      </c>
      <c r="G43" s="236">
        <f t="shared" si="13"/>
        <v>8529</v>
      </c>
      <c r="H43" s="127">
        <v>0</v>
      </c>
      <c r="I43" s="185">
        <v>1</v>
      </c>
      <c r="J43" s="185">
        <v>1</v>
      </c>
      <c r="K43" s="41">
        <f t="shared" si="11"/>
        <v>8529</v>
      </c>
      <c r="L43" s="41">
        <f t="shared" si="12"/>
        <v>8529</v>
      </c>
      <c r="M43" s="210">
        <f t="shared" si="14"/>
        <v>8529</v>
      </c>
      <c r="N43" s="199"/>
      <c r="O43" s="211" t="s">
        <v>266</v>
      </c>
      <c r="P43" s="201">
        <f t="shared" si="15"/>
        <v>8529</v>
      </c>
      <c r="Q43" s="202">
        <f>+'listrk b'!Z37</f>
        <v>148261</v>
      </c>
      <c r="R43" s="201">
        <f t="shared" si="16"/>
        <v>-139732</v>
      </c>
    </row>
    <row r="44" spans="1:18" x14ac:dyDescent="0.25">
      <c r="A44" s="76">
        <f t="shared" si="3"/>
        <v>40</v>
      </c>
      <c r="B44" s="52" t="s">
        <v>159</v>
      </c>
      <c r="C44" s="130" t="s">
        <v>160</v>
      </c>
      <c r="D44" s="54">
        <v>43256</v>
      </c>
      <c r="E44" s="313">
        <v>61947</v>
      </c>
      <c r="F44" s="79">
        <f t="shared" si="10"/>
        <v>61947</v>
      </c>
      <c r="G44" s="236">
        <f t="shared" si="13"/>
        <v>61947</v>
      </c>
      <c r="H44" s="127">
        <v>0</v>
      </c>
      <c r="I44" s="185">
        <v>1</v>
      </c>
      <c r="J44" s="185">
        <v>1</v>
      </c>
      <c r="K44" s="41">
        <f t="shared" si="11"/>
        <v>61947</v>
      </c>
      <c r="L44" s="41">
        <f t="shared" si="12"/>
        <v>61947</v>
      </c>
      <c r="M44" s="210">
        <f t="shared" si="14"/>
        <v>61947</v>
      </c>
      <c r="N44" s="199"/>
      <c r="O44" s="211" t="s">
        <v>267</v>
      </c>
      <c r="P44" s="201">
        <f t="shared" si="15"/>
        <v>61947</v>
      </c>
      <c r="Q44" s="202">
        <f>+'listrk b'!Z38</f>
        <v>468722</v>
      </c>
      <c r="R44" s="201">
        <f t="shared" si="16"/>
        <v>-406775</v>
      </c>
    </row>
    <row r="45" spans="1:18" x14ac:dyDescent="0.25">
      <c r="A45" s="76">
        <f t="shared" si="3"/>
        <v>41</v>
      </c>
      <c r="B45" s="52" t="s">
        <v>161</v>
      </c>
      <c r="C45" s="59">
        <v>914013</v>
      </c>
      <c r="D45" s="54">
        <v>43256</v>
      </c>
      <c r="E45" s="313">
        <v>85403</v>
      </c>
      <c r="F45" s="79">
        <f t="shared" si="10"/>
        <v>85403</v>
      </c>
      <c r="G45" s="236">
        <f t="shared" si="13"/>
        <v>85403</v>
      </c>
      <c r="H45" s="127">
        <v>0</v>
      </c>
      <c r="I45" s="185">
        <v>1</v>
      </c>
      <c r="J45" s="185">
        <v>1</v>
      </c>
      <c r="K45" s="41">
        <f t="shared" si="11"/>
        <v>85403</v>
      </c>
      <c r="L45" s="41">
        <f t="shared" si="12"/>
        <v>85403</v>
      </c>
      <c r="M45" s="210">
        <f t="shared" si="14"/>
        <v>85403</v>
      </c>
      <c r="N45" s="199"/>
      <c r="O45" s="211" t="s">
        <v>268</v>
      </c>
      <c r="P45" s="201">
        <f t="shared" si="15"/>
        <v>85403</v>
      </c>
      <c r="Q45" s="202">
        <f>+'listrk b'!Z39</f>
        <v>95761</v>
      </c>
      <c r="R45" s="201">
        <f t="shared" si="16"/>
        <v>-10358</v>
      </c>
    </row>
    <row r="46" spans="1:18" x14ac:dyDescent="0.25">
      <c r="A46" s="76">
        <f t="shared" si="3"/>
        <v>42</v>
      </c>
      <c r="B46" s="62" t="s">
        <v>162</v>
      </c>
      <c r="C46" s="66" t="s">
        <v>163</v>
      </c>
      <c r="D46" s="67">
        <v>43256</v>
      </c>
      <c r="E46" s="302">
        <v>104640</v>
      </c>
      <c r="F46" s="79">
        <f t="shared" si="10"/>
        <v>104640</v>
      </c>
      <c r="G46" s="236">
        <f t="shared" si="13"/>
        <v>104640</v>
      </c>
      <c r="H46" s="127">
        <v>0</v>
      </c>
      <c r="I46" s="185">
        <v>1</v>
      </c>
      <c r="J46" s="185">
        <v>1</v>
      </c>
      <c r="K46" s="41">
        <f t="shared" si="11"/>
        <v>104640</v>
      </c>
      <c r="L46" s="41">
        <f t="shared" si="12"/>
        <v>104640</v>
      </c>
      <c r="M46" s="210">
        <f t="shared" si="14"/>
        <v>104640</v>
      </c>
      <c r="N46" s="199"/>
      <c r="O46" s="211" t="s">
        <v>273</v>
      </c>
      <c r="P46" s="201">
        <f t="shared" si="15"/>
        <v>104640</v>
      </c>
      <c r="Q46" s="202">
        <f>+'listrk b'!Z44</f>
        <v>215345</v>
      </c>
      <c r="R46" s="201">
        <f t="shared" si="16"/>
        <v>-110705</v>
      </c>
    </row>
    <row r="47" spans="1:18" x14ac:dyDescent="0.25">
      <c r="A47" s="76">
        <f t="shared" si="3"/>
        <v>43</v>
      </c>
      <c r="B47" s="52" t="s">
        <v>164</v>
      </c>
      <c r="C47" s="59">
        <v>970654</v>
      </c>
      <c r="D47" s="54">
        <v>43256</v>
      </c>
      <c r="E47" s="313">
        <v>476645</v>
      </c>
      <c r="F47" s="79">
        <f t="shared" si="10"/>
        <v>476645</v>
      </c>
      <c r="G47" s="236">
        <f t="shared" si="13"/>
        <v>476645</v>
      </c>
      <c r="H47" s="127">
        <v>0</v>
      </c>
      <c r="I47" s="185">
        <v>1</v>
      </c>
      <c r="J47" s="185">
        <v>1</v>
      </c>
      <c r="K47" s="41">
        <f t="shared" si="11"/>
        <v>476645</v>
      </c>
      <c r="L47" s="41">
        <f t="shared" si="12"/>
        <v>476645</v>
      </c>
      <c r="M47" s="210">
        <f t="shared" si="14"/>
        <v>476645</v>
      </c>
      <c r="N47" s="199"/>
      <c r="O47" s="211" t="s">
        <v>274</v>
      </c>
      <c r="P47" s="201">
        <f t="shared" si="15"/>
        <v>476645</v>
      </c>
      <c r="Q47" s="202">
        <f>+'listrk b'!Z45</f>
        <v>8529</v>
      </c>
      <c r="R47" s="201">
        <f t="shared" si="16"/>
        <v>468116</v>
      </c>
    </row>
    <row r="48" spans="1:18" x14ac:dyDescent="0.25">
      <c r="A48" s="76">
        <f t="shared" si="3"/>
        <v>44</v>
      </c>
      <c r="B48" s="52" t="s">
        <v>165</v>
      </c>
      <c r="C48" s="130" t="s">
        <v>166</v>
      </c>
      <c r="D48" s="54">
        <v>43256</v>
      </c>
      <c r="E48" s="313">
        <v>595494</v>
      </c>
      <c r="F48" s="79">
        <f t="shared" si="10"/>
        <v>595494</v>
      </c>
      <c r="G48" s="236">
        <f t="shared" si="13"/>
        <v>595494</v>
      </c>
      <c r="H48" s="127">
        <v>0</v>
      </c>
      <c r="I48" s="185">
        <v>1</v>
      </c>
      <c r="J48" s="185">
        <v>1</v>
      </c>
      <c r="K48" s="41">
        <f t="shared" si="11"/>
        <v>595494</v>
      </c>
      <c r="L48" s="41">
        <f t="shared" si="12"/>
        <v>595494</v>
      </c>
      <c r="M48" s="210">
        <f t="shared" si="14"/>
        <v>595494</v>
      </c>
      <c r="N48" s="199"/>
      <c r="O48" s="211" t="s">
        <v>275</v>
      </c>
      <c r="P48" s="201">
        <f t="shared" si="15"/>
        <v>595494</v>
      </c>
      <c r="Q48" s="202">
        <f>+'listrk b'!Z46</f>
        <v>61947</v>
      </c>
      <c r="R48" s="201">
        <f t="shared" si="16"/>
        <v>533547</v>
      </c>
    </row>
    <row r="49" spans="1:18" x14ac:dyDescent="0.25">
      <c r="A49" s="76">
        <f t="shared" si="3"/>
        <v>45</v>
      </c>
      <c r="B49" s="52" t="s">
        <v>165</v>
      </c>
      <c r="C49" s="130" t="s">
        <v>166</v>
      </c>
      <c r="D49" s="54">
        <v>43256</v>
      </c>
      <c r="E49" s="313">
        <v>245454</v>
      </c>
      <c r="F49" s="79">
        <f t="shared" si="10"/>
        <v>245454</v>
      </c>
      <c r="G49" s="236">
        <f t="shared" si="13"/>
        <v>245454</v>
      </c>
      <c r="H49" s="127">
        <v>0</v>
      </c>
      <c r="I49" s="185">
        <v>1</v>
      </c>
      <c r="J49" s="185">
        <v>1</v>
      </c>
      <c r="K49" s="41">
        <f t="shared" si="11"/>
        <v>245454</v>
      </c>
      <c r="L49" s="41">
        <f t="shared" si="12"/>
        <v>245454</v>
      </c>
      <c r="M49" s="210">
        <f t="shared" si="14"/>
        <v>245454</v>
      </c>
      <c r="N49" s="199"/>
      <c r="O49" s="211" t="s">
        <v>276</v>
      </c>
      <c r="P49" s="201">
        <f t="shared" si="15"/>
        <v>245454</v>
      </c>
      <c r="Q49" s="202">
        <f>+'listrk b'!Z47</f>
        <v>85403</v>
      </c>
      <c r="R49" s="201">
        <f t="shared" si="16"/>
        <v>160051</v>
      </c>
    </row>
    <row r="50" spans="1:18" x14ac:dyDescent="0.25">
      <c r="A50" s="76">
        <f t="shared" si="3"/>
        <v>46</v>
      </c>
      <c r="B50" s="52" t="s">
        <v>167</v>
      </c>
      <c r="C50" s="130" t="s">
        <v>168</v>
      </c>
      <c r="D50" s="54">
        <v>43256</v>
      </c>
      <c r="E50" s="314">
        <v>283430</v>
      </c>
      <c r="F50" s="79">
        <f t="shared" si="10"/>
        <v>283430</v>
      </c>
      <c r="G50" s="236">
        <f t="shared" si="13"/>
        <v>283430</v>
      </c>
      <c r="H50" s="127">
        <v>0</v>
      </c>
      <c r="I50" s="185">
        <v>1</v>
      </c>
      <c r="J50" s="185">
        <v>1</v>
      </c>
      <c r="K50" s="41">
        <f t="shared" si="11"/>
        <v>283430</v>
      </c>
      <c r="L50" s="41">
        <f t="shared" si="12"/>
        <v>283430</v>
      </c>
      <c r="M50" s="210">
        <f t="shared" si="14"/>
        <v>283430</v>
      </c>
      <c r="N50" s="199"/>
      <c r="O50" s="211" t="s">
        <v>277</v>
      </c>
      <c r="P50" s="201">
        <f t="shared" si="15"/>
        <v>283430</v>
      </c>
      <c r="Q50" s="202">
        <f>+'listrk b'!Z48</f>
        <v>104640</v>
      </c>
      <c r="R50" s="201">
        <f t="shared" si="16"/>
        <v>178790</v>
      </c>
    </row>
    <row r="51" spans="1:18" x14ac:dyDescent="0.25">
      <c r="A51" s="76">
        <f t="shared" si="3"/>
        <v>47</v>
      </c>
      <c r="B51" s="52" t="s">
        <v>167</v>
      </c>
      <c r="C51" s="130" t="s">
        <v>168</v>
      </c>
      <c r="D51" s="54">
        <v>43256</v>
      </c>
      <c r="E51" s="314">
        <v>93530</v>
      </c>
      <c r="F51" s="79">
        <f t="shared" si="10"/>
        <v>93530</v>
      </c>
      <c r="G51" s="236">
        <f t="shared" si="13"/>
        <v>93530</v>
      </c>
      <c r="H51" s="127">
        <v>0</v>
      </c>
      <c r="I51" s="185">
        <v>1</v>
      </c>
      <c r="J51" s="185">
        <v>1</v>
      </c>
      <c r="K51" s="41">
        <f t="shared" si="11"/>
        <v>93530</v>
      </c>
      <c r="L51" s="41">
        <f t="shared" si="12"/>
        <v>93530</v>
      </c>
      <c r="M51" s="210">
        <f t="shared" si="14"/>
        <v>93530</v>
      </c>
      <c r="N51" s="199"/>
      <c r="O51" s="211" t="s">
        <v>278</v>
      </c>
      <c r="P51" s="201">
        <f t="shared" si="15"/>
        <v>93530</v>
      </c>
      <c r="Q51" s="202">
        <f>+'listrk b'!Z49</f>
        <v>476645</v>
      </c>
      <c r="R51" s="201">
        <f t="shared" si="16"/>
        <v>-383115</v>
      </c>
    </row>
    <row r="52" spans="1:18" x14ac:dyDescent="0.25">
      <c r="A52" s="76">
        <f t="shared" si="3"/>
        <v>48</v>
      </c>
      <c r="B52" s="52" t="s">
        <v>65</v>
      </c>
      <c r="C52" s="133">
        <v>901689</v>
      </c>
      <c r="D52" s="54">
        <v>43256</v>
      </c>
      <c r="E52" s="314">
        <v>484202</v>
      </c>
      <c r="F52" s="79">
        <f t="shared" si="10"/>
        <v>484202</v>
      </c>
      <c r="G52" s="236">
        <f t="shared" si="13"/>
        <v>484202</v>
      </c>
      <c r="H52" s="127">
        <v>0</v>
      </c>
      <c r="I52" s="185">
        <v>1</v>
      </c>
      <c r="J52" s="185">
        <v>1</v>
      </c>
      <c r="K52" s="41">
        <f t="shared" si="11"/>
        <v>484202</v>
      </c>
      <c r="L52" s="41">
        <f t="shared" si="12"/>
        <v>484202</v>
      </c>
      <c r="M52" s="210">
        <f t="shared" si="14"/>
        <v>484202</v>
      </c>
      <c r="N52" s="199"/>
      <c r="O52" s="211" t="s">
        <v>279</v>
      </c>
      <c r="P52" s="201">
        <f t="shared" si="15"/>
        <v>484202</v>
      </c>
      <c r="Q52" s="202">
        <f>+'listrk b'!Z50</f>
        <v>595494</v>
      </c>
      <c r="R52" s="201">
        <f t="shared" si="16"/>
        <v>-111292</v>
      </c>
    </row>
    <row r="53" spans="1:18" x14ac:dyDescent="0.25">
      <c r="A53" s="76">
        <f t="shared" si="3"/>
        <v>49</v>
      </c>
      <c r="B53" s="121" t="s">
        <v>169</v>
      </c>
      <c r="C53" s="132" t="s">
        <v>170</v>
      </c>
      <c r="D53" s="54">
        <v>43256</v>
      </c>
      <c r="E53" s="55">
        <v>350598</v>
      </c>
      <c r="F53" s="79">
        <f t="shared" si="10"/>
        <v>350598</v>
      </c>
      <c r="G53" s="236">
        <f t="shared" si="13"/>
        <v>350598</v>
      </c>
      <c r="H53" s="127">
        <v>0</v>
      </c>
      <c r="I53" s="185">
        <v>1</v>
      </c>
      <c r="J53" s="185">
        <v>1</v>
      </c>
      <c r="K53" s="41">
        <f t="shared" si="11"/>
        <v>350598</v>
      </c>
      <c r="L53" s="41">
        <f t="shared" si="12"/>
        <v>350598</v>
      </c>
      <c r="M53" s="210">
        <f t="shared" si="14"/>
        <v>350598</v>
      </c>
      <c r="N53" s="199"/>
      <c r="O53" s="211" t="s">
        <v>280</v>
      </c>
      <c r="P53" s="201">
        <f t="shared" si="15"/>
        <v>350598</v>
      </c>
      <c r="Q53" s="202">
        <f>+'listrk b'!Z51</f>
        <v>245454</v>
      </c>
      <c r="R53" s="201">
        <f t="shared" si="16"/>
        <v>105144</v>
      </c>
    </row>
    <row r="54" spans="1:18" x14ac:dyDescent="0.25">
      <c r="A54" s="76">
        <f t="shared" si="3"/>
        <v>50</v>
      </c>
      <c r="B54" s="52" t="s">
        <v>171</v>
      </c>
      <c r="C54" s="130" t="s">
        <v>172</v>
      </c>
      <c r="D54" s="54">
        <v>43256</v>
      </c>
      <c r="E54" s="313">
        <v>465788</v>
      </c>
      <c r="F54" s="79">
        <f t="shared" si="10"/>
        <v>465788</v>
      </c>
      <c r="G54" s="236">
        <f t="shared" si="13"/>
        <v>465788</v>
      </c>
      <c r="H54" s="127">
        <v>0</v>
      </c>
      <c r="I54" s="185">
        <v>1</v>
      </c>
      <c r="J54" s="185">
        <v>1</v>
      </c>
      <c r="K54" s="41">
        <f t="shared" si="11"/>
        <v>465788</v>
      </c>
      <c r="L54" s="41">
        <f t="shared" si="12"/>
        <v>465788</v>
      </c>
      <c r="M54" s="210">
        <f t="shared" si="14"/>
        <v>465788</v>
      </c>
      <c r="N54" s="199"/>
      <c r="O54" s="211" t="s">
        <v>281</v>
      </c>
      <c r="P54" s="201">
        <f t="shared" si="15"/>
        <v>465788</v>
      </c>
      <c r="Q54" s="202">
        <f>+'listrk b'!Z52</f>
        <v>283430</v>
      </c>
      <c r="R54" s="201">
        <f t="shared" si="16"/>
        <v>182358</v>
      </c>
    </row>
    <row r="55" spans="1:18" x14ac:dyDescent="0.25">
      <c r="A55" s="76">
        <f t="shared" si="3"/>
        <v>51</v>
      </c>
      <c r="B55" s="52" t="s">
        <v>171</v>
      </c>
      <c r="C55" s="130" t="s">
        <v>172</v>
      </c>
      <c r="D55" s="54">
        <v>43256</v>
      </c>
      <c r="E55" s="313">
        <v>253526</v>
      </c>
      <c r="F55" s="79">
        <f t="shared" si="10"/>
        <v>253526</v>
      </c>
      <c r="G55" s="236">
        <f t="shared" si="13"/>
        <v>253526</v>
      </c>
      <c r="H55" s="127">
        <v>0</v>
      </c>
      <c r="I55" s="185">
        <v>1</v>
      </c>
      <c r="J55" s="185">
        <v>1</v>
      </c>
      <c r="K55" s="41">
        <f t="shared" si="11"/>
        <v>253526</v>
      </c>
      <c r="L55" s="41">
        <f t="shared" si="12"/>
        <v>253526</v>
      </c>
      <c r="M55" s="210">
        <f t="shared" si="14"/>
        <v>253526</v>
      </c>
      <c r="N55" s="199"/>
      <c r="O55" s="211" t="s">
        <v>282</v>
      </c>
      <c r="P55" s="201">
        <f t="shared" si="15"/>
        <v>253526</v>
      </c>
      <c r="Q55" s="202">
        <f>+'listrk b'!Z53</f>
        <v>93530</v>
      </c>
      <c r="R55" s="201">
        <f t="shared" si="16"/>
        <v>159996</v>
      </c>
    </row>
    <row r="56" spans="1:18" x14ac:dyDescent="0.25">
      <c r="A56" s="76">
        <f t="shared" si="3"/>
        <v>52</v>
      </c>
      <c r="B56" s="52" t="s">
        <v>173</v>
      </c>
      <c r="C56" s="130" t="s">
        <v>174</v>
      </c>
      <c r="D56" s="54">
        <v>43256</v>
      </c>
      <c r="E56" s="313">
        <v>775281</v>
      </c>
      <c r="F56" s="79">
        <f t="shared" si="10"/>
        <v>775281</v>
      </c>
      <c r="G56" s="236">
        <f t="shared" si="13"/>
        <v>775281</v>
      </c>
      <c r="H56" s="127">
        <v>0</v>
      </c>
      <c r="I56" s="185">
        <v>1</v>
      </c>
      <c r="J56" s="185">
        <v>1</v>
      </c>
      <c r="K56" s="41">
        <f t="shared" si="11"/>
        <v>775281</v>
      </c>
      <c r="L56" s="41">
        <f t="shared" si="12"/>
        <v>775281</v>
      </c>
      <c r="M56" s="210">
        <f t="shared" si="14"/>
        <v>775281</v>
      </c>
      <c r="N56" s="199"/>
      <c r="O56" s="211" t="s">
        <v>283</v>
      </c>
      <c r="P56" s="201">
        <f t="shared" si="15"/>
        <v>775281</v>
      </c>
      <c r="Q56" s="202">
        <f>+'listrk b'!Z54</f>
        <v>484202</v>
      </c>
      <c r="R56" s="201">
        <f t="shared" si="16"/>
        <v>291079</v>
      </c>
    </row>
    <row r="57" spans="1:18" x14ac:dyDescent="0.25">
      <c r="A57" s="76">
        <f t="shared" si="3"/>
        <v>53</v>
      </c>
      <c r="B57" s="52" t="s">
        <v>175</v>
      </c>
      <c r="C57" s="130" t="s">
        <v>176</v>
      </c>
      <c r="D57" s="54">
        <v>43256</v>
      </c>
      <c r="E57" s="313">
        <v>662050</v>
      </c>
      <c r="F57" s="79">
        <f t="shared" si="10"/>
        <v>662050</v>
      </c>
      <c r="G57" s="236">
        <f t="shared" si="13"/>
        <v>662050</v>
      </c>
      <c r="H57" s="127">
        <v>0</v>
      </c>
      <c r="I57" s="185">
        <v>1</v>
      </c>
      <c r="J57" s="185">
        <v>1</v>
      </c>
      <c r="K57" s="41">
        <f t="shared" si="11"/>
        <v>662050</v>
      </c>
      <c r="L57" s="41">
        <f t="shared" si="12"/>
        <v>662050</v>
      </c>
      <c r="M57" s="210">
        <f t="shared" si="14"/>
        <v>662050</v>
      </c>
      <c r="N57" s="199"/>
      <c r="O57" s="211" t="s">
        <v>285</v>
      </c>
      <c r="P57" s="201">
        <f t="shared" si="15"/>
        <v>662050</v>
      </c>
      <c r="Q57" s="202">
        <f>+'listrk b'!Z59</f>
        <v>662050</v>
      </c>
      <c r="R57" s="201">
        <f t="shared" si="16"/>
        <v>0</v>
      </c>
    </row>
    <row r="58" spans="1:18" x14ac:dyDescent="0.25">
      <c r="A58" s="76">
        <f t="shared" si="3"/>
        <v>54</v>
      </c>
      <c r="B58" s="52" t="s">
        <v>177</v>
      </c>
      <c r="C58" s="133">
        <v>962069</v>
      </c>
      <c r="D58" s="54">
        <v>43256</v>
      </c>
      <c r="E58" s="313">
        <v>354005</v>
      </c>
      <c r="F58" s="79">
        <f t="shared" si="10"/>
        <v>354005</v>
      </c>
      <c r="G58" s="236">
        <f t="shared" si="13"/>
        <v>354005</v>
      </c>
      <c r="H58" s="127">
        <v>0</v>
      </c>
      <c r="I58" s="185">
        <v>1</v>
      </c>
      <c r="J58" s="185">
        <v>1</v>
      </c>
      <c r="K58" s="41">
        <f t="shared" si="11"/>
        <v>354005</v>
      </c>
      <c r="L58" s="41">
        <f t="shared" si="12"/>
        <v>354005</v>
      </c>
      <c r="M58" s="210">
        <f t="shared" si="14"/>
        <v>354005</v>
      </c>
      <c r="N58" s="199"/>
      <c r="O58" s="211" t="s">
        <v>286</v>
      </c>
      <c r="P58" s="201">
        <f t="shared" si="15"/>
        <v>354005</v>
      </c>
      <c r="Q58" s="202">
        <f>+'listrk b'!Z60</f>
        <v>354005</v>
      </c>
      <c r="R58" s="201">
        <f t="shared" si="16"/>
        <v>0</v>
      </c>
    </row>
    <row r="59" spans="1:18" x14ac:dyDescent="0.25">
      <c r="A59" s="60"/>
      <c r="B59" s="184"/>
      <c r="C59" s="185"/>
      <c r="D59" s="186"/>
      <c r="E59" s="187"/>
      <c r="F59" s="187"/>
      <c r="G59" s="209"/>
      <c r="H59" s="127"/>
      <c r="I59" s="185"/>
      <c r="J59" s="184"/>
      <c r="K59" s="210"/>
      <c r="L59" s="210"/>
      <c r="M59" s="210"/>
      <c r="N59" s="199"/>
      <c r="O59" s="211"/>
      <c r="P59" s="184"/>
      <c r="Q59" s="184"/>
      <c r="R59" s="184"/>
    </row>
    <row r="60" spans="1:18" x14ac:dyDescent="0.25">
      <c r="A60" s="60"/>
      <c r="B60" s="184" t="s">
        <v>7</v>
      </c>
      <c r="C60" s="185"/>
      <c r="D60" s="186"/>
      <c r="E60" s="187">
        <f>SUM(E5:E59)</f>
        <v>21220615</v>
      </c>
      <c r="F60" s="187">
        <f t="shared" ref="F60:M60" si="17">SUM(F5:F59)</f>
        <v>21269467</v>
      </c>
      <c r="G60" s="187">
        <f t="shared" si="17"/>
        <v>20727459</v>
      </c>
      <c r="H60" s="187">
        <f t="shared" si="17"/>
        <v>13338</v>
      </c>
      <c r="I60" s="187">
        <f t="shared" si="17"/>
        <v>64</v>
      </c>
      <c r="J60" s="187">
        <f t="shared" si="17"/>
        <v>56</v>
      </c>
      <c r="K60" s="187">
        <f t="shared" si="17"/>
        <v>20740797</v>
      </c>
      <c r="L60" s="187">
        <f t="shared" si="17"/>
        <v>20846531</v>
      </c>
      <c r="M60" s="187">
        <f t="shared" si="17"/>
        <v>20826087</v>
      </c>
      <c r="N60" s="199"/>
      <c r="O60" s="211"/>
      <c r="P60" s="187">
        <f>SUM(P5:P59)</f>
        <v>20826087</v>
      </c>
      <c r="Q60" s="187">
        <f>SUM(Q5:Q59)</f>
        <v>20826087</v>
      </c>
      <c r="R60" s="187">
        <f>SUM(R5:R59)</f>
        <v>0</v>
      </c>
    </row>
    <row r="62" spans="1:18" x14ac:dyDescent="0.25">
      <c r="A62" s="76">
        <f t="shared" ref="A62:A66" si="18">+A61+1</f>
        <v>1</v>
      </c>
      <c r="B62" s="121" t="s">
        <v>130</v>
      </c>
      <c r="C62" s="122">
        <v>962291</v>
      </c>
      <c r="D62" s="54">
        <v>43223</v>
      </c>
      <c r="E62" s="55">
        <v>0</v>
      </c>
      <c r="F62" s="79">
        <f>+I62*K62</f>
        <v>4281</v>
      </c>
      <c r="G62" s="236">
        <f>+E62/I62</f>
        <v>0</v>
      </c>
      <c r="H62" s="127">
        <v>4281</v>
      </c>
      <c r="I62" s="185">
        <v>1</v>
      </c>
      <c r="J62" s="185">
        <v>1</v>
      </c>
      <c r="K62" s="41">
        <f>+G62+H62</f>
        <v>4281</v>
      </c>
      <c r="L62" s="41">
        <f>+J62*K62</f>
        <v>4281</v>
      </c>
      <c r="M62" s="210">
        <f>+G62*J62</f>
        <v>0</v>
      </c>
      <c r="N62" s="199"/>
      <c r="O62" s="211" t="s">
        <v>250</v>
      </c>
      <c r="P62" s="201">
        <f>+M62</f>
        <v>0</v>
      </c>
      <c r="Q62" s="202">
        <f>+'listrk b'!Z72</f>
        <v>0</v>
      </c>
      <c r="R62" s="201">
        <f>P62-Q62</f>
        <v>0</v>
      </c>
    </row>
    <row r="63" spans="1:18" x14ac:dyDescent="0.25">
      <c r="A63" s="76">
        <f t="shared" si="18"/>
        <v>2</v>
      </c>
      <c r="B63" s="52" t="s">
        <v>162</v>
      </c>
      <c r="C63" s="130" t="s">
        <v>163</v>
      </c>
      <c r="D63" s="54">
        <v>43224</v>
      </c>
      <c r="E63" s="55">
        <v>0</v>
      </c>
      <c r="F63" s="79">
        <f>+I63*K63</f>
        <v>667</v>
      </c>
      <c r="G63" s="236">
        <f>+E63/I63</f>
        <v>0</v>
      </c>
      <c r="H63" s="127">
        <v>667</v>
      </c>
      <c r="I63" s="185">
        <v>1</v>
      </c>
      <c r="J63" s="185">
        <v>1</v>
      </c>
      <c r="K63" s="41">
        <f>+G63+H63</f>
        <v>667</v>
      </c>
      <c r="L63" s="41">
        <f>+J63*K63</f>
        <v>667</v>
      </c>
      <c r="M63" s="210">
        <f>+G63*J63</f>
        <v>0</v>
      </c>
      <c r="N63" s="199"/>
      <c r="O63" s="211" t="s">
        <v>269</v>
      </c>
      <c r="P63" s="201">
        <f>+M63</f>
        <v>0</v>
      </c>
      <c r="Q63" s="202">
        <f>+'listrk b'!Z93</f>
        <v>0</v>
      </c>
      <c r="R63" s="201">
        <f>P63-Q63</f>
        <v>0</v>
      </c>
    </row>
    <row r="64" spans="1:18" x14ac:dyDescent="0.25">
      <c r="A64" s="76">
        <f t="shared" si="18"/>
        <v>3</v>
      </c>
      <c r="B64" s="52" t="s">
        <v>162</v>
      </c>
      <c r="C64" s="130" t="s">
        <v>163</v>
      </c>
      <c r="D64" s="54">
        <v>43224</v>
      </c>
      <c r="E64" s="55">
        <v>0</v>
      </c>
      <c r="F64" s="79">
        <f>+I64*K64</f>
        <v>1709</v>
      </c>
      <c r="G64" s="236">
        <f>+E64/I64</f>
        <v>0</v>
      </c>
      <c r="H64" s="127">
        <v>1709</v>
      </c>
      <c r="I64" s="185">
        <v>1</v>
      </c>
      <c r="J64" s="185">
        <v>1</v>
      </c>
      <c r="K64" s="41">
        <f>+G64+H64</f>
        <v>1709</v>
      </c>
      <c r="L64" s="41">
        <f>+J64*K64</f>
        <v>1709</v>
      </c>
      <c r="M64" s="210">
        <f>+G64*J64</f>
        <v>0</v>
      </c>
      <c r="N64" s="199"/>
      <c r="O64" s="211" t="s">
        <v>270</v>
      </c>
      <c r="P64" s="201">
        <f>+M64</f>
        <v>0</v>
      </c>
      <c r="Q64" s="202">
        <f>+'listrk b'!Z94</f>
        <v>0</v>
      </c>
      <c r="R64" s="201">
        <f>P64-Q64</f>
        <v>0</v>
      </c>
    </row>
    <row r="65" spans="1:18" x14ac:dyDescent="0.25">
      <c r="A65" s="76">
        <f t="shared" si="18"/>
        <v>4</v>
      </c>
      <c r="B65" s="52" t="s">
        <v>162</v>
      </c>
      <c r="C65" s="130" t="s">
        <v>163</v>
      </c>
      <c r="D65" s="54">
        <v>43224</v>
      </c>
      <c r="E65" s="55">
        <v>0</v>
      </c>
      <c r="F65" s="79">
        <f>+I65*K65</f>
        <v>1025</v>
      </c>
      <c r="G65" s="236">
        <f>+E65/I65</f>
        <v>0</v>
      </c>
      <c r="H65" s="127">
        <v>1025</v>
      </c>
      <c r="I65" s="185">
        <v>1</v>
      </c>
      <c r="J65" s="185">
        <v>1</v>
      </c>
      <c r="K65" s="41">
        <f>+G65+H65</f>
        <v>1025</v>
      </c>
      <c r="L65" s="41">
        <f>+J65*K65</f>
        <v>1025</v>
      </c>
      <c r="M65" s="210">
        <f>+G65*J65</f>
        <v>0</v>
      </c>
      <c r="N65" s="199"/>
      <c r="O65" s="211" t="s">
        <v>271</v>
      </c>
      <c r="P65" s="201">
        <f>+M65</f>
        <v>0</v>
      </c>
      <c r="Q65" s="202">
        <f>+'listrk b'!Z95</f>
        <v>0</v>
      </c>
      <c r="R65" s="201">
        <f>P65-Q65</f>
        <v>0</v>
      </c>
    </row>
    <row r="66" spans="1:18" x14ac:dyDescent="0.25">
      <c r="A66" s="76">
        <f t="shared" si="18"/>
        <v>5</v>
      </c>
      <c r="B66" s="52" t="s">
        <v>162</v>
      </c>
      <c r="C66" s="130" t="s">
        <v>163</v>
      </c>
      <c r="D66" s="54">
        <v>43224</v>
      </c>
      <c r="E66" s="55">
        <v>0</v>
      </c>
      <c r="F66" s="79">
        <f>+I66*K66</f>
        <v>6347</v>
      </c>
      <c r="G66" s="236">
        <f>+E66/I66</f>
        <v>0</v>
      </c>
      <c r="H66" s="127">
        <v>6347</v>
      </c>
      <c r="I66" s="185">
        <v>1</v>
      </c>
      <c r="J66" s="185">
        <v>1</v>
      </c>
      <c r="K66" s="41">
        <f>+G66+H66</f>
        <v>6347</v>
      </c>
      <c r="L66" s="41">
        <f>+J66*K66</f>
        <v>6347</v>
      </c>
      <c r="M66" s="210">
        <f>+G66*J66</f>
        <v>0</v>
      </c>
      <c r="N66" s="199"/>
      <c r="O66" s="211" t="s">
        <v>272</v>
      </c>
      <c r="P66" s="201">
        <f>+M66</f>
        <v>0</v>
      </c>
      <c r="Q66" s="202">
        <f>+'listrk b'!Z96</f>
        <v>0</v>
      </c>
      <c r="R66" s="201">
        <f>P66-Q66</f>
        <v>0</v>
      </c>
    </row>
  </sheetData>
  <sortState ref="B8:R58">
    <sortCondition ref="D8:D58"/>
  </sortState>
  <pageMargins left="0.11811023622047245" right="0.70866141732283472" top="0.74803149606299213" bottom="0.74803149606299213" header="0.23622047244094491" footer="0.31496062992125984"/>
  <pageSetup paperSize="5" scale="68" orientation="landscape" horizontalDpi="4294967293" verticalDpi="0" r:id="rId1"/>
  <headerFooter>
    <oddHeader>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showGridLines="0" tabSelected="1" view="pageBreakPreview" topLeftCell="U1" zoomScaleSheetLayoutView="100" workbookViewId="0">
      <pane ySplit="5" topLeftCell="A12" activePane="bottomLeft" state="frozen"/>
      <selection pane="bottomLeft" activeCell="AD24" sqref="AD24"/>
    </sheetView>
  </sheetViews>
  <sheetFormatPr defaultRowHeight="15.75" x14ac:dyDescent="0.25"/>
  <cols>
    <col min="1" max="1" width="11.7109375" style="9" bestFit="1" customWidth="1"/>
    <col min="2" max="2" width="24.85546875" style="9" bestFit="1" customWidth="1"/>
    <col min="3" max="3" width="10.42578125" style="9" bestFit="1" customWidth="1"/>
    <col min="4" max="4" width="13.42578125" style="9" bestFit="1" customWidth="1"/>
    <col min="5" max="5" width="14.42578125" style="9" bestFit="1" customWidth="1"/>
    <col min="6" max="6" width="10.28515625" style="9" bestFit="1" customWidth="1"/>
    <col min="7" max="7" width="13.28515625" style="9" bestFit="1" customWidth="1"/>
    <col min="8" max="8" width="8" style="9" customWidth="1"/>
    <col min="9" max="11" width="15.85546875" style="9" bestFit="1" customWidth="1"/>
    <col min="12" max="12" width="11.7109375" style="9" bestFit="1" customWidth="1"/>
    <col min="13" max="13" width="16.42578125" style="9" bestFit="1" customWidth="1"/>
    <col min="14" max="14" width="17.85546875" style="9" bestFit="1" customWidth="1"/>
    <col min="15" max="15" width="14.28515625" style="9" bestFit="1" customWidth="1"/>
    <col min="16" max="16" width="16.28515625" style="9" bestFit="1" customWidth="1"/>
    <col min="17" max="17" width="14" style="9" bestFit="1" customWidth="1"/>
    <col min="18" max="18" width="9.140625" style="9" hidden="1" customWidth="1"/>
    <col min="19" max="19" width="9.140625" style="9" customWidth="1"/>
    <col min="20" max="20" width="14.42578125" style="9" bestFit="1" customWidth="1"/>
    <col min="21" max="21" width="19.140625" style="9" bestFit="1" customWidth="1"/>
    <col min="22" max="23" width="10.140625" style="9" bestFit="1" customWidth="1"/>
    <col min="24" max="25" width="18.42578125" style="9" bestFit="1" customWidth="1"/>
    <col min="26" max="26" width="18.140625" style="9" bestFit="1" customWidth="1"/>
    <col min="27" max="27" width="15.85546875" style="9" bestFit="1" customWidth="1"/>
    <col min="28" max="28" width="46.28515625" style="9" bestFit="1" customWidth="1"/>
    <col min="29" max="29" width="15.7109375" style="9" bestFit="1" customWidth="1"/>
    <col min="30" max="30" width="12.7109375" style="9" bestFit="1" customWidth="1"/>
    <col min="31" max="16384" width="9.140625" style="9"/>
  </cols>
  <sheetData>
    <row r="1" spans="1:29" x14ac:dyDescent="0.25">
      <c r="A1" s="1" t="s">
        <v>0</v>
      </c>
      <c r="B1" s="2"/>
      <c r="C1" s="3"/>
      <c r="D1" s="4"/>
      <c r="E1" s="5"/>
      <c r="F1" s="5"/>
      <c r="G1" s="89"/>
      <c r="H1" s="89"/>
      <c r="I1" s="90"/>
      <c r="J1" s="90"/>
      <c r="K1" s="91"/>
      <c r="L1" s="7"/>
      <c r="M1" s="85"/>
      <c r="N1" s="85"/>
      <c r="O1" s="85"/>
      <c r="P1" s="84"/>
      <c r="Q1" s="84"/>
      <c r="R1" s="84"/>
      <c r="S1" s="84"/>
      <c r="T1" s="92"/>
      <c r="U1" s="5"/>
      <c r="V1" s="8"/>
      <c r="X1" s="93"/>
      <c r="Y1" s="93"/>
      <c r="Z1" s="93"/>
      <c r="AA1" s="11"/>
      <c r="AB1" s="1"/>
    </row>
    <row r="2" spans="1:29" x14ac:dyDescent="0.25">
      <c r="A2" s="12" t="s">
        <v>241</v>
      </c>
      <c r="B2" s="2"/>
      <c r="C2" s="3"/>
      <c r="D2" s="4"/>
      <c r="E2" s="5"/>
      <c r="F2" s="5"/>
      <c r="G2" s="89"/>
      <c r="H2" s="89"/>
      <c r="I2" s="90"/>
      <c r="J2" s="90"/>
      <c r="K2" s="91"/>
      <c r="L2" s="7"/>
      <c r="M2" s="85"/>
      <c r="N2" s="85"/>
      <c r="O2" s="85"/>
      <c r="P2" s="84"/>
      <c r="Q2" s="84"/>
      <c r="R2" s="84"/>
      <c r="S2" s="84"/>
      <c r="T2" s="92"/>
      <c r="U2" s="5"/>
      <c r="V2" s="8"/>
      <c r="X2" s="93"/>
      <c r="Y2" s="93"/>
      <c r="Z2" s="93"/>
      <c r="AA2" s="11"/>
      <c r="AB2" s="1"/>
    </row>
    <row r="3" spans="1:29" s="8" customFormat="1" x14ac:dyDescent="0.25">
      <c r="A3" s="94" t="s">
        <v>2</v>
      </c>
      <c r="B3" s="94" t="s">
        <v>3</v>
      </c>
      <c r="C3" s="94" t="s">
        <v>4</v>
      </c>
      <c r="D3" s="95" t="s">
        <v>5</v>
      </c>
      <c r="E3" s="95" t="s">
        <v>5</v>
      </c>
      <c r="F3" s="95" t="s">
        <v>5</v>
      </c>
      <c r="G3" s="96" t="s">
        <v>5</v>
      </c>
      <c r="H3" s="96" t="s">
        <v>5</v>
      </c>
      <c r="I3" s="97" t="s">
        <v>6</v>
      </c>
      <c r="J3" s="97" t="s">
        <v>7</v>
      </c>
      <c r="K3" s="94" t="s">
        <v>8</v>
      </c>
      <c r="L3" s="98" t="s">
        <v>9</v>
      </c>
      <c r="M3" s="99" t="s">
        <v>50</v>
      </c>
      <c r="N3" s="100" t="s">
        <v>51</v>
      </c>
      <c r="O3" s="100" t="s">
        <v>9</v>
      </c>
      <c r="P3" s="101" t="s">
        <v>52</v>
      </c>
      <c r="Q3" s="101" t="s">
        <v>52</v>
      </c>
      <c r="R3" s="101" t="s">
        <v>53</v>
      </c>
      <c r="S3" s="101" t="s">
        <v>63</v>
      </c>
      <c r="T3" s="102" t="s">
        <v>54</v>
      </c>
      <c r="U3" s="99" t="s">
        <v>55</v>
      </c>
      <c r="V3" s="103" t="s">
        <v>10</v>
      </c>
      <c r="W3" s="94" t="s">
        <v>11</v>
      </c>
      <c r="X3" s="104" t="s">
        <v>12</v>
      </c>
      <c r="Y3" s="105" t="s">
        <v>13</v>
      </c>
      <c r="Z3" s="105" t="s">
        <v>14</v>
      </c>
      <c r="AA3" s="97" t="s">
        <v>15</v>
      </c>
      <c r="AB3" s="94" t="s">
        <v>16</v>
      </c>
      <c r="AC3" s="94"/>
    </row>
    <row r="4" spans="1:29" s="8" customFormat="1" x14ac:dyDescent="0.25">
      <c r="A4" s="106"/>
      <c r="B4" s="106"/>
      <c r="C4" s="106"/>
      <c r="D4" s="107" t="s">
        <v>17</v>
      </c>
      <c r="E4" s="107" t="s">
        <v>54</v>
      </c>
      <c r="F4" s="107" t="s">
        <v>56</v>
      </c>
      <c r="G4" s="108" t="s">
        <v>57</v>
      </c>
      <c r="H4" s="108" t="s">
        <v>53</v>
      </c>
      <c r="I4" s="109"/>
      <c r="J4" s="110" t="s">
        <v>6</v>
      </c>
      <c r="K4" s="106"/>
      <c r="L4" s="111"/>
      <c r="M4" s="112" t="s">
        <v>58</v>
      </c>
      <c r="N4" s="113" t="s">
        <v>59</v>
      </c>
      <c r="O4" s="113" t="s">
        <v>59</v>
      </c>
      <c r="P4" s="114" t="s">
        <v>60</v>
      </c>
      <c r="Q4" s="114" t="s">
        <v>61</v>
      </c>
      <c r="R4" s="114" t="s">
        <v>63</v>
      </c>
      <c r="S4" s="114"/>
      <c r="T4" s="115"/>
      <c r="U4" s="112" t="s">
        <v>64</v>
      </c>
      <c r="V4" s="116"/>
      <c r="W4" s="106" t="s">
        <v>18</v>
      </c>
      <c r="X4" s="117" t="s">
        <v>19</v>
      </c>
      <c r="Y4" s="118" t="s">
        <v>9</v>
      </c>
      <c r="Z4" s="118"/>
      <c r="AA4" s="119"/>
      <c r="AB4" s="120"/>
      <c r="AC4" s="106"/>
    </row>
    <row r="5" spans="1:29" x14ac:dyDescent="0.25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40"/>
      <c r="V5" s="239"/>
      <c r="W5" s="239"/>
      <c r="X5" s="239"/>
      <c r="Y5" s="239"/>
      <c r="Z5" s="239"/>
      <c r="AA5" s="239"/>
      <c r="AB5" s="239"/>
      <c r="AC5" s="239"/>
    </row>
    <row r="6" spans="1:29" x14ac:dyDescent="0.25">
      <c r="A6" s="76"/>
      <c r="B6" s="52"/>
      <c r="C6" s="130"/>
      <c r="D6" s="67"/>
      <c r="E6" s="77"/>
      <c r="F6" s="77"/>
      <c r="G6" s="241"/>
      <c r="H6" s="77"/>
      <c r="I6" s="74"/>
      <c r="J6" s="79"/>
      <c r="K6" s="236"/>
      <c r="L6" s="127"/>
      <c r="M6" s="127"/>
      <c r="N6" s="242"/>
      <c r="O6" s="127"/>
      <c r="P6" s="127"/>
      <c r="Q6" s="127"/>
      <c r="R6" s="127"/>
      <c r="S6" s="127"/>
      <c r="T6" s="127"/>
      <c r="U6" s="57"/>
      <c r="V6" s="60"/>
      <c r="W6" s="63"/>
      <c r="X6" s="41"/>
      <c r="Y6" s="41"/>
      <c r="Z6" s="126"/>
      <c r="AA6" s="77"/>
      <c r="AB6" s="243"/>
      <c r="AC6" s="44"/>
    </row>
    <row r="7" spans="1:29" x14ac:dyDescent="0.25">
      <c r="A7" s="76">
        <v>1</v>
      </c>
      <c r="B7" s="62" t="s">
        <v>114</v>
      </c>
      <c r="C7" s="70" t="s">
        <v>115</v>
      </c>
      <c r="D7" s="67">
        <v>43123</v>
      </c>
      <c r="E7" s="77"/>
      <c r="F7" s="77"/>
      <c r="G7" s="241"/>
      <c r="H7" s="77"/>
      <c r="I7" s="244">
        <v>292973</v>
      </c>
      <c r="J7" s="79">
        <f t="shared" ref="J7:J38" si="0">V7*X7</f>
        <v>314070</v>
      </c>
      <c r="K7" s="236">
        <v>48829</v>
      </c>
      <c r="L7" s="127">
        <v>3516</v>
      </c>
      <c r="M7" s="127">
        <v>97657</v>
      </c>
      <c r="N7" s="242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57">
        <f>M7-N7-P7-T7</f>
        <v>97657</v>
      </c>
      <c r="V7" s="237">
        <v>6</v>
      </c>
      <c r="W7" s="63">
        <v>2</v>
      </c>
      <c r="X7" s="41">
        <f t="shared" ref="X7:X38" si="1">+K7+L7</f>
        <v>52345</v>
      </c>
      <c r="Y7" s="41">
        <f t="shared" ref="Y7:Y38" si="2">+W7*X7</f>
        <v>104690</v>
      </c>
      <c r="Z7" s="245">
        <f>I7-(K7*4)</f>
        <v>97657</v>
      </c>
      <c r="AA7" s="77"/>
      <c r="AB7" s="61" t="s">
        <v>116</v>
      </c>
      <c r="AC7" s="44">
        <f t="shared" ref="AC7:AC38" si="3">+U7-Z7</f>
        <v>0</v>
      </c>
    </row>
    <row r="8" spans="1:29" x14ac:dyDescent="0.25">
      <c r="A8" s="76">
        <f t="shared" ref="A8:A60" si="4">+A7+1</f>
        <v>2</v>
      </c>
      <c r="B8" s="62" t="s">
        <v>114</v>
      </c>
      <c r="C8" s="70" t="s">
        <v>115</v>
      </c>
      <c r="D8" s="67">
        <v>43123</v>
      </c>
      <c r="E8" s="77"/>
      <c r="F8" s="77"/>
      <c r="G8" s="241"/>
      <c r="H8" s="77"/>
      <c r="I8" s="244">
        <v>298815</v>
      </c>
      <c r="J8" s="79">
        <f t="shared" si="0"/>
        <v>320334</v>
      </c>
      <c r="K8" s="236">
        <v>49803</v>
      </c>
      <c r="L8" s="127">
        <v>3586</v>
      </c>
      <c r="M8" s="127">
        <v>99603</v>
      </c>
      <c r="N8" s="242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57">
        <f>M8-N8-P8-T8</f>
        <v>99603</v>
      </c>
      <c r="V8" s="237">
        <v>6</v>
      </c>
      <c r="W8" s="63">
        <v>2</v>
      </c>
      <c r="X8" s="41">
        <f t="shared" si="1"/>
        <v>53389</v>
      </c>
      <c r="Y8" s="41">
        <f t="shared" si="2"/>
        <v>106778</v>
      </c>
      <c r="Z8" s="245">
        <f>I8-(K8*4)</f>
        <v>99603</v>
      </c>
      <c r="AA8" s="77"/>
      <c r="AB8" s="61" t="s">
        <v>117</v>
      </c>
      <c r="AC8" s="44">
        <f t="shared" si="3"/>
        <v>0</v>
      </c>
    </row>
    <row r="9" spans="1:29" x14ac:dyDescent="0.25">
      <c r="A9" s="76">
        <f t="shared" si="4"/>
        <v>3</v>
      </c>
      <c r="B9" s="176" t="s">
        <v>100</v>
      </c>
      <c r="C9" s="177">
        <v>897091</v>
      </c>
      <c r="D9" s="67">
        <v>43242</v>
      </c>
      <c r="E9" s="77"/>
      <c r="F9" s="77"/>
      <c r="G9" s="77"/>
      <c r="H9" s="77"/>
      <c r="I9" s="65">
        <v>519677</v>
      </c>
      <c r="J9" s="79">
        <f t="shared" si="0"/>
        <v>525913</v>
      </c>
      <c r="K9" s="236">
        <f t="shared" ref="K9:K40" si="5">+I9/V9</f>
        <v>519677</v>
      </c>
      <c r="L9" s="127">
        <v>6236</v>
      </c>
      <c r="M9" s="126">
        <v>519677</v>
      </c>
      <c r="N9" s="125">
        <v>0</v>
      </c>
      <c r="O9" s="125">
        <v>0</v>
      </c>
      <c r="P9" s="125">
        <v>0</v>
      </c>
      <c r="Q9" s="125">
        <v>0</v>
      </c>
      <c r="R9" s="125">
        <v>0</v>
      </c>
      <c r="S9" s="125">
        <v>0</v>
      </c>
      <c r="T9" s="125">
        <v>0</v>
      </c>
      <c r="U9" s="57">
        <f>M9-N9-P9-T9</f>
        <v>519677</v>
      </c>
      <c r="V9" s="185">
        <v>1</v>
      </c>
      <c r="W9" s="185">
        <v>1</v>
      </c>
      <c r="X9" s="41">
        <f t="shared" si="1"/>
        <v>525913</v>
      </c>
      <c r="Y9" s="41">
        <f t="shared" si="2"/>
        <v>525913</v>
      </c>
      <c r="Z9" s="126">
        <f t="shared" ref="Z9:Z40" si="6">+K9*W9</f>
        <v>519677</v>
      </c>
      <c r="AA9" s="77"/>
      <c r="AB9" s="75" t="s">
        <v>118</v>
      </c>
      <c r="AC9" s="44">
        <f t="shared" si="3"/>
        <v>0</v>
      </c>
    </row>
    <row r="10" spans="1:29" x14ac:dyDescent="0.25">
      <c r="A10" s="76">
        <f t="shared" si="4"/>
        <v>4</v>
      </c>
      <c r="B10" s="121" t="s">
        <v>130</v>
      </c>
      <c r="C10" s="122">
        <v>962291</v>
      </c>
      <c r="D10" s="54">
        <v>43223</v>
      </c>
      <c r="E10" s="77"/>
      <c r="F10" s="77"/>
      <c r="G10" s="77"/>
      <c r="H10" s="77"/>
      <c r="I10" s="55">
        <v>356736</v>
      </c>
      <c r="J10" s="79">
        <f t="shared" si="0"/>
        <v>356736</v>
      </c>
      <c r="K10" s="236">
        <f t="shared" si="5"/>
        <v>356736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57">
        <f t="shared" ref="U10:U41" si="7">I10-N10-P10-T10</f>
        <v>356736</v>
      </c>
      <c r="V10" s="185">
        <v>1</v>
      </c>
      <c r="W10" s="185">
        <v>1</v>
      </c>
      <c r="X10" s="41">
        <f t="shared" si="1"/>
        <v>356736</v>
      </c>
      <c r="Y10" s="41">
        <f t="shared" si="2"/>
        <v>356736</v>
      </c>
      <c r="Z10" s="126">
        <f t="shared" si="6"/>
        <v>356736</v>
      </c>
      <c r="AA10" s="77"/>
      <c r="AB10" s="211" t="s">
        <v>250</v>
      </c>
      <c r="AC10" s="44">
        <f t="shared" si="3"/>
        <v>0</v>
      </c>
    </row>
    <row r="11" spans="1:29" x14ac:dyDescent="0.25">
      <c r="A11" s="76">
        <f t="shared" si="4"/>
        <v>5</v>
      </c>
      <c r="B11" s="52" t="s">
        <v>162</v>
      </c>
      <c r="C11" s="130" t="s">
        <v>163</v>
      </c>
      <c r="D11" s="54">
        <v>43224</v>
      </c>
      <c r="E11" s="77"/>
      <c r="F11" s="77"/>
      <c r="G11" s="77"/>
      <c r="H11" s="77"/>
      <c r="I11" s="313">
        <v>55566</v>
      </c>
      <c r="J11" s="79">
        <f t="shared" si="0"/>
        <v>55566</v>
      </c>
      <c r="K11" s="236">
        <f t="shared" si="5"/>
        <v>55566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57">
        <f t="shared" si="7"/>
        <v>55566</v>
      </c>
      <c r="V11" s="185">
        <v>1</v>
      </c>
      <c r="W11" s="185">
        <v>1</v>
      </c>
      <c r="X11" s="41">
        <f t="shared" si="1"/>
        <v>55566</v>
      </c>
      <c r="Y11" s="41">
        <f t="shared" si="2"/>
        <v>55566</v>
      </c>
      <c r="Z11" s="126">
        <f t="shared" si="6"/>
        <v>55566</v>
      </c>
      <c r="AA11" s="77"/>
      <c r="AB11" s="211" t="s">
        <v>269</v>
      </c>
      <c r="AC11" s="44">
        <f t="shared" si="3"/>
        <v>0</v>
      </c>
    </row>
    <row r="12" spans="1:29" x14ac:dyDescent="0.25">
      <c r="A12" s="76">
        <f t="shared" si="4"/>
        <v>6</v>
      </c>
      <c r="B12" s="52" t="s">
        <v>162</v>
      </c>
      <c r="C12" s="130" t="s">
        <v>163</v>
      </c>
      <c r="D12" s="54">
        <v>43224</v>
      </c>
      <c r="E12" s="77"/>
      <c r="F12" s="77"/>
      <c r="G12" s="77"/>
      <c r="H12" s="77"/>
      <c r="I12" s="313">
        <v>142451</v>
      </c>
      <c r="J12" s="79">
        <f t="shared" si="0"/>
        <v>142451</v>
      </c>
      <c r="K12" s="236">
        <f t="shared" si="5"/>
        <v>142451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  <c r="S12" s="125">
        <v>0</v>
      </c>
      <c r="T12" s="125">
        <v>0</v>
      </c>
      <c r="U12" s="57">
        <f t="shared" si="7"/>
        <v>142451</v>
      </c>
      <c r="V12" s="185">
        <v>1</v>
      </c>
      <c r="W12" s="185">
        <v>1</v>
      </c>
      <c r="X12" s="41">
        <f t="shared" si="1"/>
        <v>142451</v>
      </c>
      <c r="Y12" s="41">
        <f t="shared" si="2"/>
        <v>142451</v>
      </c>
      <c r="Z12" s="126">
        <f t="shared" si="6"/>
        <v>142451</v>
      </c>
      <c r="AA12" s="77"/>
      <c r="AB12" s="211" t="s">
        <v>270</v>
      </c>
      <c r="AC12" s="44">
        <f t="shared" si="3"/>
        <v>0</v>
      </c>
    </row>
    <row r="13" spans="1:29" x14ac:dyDescent="0.25">
      <c r="A13" s="76">
        <f t="shared" si="4"/>
        <v>7</v>
      </c>
      <c r="B13" s="52" t="s">
        <v>162</v>
      </c>
      <c r="C13" s="130" t="s">
        <v>163</v>
      </c>
      <c r="D13" s="54">
        <v>43224</v>
      </c>
      <c r="E13" s="77"/>
      <c r="F13" s="77"/>
      <c r="G13" s="77"/>
      <c r="H13" s="77"/>
      <c r="I13" s="313">
        <v>85403</v>
      </c>
      <c r="J13" s="79">
        <f t="shared" si="0"/>
        <v>85403</v>
      </c>
      <c r="K13" s="236">
        <f t="shared" si="5"/>
        <v>85403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57">
        <f t="shared" si="7"/>
        <v>85403</v>
      </c>
      <c r="V13" s="185">
        <v>1</v>
      </c>
      <c r="W13" s="185">
        <v>1</v>
      </c>
      <c r="X13" s="41">
        <f t="shared" si="1"/>
        <v>85403</v>
      </c>
      <c r="Y13" s="41">
        <f t="shared" si="2"/>
        <v>85403</v>
      </c>
      <c r="Z13" s="126">
        <f t="shared" si="6"/>
        <v>85403</v>
      </c>
      <c r="AA13" s="77"/>
      <c r="AB13" s="211" t="s">
        <v>271</v>
      </c>
      <c r="AC13" s="44">
        <f t="shared" si="3"/>
        <v>0</v>
      </c>
    </row>
    <row r="14" spans="1:29" x14ac:dyDescent="0.25">
      <c r="A14" s="76">
        <f t="shared" si="4"/>
        <v>8</v>
      </c>
      <c r="B14" s="52" t="s">
        <v>162</v>
      </c>
      <c r="C14" s="130" t="s">
        <v>163</v>
      </c>
      <c r="D14" s="54">
        <v>43224</v>
      </c>
      <c r="E14" s="77"/>
      <c r="F14" s="77"/>
      <c r="G14" s="77"/>
      <c r="H14" s="77"/>
      <c r="I14" s="313">
        <v>528938</v>
      </c>
      <c r="J14" s="79">
        <f t="shared" si="0"/>
        <v>528938</v>
      </c>
      <c r="K14" s="236">
        <f t="shared" si="5"/>
        <v>528938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57">
        <f t="shared" si="7"/>
        <v>528938</v>
      </c>
      <c r="V14" s="185">
        <v>1</v>
      </c>
      <c r="W14" s="185">
        <v>1</v>
      </c>
      <c r="X14" s="41">
        <f t="shared" si="1"/>
        <v>528938</v>
      </c>
      <c r="Y14" s="41">
        <f t="shared" si="2"/>
        <v>528938</v>
      </c>
      <c r="Z14" s="126">
        <f t="shared" si="6"/>
        <v>528938</v>
      </c>
      <c r="AA14" s="77"/>
      <c r="AB14" s="211" t="s">
        <v>272</v>
      </c>
      <c r="AC14" s="44">
        <f t="shared" si="3"/>
        <v>0</v>
      </c>
    </row>
    <row r="15" spans="1:29" x14ac:dyDescent="0.25">
      <c r="A15" s="76">
        <f t="shared" si="4"/>
        <v>9</v>
      </c>
      <c r="B15" s="121" t="s">
        <v>119</v>
      </c>
      <c r="C15" s="132" t="s">
        <v>120</v>
      </c>
      <c r="D15" s="54">
        <v>43255</v>
      </c>
      <c r="E15" s="77"/>
      <c r="F15" s="77"/>
      <c r="G15" s="77"/>
      <c r="H15" s="77"/>
      <c r="I15" s="55">
        <v>1441535</v>
      </c>
      <c r="J15" s="79">
        <f t="shared" si="0"/>
        <v>1441535</v>
      </c>
      <c r="K15" s="236">
        <f t="shared" si="5"/>
        <v>1441535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  <c r="S15" s="125">
        <v>0</v>
      </c>
      <c r="T15" s="125">
        <v>0</v>
      </c>
      <c r="U15" s="57">
        <f t="shared" si="7"/>
        <v>1441535</v>
      </c>
      <c r="V15" s="185">
        <v>1</v>
      </c>
      <c r="W15" s="185">
        <v>1</v>
      </c>
      <c r="X15" s="41">
        <f t="shared" si="1"/>
        <v>1441535</v>
      </c>
      <c r="Y15" s="41">
        <f t="shared" si="2"/>
        <v>1441535</v>
      </c>
      <c r="Z15" s="126">
        <f t="shared" si="6"/>
        <v>1441535</v>
      </c>
      <c r="AA15" s="77"/>
      <c r="AB15" s="211" t="s">
        <v>244</v>
      </c>
      <c r="AC15" s="44">
        <f t="shared" si="3"/>
        <v>0</v>
      </c>
    </row>
    <row r="16" spans="1:29" x14ac:dyDescent="0.25">
      <c r="A16" s="76">
        <f t="shared" si="4"/>
        <v>10</v>
      </c>
      <c r="B16" s="121" t="s">
        <v>119</v>
      </c>
      <c r="C16" s="132" t="s">
        <v>120</v>
      </c>
      <c r="D16" s="54">
        <v>43255</v>
      </c>
      <c r="E16" s="77"/>
      <c r="F16" s="77"/>
      <c r="G16" s="77"/>
      <c r="H16" s="77"/>
      <c r="I16" s="55">
        <v>418012</v>
      </c>
      <c r="J16" s="79">
        <f t="shared" si="0"/>
        <v>418012</v>
      </c>
      <c r="K16" s="236">
        <f t="shared" si="5"/>
        <v>418012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57">
        <f t="shared" si="7"/>
        <v>418012</v>
      </c>
      <c r="V16" s="185">
        <v>1</v>
      </c>
      <c r="W16" s="185">
        <v>1</v>
      </c>
      <c r="X16" s="41">
        <f t="shared" si="1"/>
        <v>418012</v>
      </c>
      <c r="Y16" s="41">
        <f t="shared" si="2"/>
        <v>418012</v>
      </c>
      <c r="Z16" s="126">
        <f t="shared" si="6"/>
        <v>418012</v>
      </c>
      <c r="AA16" s="77"/>
      <c r="AB16" s="211" t="s">
        <v>245</v>
      </c>
      <c r="AC16" s="44">
        <f t="shared" si="3"/>
        <v>0</v>
      </c>
    </row>
    <row r="17" spans="1:30" x14ac:dyDescent="0.25">
      <c r="A17" s="76">
        <f t="shared" si="4"/>
        <v>11</v>
      </c>
      <c r="B17" s="121" t="s">
        <v>121</v>
      </c>
      <c r="C17" s="122">
        <v>900842</v>
      </c>
      <c r="D17" s="54">
        <v>43255</v>
      </c>
      <c r="E17" s="77"/>
      <c r="F17" s="77"/>
      <c r="G17" s="77"/>
      <c r="H17" s="77"/>
      <c r="I17" s="55">
        <v>150782</v>
      </c>
      <c r="J17" s="79">
        <f t="shared" si="0"/>
        <v>150782</v>
      </c>
      <c r="K17" s="236">
        <f t="shared" si="5"/>
        <v>150782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57">
        <f t="shared" si="7"/>
        <v>150782</v>
      </c>
      <c r="V17" s="185">
        <v>1</v>
      </c>
      <c r="W17" s="185">
        <v>1</v>
      </c>
      <c r="X17" s="41">
        <f t="shared" si="1"/>
        <v>150782</v>
      </c>
      <c r="Y17" s="41">
        <f t="shared" si="2"/>
        <v>150782</v>
      </c>
      <c r="Z17" s="126">
        <f t="shared" si="6"/>
        <v>150782</v>
      </c>
      <c r="AA17" s="77"/>
      <c r="AB17" s="211" t="s">
        <v>246</v>
      </c>
      <c r="AC17" s="44">
        <f t="shared" si="3"/>
        <v>0</v>
      </c>
    </row>
    <row r="18" spans="1:30" x14ac:dyDescent="0.25">
      <c r="A18" s="76">
        <f t="shared" si="4"/>
        <v>12</v>
      </c>
      <c r="B18" s="52" t="s">
        <v>122</v>
      </c>
      <c r="C18" s="130" t="s">
        <v>123</v>
      </c>
      <c r="D18" s="54">
        <v>43255</v>
      </c>
      <c r="E18" s="77"/>
      <c r="F18" s="77"/>
      <c r="G18" s="77"/>
      <c r="H18" s="77"/>
      <c r="I18" s="313">
        <v>179977</v>
      </c>
      <c r="J18" s="79">
        <f t="shared" si="0"/>
        <v>179977</v>
      </c>
      <c r="K18" s="236">
        <f t="shared" si="5"/>
        <v>179977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  <c r="U18" s="57">
        <f t="shared" si="7"/>
        <v>179977</v>
      </c>
      <c r="V18" s="185">
        <v>1</v>
      </c>
      <c r="W18" s="185">
        <v>1</v>
      </c>
      <c r="X18" s="41">
        <f t="shared" si="1"/>
        <v>179977</v>
      </c>
      <c r="Y18" s="41">
        <f t="shared" si="2"/>
        <v>179977</v>
      </c>
      <c r="Z18" s="126">
        <f t="shared" si="6"/>
        <v>179977</v>
      </c>
      <c r="AA18" s="77"/>
      <c r="AB18" s="211" t="s">
        <v>124</v>
      </c>
      <c r="AC18" s="44">
        <f t="shared" si="3"/>
        <v>0</v>
      </c>
    </row>
    <row r="19" spans="1:30" x14ac:dyDescent="0.25">
      <c r="A19" s="76">
        <f t="shared" si="4"/>
        <v>13</v>
      </c>
      <c r="B19" s="52" t="s">
        <v>122</v>
      </c>
      <c r="C19" s="130" t="s">
        <v>123</v>
      </c>
      <c r="D19" s="54">
        <v>43255</v>
      </c>
      <c r="E19" s="77"/>
      <c r="F19" s="77"/>
      <c r="G19" s="77"/>
      <c r="H19" s="77"/>
      <c r="I19" s="313">
        <v>631942</v>
      </c>
      <c r="J19" s="79">
        <f t="shared" si="0"/>
        <v>631942</v>
      </c>
      <c r="K19" s="236">
        <f t="shared" si="5"/>
        <v>631942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57">
        <f t="shared" si="7"/>
        <v>631942</v>
      </c>
      <c r="V19" s="185">
        <v>1</v>
      </c>
      <c r="W19" s="185">
        <v>1</v>
      </c>
      <c r="X19" s="41">
        <f t="shared" si="1"/>
        <v>631942</v>
      </c>
      <c r="Y19" s="41">
        <f t="shared" si="2"/>
        <v>631942</v>
      </c>
      <c r="Z19" s="126">
        <f t="shared" si="6"/>
        <v>631942</v>
      </c>
      <c r="AA19" s="77"/>
      <c r="AB19" s="211" t="s">
        <v>125</v>
      </c>
      <c r="AC19" s="44">
        <f t="shared" si="3"/>
        <v>0</v>
      </c>
    </row>
    <row r="20" spans="1:30" x14ac:dyDescent="0.25">
      <c r="A20" s="76">
        <f t="shared" si="4"/>
        <v>14</v>
      </c>
      <c r="B20" s="52" t="s">
        <v>122</v>
      </c>
      <c r="C20" s="130" t="s">
        <v>123</v>
      </c>
      <c r="D20" s="54">
        <v>43255</v>
      </c>
      <c r="E20" s="77"/>
      <c r="F20" s="77"/>
      <c r="G20" s="77"/>
      <c r="H20" s="77"/>
      <c r="I20" s="313">
        <v>59514</v>
      </c>
      <c r="J20" s="79">
        <f t="shared" si="0"/>
        <v>59514</v>
      </c>
      <c r="K20" s="236">
        <f t="shared" si="5"/>
        <v>59514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  <c r="U20" s="57">
        <f t="shared" si="7"/>
        <v>59514</v>
      </c>
      <c r="V20" s="185">
        <v>1</v>
      </c>
      <c r="W20" s="185">
        <v>1</v>
      </c>
      <c r="X20" s="41">
        <f t="shared" si="1"/>
        <v>59514</v>
      </c>
      <c r="Y20" s="41">
        <f t="shared" si="2"/>
        <v>59514</v>
      </c>
      <c r="Z20" s="126">
        <f t="shared" si="6"/>
        <v>59514</v>
      </c>
      <c r="AA20" s="77"/>
      <c r="AB20" s="211" t="s">
        <v>126</v>
      </c>
      <c r="AC20" s="44">
        <f t="shared" si="3"/>
        <v>0</v>
      </c>
    </row>
    <row r="21" spans="1:30" x14ac:dyDescent="0.25">
      <c r="A21" s="76">
        <f t="shared" si="4"/>
        <v>15</v>
      </c>
      <c r="B21" s="121" t="s">
        <v>43</v>
      </c>
      <c r="C21" s="132" t="s">
        <v>127</v>
      </c>
      <c r="D21" s="54">
        <v>43255</v>
      </c>
      <c r="E21" s="77"/>
      <c r="F21" s="77"/>
      <c r="G21" s="77"/>
      <c r="H21" s="77"/>
      <c r="I21" s="55">
        <v>1059962</v>
      </c>
      <c r="J21" s="79">
        <f t="shared" si="0"/>
        <v>1059962</v>
      </c>
      <c r="K21" s="236">
        <f t="shared" si="5"/>
        <v>1059962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0</v>
      </c>
      <c r="U21" s="57">
        <f t="shared" si="7"/>
        <v>1059962</v>
      </c>
      <c r="V21" s="185">
        <v>1</v>
      </c>
      <c r="W21" s="185">
        <v>1</v>
      </c>
      <c r="X21" s="41">
        <f t="shared" si="1"/>
        <v>1059962</v>
      </c>
      <c r="Y21" s="41">
        <f t="shared" si="2"/>
        <v>1059962</v>
      </c>
      <c r="Z21" s="126">
        <f t="shared" si="6"/>
        <v>1059962</v>
      </c>
      <c r="AA21" s="77"/>
      <c r="AB21" s="211" t="s">
        <v>247</v>
      </c>
      <c r="AC21" s="44">
        <f t="shared" si="3"/>
        <v>0</v>
      </c>
    </row>
    <row r="22" spans="1:30" x14ac:dyDescent="0.25">
      <c r="A22" s="76">
        <f t="shared" si="4"/>
        <v>16</v>
      </c>
      <c r="B22" s="121" t="s">
        <v>131</v>
      </c>
      <c r="C22" s="132" t="s">
        <v>132</v>
      </c>
      <c r="D22" s="54">
        <v>43255</v>
      </c>
      <c r="E22" s="77"/>
      <c r="F22" s="77"/>
      <c r="G22" s="77"/>
      <c r="H22" s="77"/>
      <c r="I22" s="55">
        <v>110757</v>
      </c>
      <c r="J22" s="79">
        <f t="shared" si="0"/>
        <v>110757</v>
      </c>
      <c r="K22" s="236">
        <f t="shared" si="5"/>
        <v>110757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0</v>
      </c>
      <c r="U22" s="57">
        <f t="shared" si="7"/>
        <v>110757</v>
      </c>
      <c r="V22" s="185">
        <v>1</v>
      </c>
      <c r="W22" s="185">
        <v>1</v>
      </c>
      <c r="X22" s="41">
        <f t="shared" si="1"/>
        <v>110757</v>
      </c>
      <c r="Y22" s="41">
        <f t="shared" si="2"/>
        <v>110757</v>
      </c>
      <c r="Z22" s="126">
        <f t="shared" si="6"/>
        <v>110757</v>
      </c>
      <c r="AA22" s="77"/>
      <c r="AB22" s="211" t="s">
        <v>251</v>
      </c>
      <c r="AC22" s="44">
        <f t="shared" si="3"/>
        <v>0</v>
      </c>
    </row>
    <row r="23" spans="1:30" x14ac:dyDescent="0.25">
      <c r="A23" s="76">
        <f t="shared" si="4"/>
        <v>17</v>
      </c>
      <c r="B23" s="121" t="s">
        <v>136</v>
      </c>
      <c r="C23" s="132" t="s">
        <v>137</v>
      </c>
      <c r="D23" s="54">
        <v>43255</v>
      </c>
      <c r="E23" s="77"/>
      <c r="F23" s="77"/>
      <c r="G23" s="77"/>
      <c r="H23" s="77"/>
      <c r="I23" s="55">
        <v>346420</v>
      </c>
      <c r="J23" s="79">
        <f t="shared" si="0"/>
        <v>346420</v>
      </c>
      <c r="K23" s="236">
        <f t="shared" si="5"/>
        <v>346420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  <c r="U23" s="57">
        <f t="shared" si="7"/>
        <v>346420</v>
      </c>
      <c r="V23" s="185">
        <v>1</v>
      </c>
      <c r="W23" s="185">
        <v>1</v>
      </c>
      <c r="X23" s="41">
        <f t="shared" si="1"/>
        <v>346420</v>
      </c>
      <c r="Y23" s="41">
        <f t="shared" si="2"/>
        <v>346420</v>
      </c>
      <c r="Z23" s="126">
        <f t="shared" si="6"/>
        <v>346420</v>
      </c>
      <c r="AA23" s="77"/>
      <c r="AB23" s="211" t="s">
        <v>254</v>
      </c>
      <c r="AC23" s="44">
        <f t="shared" si="3"/>
        <v>0</v>
      </c>
    </row>
    <row r="24" spans="1:30" x14ac:dyDescent="0.25">
      <c r="A24" s="76">
        <f t="shared" si="4"/>
        <v>18</v>
      </c>
      <c r="B24" s="121" t="s">
        <v>138</v>
      </c>
      <c r="C24" s="132" t="s">
        <v>139</v>
      </c>
      <c r="D24" s="54">
        <v>43255</v>
      </c>
      <c r="E24" s="77"/>
      <c r="F24" s="77"/>
      <c r="G24" s="77"/>
      <c r="H24" s="77"/>
      <c r="I24" s="55">
        <v>462651</v>
      </c>
      <c r="J24" s="79">
        <f t="shared" si="0"/>
        <v>462651</v>
      </c>
      <c r="K24" s="236">
        <f t="shared" si="5"/>
        <v>462651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57">
        <f t="shared" si="7"/>
        <v>462651</v>
      </c>
      <c r="V24" s="185">
        <v>1</v>
      </c>
      <c r="W24" s="185">
        <v>1</v>
      </c>
      <c r="X24" s="41">
        <f t="shared" si="1"/>
        <v>462651</v>
      </c>
      <c r="Y24" s="41">
        <f t="shared" si="2"/>
        <v>462651</v>
      </c>
      <c r="Z24" s="126">
        <f t="shared" si="6"/>
        <v>462651</v>
      </c>
      <c r="AA24" s="77"/>
      <c r="AB24" s="211" t="s">
        <v>255</v>
      </c>
      <c r="AC24" s="44">
        <f t="shared" si="3"/>
        <v>0</v>
      </c>
      <c r="AD24" s="336">
        <f>362651</f>
        <v>362651</v>
      </c>
    </row>
    <row r="25" spans="1:30" x14ac:dyDescent="0.25">
      <c r="A25" s="76">
        <f t="shared" si="4"/>
        <v>19</v>
      </c>
      <c r="B25" s="52" t="s">
        <v>242</v>
      </c>
      <c r="C25" s="316" t="s">
        <v>243</v>
      </c>
      <c r="D25" s="54">
        <v>43255</v>
      </c>
      <c r="E25" s="77"/>
      <c r="F25" s="77"/>
      <c r="G25" s="77"/>
      <c r="H25" s="77"/>
      <c r="I25" s="313">
        <v>181140</v>
      </c>
      <c r="J25" s="79">
        <f t="shared" si="0"/>
        <v>181140</v>
      </c>
      <c r="K25" s="236">
        <f t="shared" si="5"/>
        <v>181140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  <c r="Q25" s="125">
        <v>0</v>
      </c>
      <c r="R25" s="125">
        <v>0</v>
      </c>
      <c r="S25" s="125">
        <v>0</v>
      </c>
      <c r="T25" s="125">
        <v>0</v>
      </c>
      <c r="U25" s="57">
        <f t="shared" si="7"/>
        <v>181140</v>
      </c>
      <c r="V25" s="185">
        <v>1</v>
      </c>
      <c r="W25" s="185">
        <v>1</v>
      </c>
      <c r="X25" s="41">
        <f t="shared" si="1"/>
        <v>181140</v>
      </c>
      <c r="Y25" s="41">
        <f t="shared" si="2"/>
        <v>181140</v>
      </c>
      <c r="Z25" s="126">
        <f t="shared" si="6"/>
        <v>181140</v>
      </c>
      <c r="AA25" s="77"/>
      <c r="AB25" s="211" t="s">
        <v>284</v>
      </c>
      <c r="AC25" s="44">
        <f t="shared" si="3"/>
        <v>0</v>
      </c>
    </row>
    <row r="26" spans="1:30" x14ac:dyDescent="0.25">
      <c r="A26" s="76">
        <f t="shared" si="4"/>
        <v>20</v>
      </c>
      <c r="B26" s="52" t="s">
        <v>242</v>
      </c>
      <c r="C26" s="316" t="s">
        <v>243</v>
      </c>
      <c r="D26" s="54">
        <v>43255</v>
      </c>
      <c r="E26" s="77"/>
      <c r="F26" s="77"/>
      <c r="G26" s="77"/>
      <c r="H26" s="77"/>
      <c r="I26" s="313">
        <v>105211</v>
      </c>
      <c r="J26" s="79">
        <f t="shared" si="0"/>
        <v>105211</v>
      </c>
      <c r="K26" s="236">
        <f t="shared" si="5"/>
        <v>105211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  <c r="Q26" s="125">
        <v>0</v>
      </c>
      <c r="R26" s="125">
        <v>0</v>
      </c>
      <c r="S26" s="125">
        <v>0</v>
      </c>
      <c r="T26" s="125">
        <v>0</v>
      </c>
      <c r="U26" s="57">
        <f t="shared" si="7"/>
        <v>105211</v>
      </c>
      <c r="V26" s="185">
        <v>1</v>
      </c>
      <c r="W26" s="185">
        <v>1</v>
      </c>
      <c r="X26" s="41">
        <f t="shared" si="1"/>
        <v>105211</v>
      </c>
      <c r="Y26" s="41">
        <f t="shared" si="2"/>
        <v>105211</v>
      </c>
      <c r="Z26" s="126">
        <f t="shared" si="6"/>
        <v>105211</v>
      </c>
      <c r="AA26" s="77"/>
      <c r="AB26" s="211" t="s">
        <v>284</v>
      </c>
      <c r="AC26" s="44">
        <f t="shared" si="3"/>
        <v>0</v>
      </c>
    </row>
    <row r="27" spans="1:30" x14ac:dyDescent="0.25">
      <c r="A27" s="76">
        <f t="shared" si="4"/>
        <v>21</v>
      </c>
      <c r="B27" s="52" t="s">
        <v>242</v>
      </c>
      <c r="C27" s="316" t="s">
        <v>243</v>
      </c>
      <c r="D27" s="54">
        <v>43255</v>
      </c>
      <c r="E27" s="77"/>
      <c r="F27" s="77"/>
      <c r="G27" s="77"/>
      <c r="H27" s="77"/>
      <c r="I27" s="313">
        <v>896580</v>
      </c>
      <c r="J27" s="79">
        <f t="shared" si="0"/>
        <v>896580</v>
      </c>
      <c r="K27" s="236">
        <f t="shared" si="5"/>
        <v>896580</v>
      </c>
      <c r="L27" s="125">
        <v>0</v>
      </c>
      <c r="M27" s="125">
        <v>0</v>
      </c>
      <c r="N27" s="125">
        <v>0</v>
      </c>
      <c r="O27" s="125">
        <v>0</v>
      </c>
      <c r="P27" s="125">
        <v>0</v>
      </c>
      <c r="Q27" s="125">
        <v>0</v>
      </c>
      <c r="R27" s="125">
        <v>0</v>
      </c>
      <c r="S27" s="125">
        <v>0</v>
      </c>
      <c r="T27" s="125">
        <v>0</v>
      </c>
      <c r="U27" s="57">
        <f t="shared" si="7"/>
        <v>896580</v>
      </c>
      <c r="V27" s="185">
        <v>1</v>
      </c>
      <c r="W27" s="185">
        <v>1</v>
      </c>
      <c r="X27" s="41">
        <f t="shared" si="1"/>
        <v>896580</v>
      </c>
      <c r="Y27" s="41">
        <f t="shared" si="2"/>
        <v>896580</v>
      </c>
      <c r="Z27" s="126">
        <f t="shared" si="6"/>
        <v>896580</v>
      </c>
      <c r="AA27" s="77"/>
      <c r="AB27" s="211" t="s">
        <v>284</v>
      </c>
      <c r="AC27" s="44">
        <f t="shared" si="3"/>
        <v>0</v>
      </c>
    </row>
    <row r="28" spans="1:30" x14ac:dyDescent="0.25">
      <c r="A28" s="76">
        <f t="shared" si="4"/>
        <v>22</v>
      </c>
      <c r="B28" s="52" t="s">
        <v>242</v>
      </c>
      <c r="C28" s="316" t="s">
        <v>243</v>
      </c>
      <c r="D28" s="54">
        <v>43255</v>
      </c>
      <c r="E28" s="77"/>
      <c r="F28" s="77"/>
      <c r="G28" s="77"/>
      <c r="H28" s="77"/>
      <c r="I28" s="313">
        <v>409004</v>
      </c>
      <c r="J28" s="79">
        <f t="shared" si="0"/>
        <v>409004</v>
      </c>
      <c r="K28" s="236">
        <f t="shared" si="5"/>
        <v>409004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  <c r="Q28" s="125">
        <v>0</v>
      </c>
      <c r="R28" s="125">
        <v>0</v>
      </c>
      <c r="S28" s="125">
        <v>0</v>
      </c>
      <c r="T28" s="125">
        <v>0</v>
      </c>
      <c r="U28" s="57">
        <f t="shared" si="7"/>
        <v>409004</v>
      </c>
      <c r="V28" s="185">
        <v>1</v>
      </c>
      <c r="W28" s="185">
        <v>1</v>
      </c>
      <c r="X28" s="41">
        <f t="shared" si="1"/>
        <v>409004</v>
      </c>
      <c r="Y28" s="41">
        <f t="shared" si="2"/>
        <v>409004</v>
      </c>
      <c r="Z28" s="126">
        <f t="shared" si="6"/>
        <v>409004</v>
      </c>
      <c r="AA28" s="77"/>
      <c r="AB28" s="211" t="s">
        <v>284</v>
      </c>
      <c r="AC28" s="44">
        <f t="shared" si="3"/>
        <v>0</v>
      </c>
    </row>
    <row r="29" spans="1:30" x14ac:dyDescent="0.25">
      <c r="A29" s="76">
        <f t="shared" si="4"/>
        <v>23</v>
      </c>
      <c r="B29" s="52" t="s">
        <v>128</v>
      </c>
      <c r="C29" s="59">
        <v>910247</v>
      </c>
      <c r="D29" s="54">
        <v>43256</v>
      </c>
      <c r="E29" s="77"/>
      <c r="F29" s="77"/>
      <c r="G29" s="77"/>
      <c r="H29" s="77"/>
      <c r="I29" s="313">
        <v>443683</v>
      </c>
      <c r="J29" s="79">
        <f t="shared" si="0"/>
        <v>443683</v>
      </c>
      <c r="K29" s="236">
        <f t="shared" si="5"/>
        <v>443683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57">
        <f t="shared" si="7"/>
        <v>443683</v>
      </c>
      <c r="V29" s="185">
        <v>1</v>
      </c>
      <c r="W29" s="185">
        <v>1</v>
      </c>
      <c r="X29" s="41">
        <f t="shared" si="1"/>
        <v>443683</v>
      </c>
      <c r="Y29" s="41">
        <f t="shared" si="2"/>
        <v>443683</v>
      </c>
      <c r="Z29" s="126">
        <f t="shared" si="6"/>
        <v>443683</v>
      </c>
      <c r="AA29" s="77"/>
      <c r="AB29" s="211" t="s">
        <v>248</v>
      </c>
      <c r="AC29" s="44">
        <f t="shared" si="3"/>
        <v>0</v>
      </c>
    </row>
    <row r="30" spans="1:30" x14ac:dyDescent="0.25">
      <c r="A30" s="76">
        <f t="shared" si="4"/>
        <v>24</v>
      </c>
      <c r="B30" s="52" t="s">
        <v>72</v>
      </c>
      <c r="C30" s="130" t="s">
        <v>129</v>
      </c>
      <c r="D30" s="54">
        <v>43256</v>
      </c>
      <c r="E30" s="77"/>
      <c r="F30" s="77"/>
      <c r="G30" s="77"/>
      <c r="H30" s="77"/>
      <c r="I30" s="313">
        <v>378645</v>
      </c>
      <c r="J30" s="79">
        <f t="shared" si="0"/>
        <v>378645</v>
      </c>
      <c r="K30" s="236">
        <f t="shared" si="5"/>
        <v>378645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  <c r="U30" s="57">
        <f t="shared" si="7"/>
        <v>378645</v>
      </c>
      <c r="V30" s="185">
        <v>1</v>
      </c>
      <c r="W30" s="185">
        <v>1</v>
      </c>
      <c r="X30" s="41">
        <f t="shared" si="1"/>
        <v>378645</v>
      </c>
      <c r="Y30" s="41">
        <f t="shared" si="2"/>
        <v>378645</v>
      </c>
      <c r="Z30" s="126">
        <f t="shared" si="6"/>
        <v>378645</v>
      </c>
      <c r="AA30" s="77"/>
      <c r="AB30" s="211" t="s">
        <v>249</v>
      </c>
      <c r="AC30" s="44">
        <f t="shared" si="3"/>
        <v>0</v>
      </c>
    </row>
    <row r="31" spans="1:30" x14ac:dyDescent="0.25">
      <c r="A31" s="76">
        <f t="shared" si="4"/>
        <v>25</v>
      </c>
      <c r="B31" s="52" t="s">
        <v>133</v>
      </c>
      <c r="C31" s="130" t="s">
        <v>109</v>
      </c>
      <c r="D31" s="54">
        <v>43256</v>
      </c>
      <c r="E31" s="77"/>
      <c r="F31" s="77"/>
      <c r="G31" s="77"/>
      <c r="H31" s="77"/>
      <c r="I31" s="313">
        <v>1094494</v>
      </c>
      <c r="J31" s="79">
        <f t="shared" si="0"/>
        <v>1094494</v>
      </c>
      <c r="K31" s="236">
        <f t="shared" si="5"/>
        <v>1094494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0</v>
      </c>
      <c r="T31" s="125">
        <v>0</v>
      </c>
      <c r="U31" s="57">
        <f t="shared" si="7"/>
        <v>1094494</v>
      </c>
      <c r="V31" s="185">
        <v>1</v>
      </c>
      <c r="W31" s="185">
        <v>1</v>
      </c>
      <c r="X31" s="41">
        <f t="shared" si="1"/>
        <v>1094494</v>
      </c>
      <c r="Y31" s="41">
        <f t="shared" si="2"/>
        <v>1094494</v>
      </c>
      <c r="Z31" s="126">
        <f t="shared" si="6"/>
        <v>1094494</v>
      </c>
      <c r="AA31" s="77"/>
      <c r="AB31" s="211" t="s">
        <v>252</v>
      </c>
      <c r="AC31" s="44">
        <f t="shared" si="3"/>
        <v>0</v>
      </c>
    </row>
    <row r="32" spans="1:30" x14ac:dyDescent="0.25">
      <c r="A32" s="76">
        <f t="shared" si="4"/>
        <v>26</v>
      </c>
      <c r="B32" s="52" t="s">
        <v>134</v>
      </c>
      <c r="C32" s="130" t="s">
        <v>135</v>
      </c>
      <c r="D32" s="54">
        <v>43256</v>
      </c>
      <c r="E32" s="77"/>
      <c r="F32" s="77"/>
      <c r="G32" s="77"/>
      <c r="H32" s="77"/>
      <c r="I32" s="313">
        <v>365719</v>
      </c>
      <c r="J32" s="79">
        <f t="shared" si="0"/>
        <v>365719</v>
      </c>
      <c r="K32" s="236">
        <f t="shared" si="5"/>
        <v>365719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57">
        <f t="shared" si="7"/>
        <v>365719</v>
      </c>
      <c r="V32" s="185">
        <v>1</v>
      </c>
      <c r="W32" s="185">
        <v>1</v>
      </c>
      <c r="X32" s="41">
        <f t="shared" si="1"/>
        <v>365719</v>
      </c>
      <c r="Y32" s="41">
        <f t="shared" si="2"/>
        <v>365719</v>
      </c>
      <c r="Z32" s="126">
        <f t="shared" si="6"/>
        <v>365719</v>
      </c>
      <c r="AA32" s="77"/>
      <c r="AB32" s="211" t="s">
        <v>253</v>
      </c>
      <c r="AC32" s="44">
        <f t="shared" si="3"/>
        <v>0</v>
      </c>
    </row>
    <row r="33" spans="1:29" x14ac:dyDescent="0.25">
      <c r="A33" s="76">
        <f t="shared" si="4"/>
        <v>27</v>
      </c>
      <c r="B33" s="52" t="s">
        <v>140</v>
      </c>
      <c r="C33" s="133">
        <v>912201</v>
      </c>
      <c r="D33" s="54">
        <v>43256</v>
      </c>
      <c r="E33" s="77"/>
      <c r="F33" s="77"/>
      <c r="G33" s="77"/>
      <c r="H33" s="77"/>
      <c r="I33" s="314">
        <v>318312</v>
      </c>
      <c r="J33" s="79">
        <f t="shared" si="0"/>
        <v>318312</v>
      </c>
      <c r="K33" s="236">
        <f t="shared" si="5"/>
        <v>318312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57">
        <f t="shared" si="7"/>
        <v>318312</v>
      </c>
      <c r="V33" s="185">
        <v>1</v>
      </c>
      <c r="W33" s="185">
        <v>1</v>
      </c>
      <c r="X33" s="41">
        <f t="shared" si="1"/>
        <v>318312</v>
      </c>
      <c r="Y33" s="41">
        <f t="shared" si="2"/>
        <v>318312</v>
      </c>
      <c r="Z33" s="126">
        <f t="shared" si="6"/>
        <v>318312</v>
      </c>
      <c r="AA33" s="77"/>
      <c r="AB33" s="211" t="s">
        <v>256</v>
      </c>
      <c r="AC33" s="44">
        <f t="shared" si="3"/>
        <v>0</v>
      </c>
    </row>
    <row r="34" spans="1:29" x14ac:dyDescent="0.25">
      <c r="A34" s="76">
        <f t="shared" si="4"/>
        <v>28</v>
      </c>
      <c r="B34" s="52" t="s">
        <v>141</v>
      </c>
      <c r="C34" s="133">
        <v>912799</v>
      </c>
      <c r="D34" s="54">
        <v>43256</v>
      </c>
      <c r="E34" s="77"/>
      <c r="F34" s="77"/>
      <c r="G34" s="77"/>
      <c r="H34" s="77"/>
      <c r="I34" s="314">
        <v>218514</v>
      </c>
      <c r="J34" s="79">
        <f t="shared" si="0"/>
        <v>218514</v>
      </c>
      <c r="K34" s="236">
        <f t="shared" si="5"/>
        <v>218514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  <c r="Q34" s="125">
        <v>0</v>
      </c>
      <c r="R34" s="125">
        <v>0</v>
      </c>
      <c r="S34" s="125">
        <v>0</v>
      </c>
      <c r="T34" s="125">
        <v>0</v>
      </c>
      <c r="U34" s="57">
        <f t="shared" si="7"/>
        <v>218514</v>
      </c>
      <c r="V34" s="185">
        <v>1</v>
      </c>
      <c r="W34" s="185">
        <v>1</v>
      </c>
      <c r="X34" s="41">
        <f t="shared" si="1"/>
        <v>218514</v>
      </c>
      <c r="Y34" s="41">
        <f t="shared" si="2"/>
        <v>218514</v>
      </c>
      <c r="Z34" s="126">
        <f t="shared" si="6"/>
        <v>218514</v>
      </c>
      <c r="AA34" s="77"/>
      <c r="AB34" s="211" t="s">
        <v>142</v>
      </c>
      <c r="AC34" s="44">
        <f t="shared" si="3"/>
        <v>0</v>
      </c>
    </row>
    <row r="35" spans="1:29" x14ac:dyDescent="0.25">
      <c r="A35" s="76">
        <f t="shared" si="4"/>
        <v>29</v>
      </c>
      <c r="B35" s="52" t="s">
        <v>143</v>
      </c>
      <c r="C35" s="133">
        <v>962409</v>
      </c>
      <c r="D35" s="54">
        <v>43256</v>
      </c>
      <c r="E35" s="77"/>
      <c r="F35" s="77"/>
      <c r="G35" s="77"/>
      <c r="H35" s="77"/>
      <c r="I35" s="314">
        <v>308274</v>
      </c>
      <c r="J35" s="79">
        <f t="shared" si="0"/>
        <v>308274</v>
      </c>
      <c r="K35" s="236">
        <f t="shared" si="5"/>
        <v>308274</v>
      </c>
      <c r="L35" s="125">
        <v>0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5">
        <v>0</v>
      </c>
      <c r="S35" s="125">
        <v>0</v>
      </c>
      <c r="T35" s="125">
        <v>0</v>
      </c>
      <c r="U35" s="57">
        <f t="shared" si="7"/>
        <v>308274</v>
      </c>
      <c r="V35" s="185">
        <v>1</v>
      </c>
      <c r="W35" s="185">
        <v>1</v>
      </c>
      <c r="X35" s="41">
        <f t="shared" si="1"/>
        <v>308274</v>
      </c>
      <c r="Y35" s="41">
        <f t="shared" si="2"/>
        <v>308274</v>
      </c>
      <c r="Z35" s="126">
        <f t="shared" si="6"/>
        <v>308274</v>
      </c>
      <c r="AA35" s="77"/>
      <c r="AB35" s="211" t="s">
        <v>257</v>
      </c>
      <c r="AC35" s="44">
        <f t="shared" si="3"/>
        <v>0</v>
      </c>
    </row>
    <row r="36" spans="1:29" x14ac:dyDescent="0.25">
      <c r="A36" s="76">
        <f t="shared" si="4"/>
        <v>30</v>
      </c>
      <c r="B36" s="52" t="s">
        <v>144</v>
      </c>
      <c r="C36" s="133">
        <v>899458</v>
      </c>
      <c r="D36" s="54">
        <v>43256</v>
      </c>
      <c r="E36" s="77"/>
      <c r="F36" s="77"/>
      <c r="G36" s="77"/>
      <c r="H36" s="77"/>
      <c r="I36" s="314">
        <v>847250</v>
      </c>
      <c r="J36" s="79">
        <f t="shared" si="0"/>
        <v>847250</v>
      </c>
      <c r="K36" s="236">
        <f t="shared" si="5"/>
        <v>847250</v>
      </c>
      <c r="L36" s="125">
        <v>0</v>
      </c>
      <c r="M36" s="125">
        <v>0</v>
      </c>
      <c r="N36" s="125">
        <v>0</v>
      </c>
      <c r="O36" s="125">
        <v>0</v>
      </c>
      <c r="P36" s="125">
        <v>0</v>
      </c>
      <c r="Q36" s="125">
        <v>0</v>
      </c>
      <c r="R36" s="125">
        <v>0</v>
      </c>
      <c r="S36" s="125">
        <v>0</v>
      </c>
      <c r="T36" s="125">
        <v>0</v>
      </c>
      <c r="U36" s="57">
        <f t="shared" si="7"/>
        <v>847250</v>
      </c>
      <c r="V36" s="185">
        <v>1</v>
      </c>
      <c r="W36" s="185">
        <v>1</v>
      </c>
      <c r="X36" s="41">
        <f t="shared" si="1"/>
        <v>847250</v>
      </c>
      <c r="Y36" s="41">
        <f t="shared" si="2"/>
        <v>847250</v>
      </c>
      <c r="Z36" s="126">
        <f t="shared" si="6"/>
        <v>847250</v>
      </c>
      <c r="AA36" s="77"/>
      <c r="AB36" s="211" t="s">
        <v>258</v>
      </c>
      <c r="AC36" s="44">
        <f t="shared" si="3"/>
        <v>0</v>
      </c>
    </row>
    <row r="37" spans="1:29" x14ac:dyDescent="0.25">
      <c r="A37" s="76">
        <f t="shared" si="4"/>
        <v>31</v>
      </c>
      <c r="B37" s="52" t="s">
        <v>145</v>
      </c>
      <c r="C37" s="130" t="s">
        <v>146</v>
      </c>
      <c r="D37" s="54">
        <v>43256</v>
      </c>
      <c r="E37" s="77"/>
      <c r="F37" s="77"/>
      <c r="G37" s="77"/>
      <c r="H37" s="77"/>
      <c r="I37" s="313">
        <v>148261</v>
      </c>
      <c r="J37" s="79">
        <f t="shared" si="0"/>
        <v>148261</v>
      </c>
      <c r="K37" s="236">
        <f t="shared" si="5"/>
        <v>148261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57">
        <f t="shared" si="7"/>
        <v>148261</v>
      </c>
      <c r="V37" s="185">
        <v>1</v>
      </c>
      <c r="W37" s="185">
        <v>1</v>
      </c>
      <c r="X37" s="41">
        <f t="shared" si="1"/>
        <v>148261</v>
      </c>
      <c r="Y37" s="41">
        <f t="shared" si="2"/>
        <v>148261</v>
      </c>
      <c r="Z37" s="126">
        <f t="shared" si="6"/>
        <v>148261</v>
      </c>
      <c r="AA37" s="77"/>
      <c r="AB37" s="211" t="s">
        <v>259</v>
      </c>
      <c r="AC37" s="44">
        <f t="shared" si="3"/>
        <v>0</v>
      </c>
    </row>
    <row r="38" spans="1:29" x14ac:dyDescent="0.25">
      <c r="A38" s="76">
        <f t="shared" si="4"/>
        <v>32</v>
      </c>
      <c r="B38" s="52" t="s">
        <v>145</v>
      </c>
      <c r="C38" s="130" t="s">
        <v>146</v>
      </c>
      <c r="D38" s="54">
        <v>43256</v>
      </c>
      <c r="E38" s="77"/>
      <c r="F38" s="77"/>
      <c r="G38" s="77"/>
      <c r="H38" s="77"/>
      <c r="I38" s="313">
        <v>468722</v>
      </c>
      <c r="J38" s="79">
        <f t="shared" si="0"/>
        <v>468722</v>
      </c>
      <c r="K38" s="236">
        <f t="shared" si="5"/>
        <v>468722</v>
      </c>
      <c r="L38" s="125">
        <v>0</v>
      </c>
      <c r="M38" s="125">
        <v>0</v>
      </c>
      <c r="N38" s="125">
        <v>0</v>
      </c>
      <c r="O38" s="125">
        <v>0</v>
      </c>
      <c r="P38" s="125">
        <v>0</v>
      </c>
      <c r="Q38" s="125">
        <v>0</v>
      </c>
      <c r="R38" s="125">
        <v>0</v>
      </c>
      <c r="S38" s="125">
        <v>0</v>
      </c>
      <c r="T38" s="125">
        <v>0</v>
      </c>
      <c r="U38" s="57">
        <f t="shared" si="7"/>
        <v>468722</v>
      </c>
      <c r="V38" s="185">
        <v>1</v>
      </c>
      <c r="W38" s="185">
        <v>1</v>
      </c>
      <c r="X38" s="41">
        <f t="shared" si="1"/>
        <v>468722</v>
      </c>
      <c r="Y38" s="41">
        <f t="shared" si="2"/>
        <v>468722</v>
      </c>
      <c r="Z38" s="126">
        <f t="shared" si="6"/>
        <v>468722</v>
      </c>
      <c r="AA38" s="77"/>
      <c r="AB38" s="211" t="s">
        <v>260</v>
      </c>
      <c r="AC38" s="44">
        <f t="shared" si="3"/>
        <v>0</v>
      </c>
    </row>
    <row r="39" spans="1:29" x14ac:dyDescent="0.25">
      <c r="A39" s="76">
        <f t="shared" si="4"/>
        <v>33</v>
      </c>
      <c r="B39" s="52" t="s">
        <v>147</v>
      </c>
      <c r="C39" s="130" t="s">
        <v>148</v>
      </c>
      <c r="D39" s="54">
        <v>43256</v>
      </c>
      <c r="E39" s="77"/>
      <c r="F39" s="77"/>
      <c r="G39" s="77"/>
      <c r="H39" s="77"/>
      <c r="I39" s="313">
        <v>95761</v>
      </c>
      <c r="J39" s="79">
        <f t="shared" ref="J39:J60" si="8">V39*X39</f>
        <v>95761</v>
      </c>
      <c r="K39" s="236">
        <f t="shared" si="5"/>
        <v>95761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5">
        <v>0</v>
      </c>
      <c r="S39" s="125">
        <v>0</v>
      </c>
      <c r="T39" s="125">
        <v>0</v>
      </c>
      <c r="U39" s="57">
        <f t="shared" si="7"/>
        <v>95761</v>
      </c>
      <c r="V39" s="185">
        <v>1</v>
      </c>
      <c r="W39" s="185">
        <v>1</v>
      </c>
      <c r="X39" s="41">
        <f t="shared" ref="X39:X60" si="9">+K39+L39</f>
        <v>95761</v>
      </c>
      <c r="Y39" s="41">
        <f t="shared" ref="Y39:Y60" si="10">+W39*X39</f>
        <v>95761</v>
      </c>
      <c r="Z39" s="126">
        <f t="shared" si="6"/>
        <v>95761</v>
      </c>
      <c r="AA39" s="77"/>
      <c r="AB39" s="211" t="s">
        <v>261</v>
      </c>
      <c r="AC39" s="44">
        <f t="shared" ref="AC39:AC60" si="11">+U39-Z39</f>
        <v>0</v>
      </c>
    </row>
    <row r="40" spans="1:29" x14ac:dyDescent="0.25">
      <c r="A40" s="76">
        <f t="shared" si="4"/>
        <v>34</v>
      </c>
      <c r="B40" s="52" t="s">
        <v>149</v>
      </c>
      <c r="C40" s="130" t="s">
        <v>150</v>
      </c>
      <c r="D40" s="54">
        <v>43256</v>
      </c>
      <c r="E40" s="77"/>
      <c r="F40" s="77"/>
      <c r="G40" s="77"/>
      <c r="H40" s="77"/>
      <c r="I40" s="313">
        <v>343533</v>
      </c>
      <c r="J40" s="79">
        <f t="shared" si="8"/>
        <v>343533</v>
      </c>
      <c r="K40" s="236">
        <f t="shared" si="5"/>
        <v>343533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  <c r="Q40" s="125">
        <v>0</v>
      </c>
      <c r="R40" s="125">
        <v>0</v>
      </c>
      <c r="S40" s="125">
        <v>0</v>
      </c>
      <c r="T40" s="125">
        <v>0</v>
      </c>
      <c r="U40" s="57">
        <f t="shared" si="7"/>
        <v>343533</v>
      </c>
      <c r="V40" s="185">
        <v>1</v>
      </c>
      <c r="W40" s="185">
        <v>1</v>
      </c>
      <c r="X40" s="41">
        <f t="shared" si="9"/>
        <v>343533</v>
      </c>
      <c r="Y40" s="41">
        <f t="shared" si="10"/>
        <v>343533</v>
      </c>
      <c r="Z40" s="126">
        <f t="shared" si="6"/>
        <v>343533</v>
      </c>
      <c r="AA40" s="77"/>
      <c r="AB40" s="211" t="s">
        <v>151</v>
      </c>
      <c r="AC40" s="44">
        <f t="shared" si="11"/>
        <v>0</v>
      </c>
    </row>
    <row r="41" spans="1:29" x14ac:dyDescent="0.25">
      <c r="A41" s="76">
        <f t="shared" si="4"/>
        <v>35</v>
      </c>
      <c r="B41" s="52" t="s">
        <v>152</v>
      </c>
      <c r="C41" s="130" t="s">
        <v>153</v>
      </c>
      <c r="D41" s="54">
        <v>43256</v>
      </c>
      <c r="E41" s="77"/>
      <c r="F41" s="77"/>
      <c r="G41" s="77"/>
      <c r="H41" s="77"/>
      <c r="I41" s="315">
        <v>963136</v>
      </c>
      <c r="J41" s="79">
        <f t="shared" si="8"/>
        <v>963136</v>
      </c>
      <c r="K41" s="236">
        <f t="shared" ref="K41:K60" si="12">+I41/V41</f>
        <v>963136</v>
      </c>
      <c r="L41" s="125">
        <v>0</v>
      </c>
      <c r="M41" s="125">
        <v>0</v>
      </c>
      <c r="N41" s="125">
        <v>0</v>
      </c>
      <c r="O41" s="125">
        <v>0</v>
      </c>
      <c r="P41" s="125">
        <v>0</v>
      </c>
      <c r="Q41" s="125">
        <v>0</v>
      </c>
      <c r="R41" s="125">
        <v>0</v>
      </c>
      <c r="S41" s="125">
        <v>0</v>
      </c>
      <c r="T41" s="125">
        <v>0</v>
      </c>
      <c r="U41" s="57">
        <f t="shared" si="7"/>
        <v>963136</v>
      </c>
      <c r="V41" s="185">
        <v>1</v>
      </c>
      <c r="W41" s="185">
        <v>1</v>
      </c>
      <c r="X41" s="41">
        <f t="shared" si="9"/>
        <v>963136</v>
      </c>
      <c r="Y41" s="41">
        <f t="shared" si="10"/>
        <v>963136</v>
      </c>
      <c r="Z41" s="126">
        <f t="shared" ref="Z41:Z60" si="13">+K41*W41</f>
        <v>963136</v>
      </c>
      <c r="AA41" s="77"/>
      <c r="AB41" s="211" t="s">
        <v>262</v>
      </c>
      <c r="AC41" s="44">
        <f t="shared" si="11"/>
        <v>0</v>
      </c>
    </row>
    <row r="42" spans="1:29" x14ac:dyDescent="0.25">
      <c r="A42" s="76">
        <f t="shared" si="4"/>
        <v>36</v>
      </c>
      <c r="B42" s="52" t="s">
        <v>154</v>
      </c>
      <c r="C42" s="130" t="s">
        <v>155</v>
      </c>
      <c r="D42" s="54">
        <v>43256</v>
      </c>
      <c r="E42" s="77"/>
      <c r="F42" s="77"/>
      <c r="G42" s="77"/>
      <c r="H42" s="77"/>
      <c r="I42" s="313">
        <v>471406</v>
      </c>
      <c r="J42" s="79">
        <f t="shared" si="8"/>
        <v>471406</v>
      </c>
      <c r="K42" s="236">
        <f t="shared" si="12"/>
        <v>471406</v>
      </c>
      <c r="L42" s="125">
        <v>0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5">
        <v>0</v>
      </c>
      <c r="S42" s="125">
        <v>0</v>
      </c>
      <c r="T42" s="125">
        <v>0</v>
      </c>
      <c r="U42" s="57">
        <f t="shared" ref="U42:U60" si="14">I42-N42-P42-T42</f>
        <v>471406</v>
      </c>
      <c r="V42" s="185">
        <v>1</v>
      </c>
      <c r="W42" s="185">
        <v>1</v>
      </c>
      <c r="X42" s="41">
        <f t="shared" si="9"/>
        <v>471406</v>
      </c>
      <c r="Y42" s="41">
        <f t="shared" si="10"/>
        <v>471406</v>
      </c>
      <c r="Z42" s="126">
        <f t="shared" si="13"/>
        <v>471406</v>
      </c>
      <c r="AA42" s="77"/>
      <c r="AB42" s="211" t="s">
        <v>263</v>
      </c>
      <c r="AC42" s="44">
        <f t="shared" si="11"/>
        <v>0</v>
      </c>
    </row>
    <row r="43" spans="1:29" x14ac:dyDescent="0.25">
      <c r="A43" s="76">
        <f t="shared" si="4"/>
        <v>37</v>
      </c>
      <c r="B43" s="52" t="s">
        <v>156</v>
      </c>
      <c r="C43" s="133">
        <v>912786</v>
      </c>
      <c r="D43" s="54">
        <v>43256</v>
      </c>
      <c r="E43" s="77"/>
      <c r="F43" s="77"/>
      <c r="G43" s="77"/>
      <c r="H43" s="77"/>
      <c r="I43" s="314">
        <v>504992</v>
      </c>
      <c r="J43" s="79">
        <f t="shared" si="8"/>
        <v>504992</v>
      </c>
      <c r="K43" s="236">
        <f t="shared" si="12"/>
        <v>504992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v>0</v>
      </c>
      <c r="S43" s="125">
        <v>0</v>
      </c>
      <c r="T43" s="125">
        <v>0</v>
      </c>
      <c r="U43" s="57">
        <f t="shared" si="14"/>
        <v>504992</v>
      </c>
      <c r="V43" s="185">
        <v>1</v>
      </c>
      <c r="W43" s="185">
        <v>1</v>
      </c>
      <c r="X43" s="41">
        <f t="shared" si="9"/>
        <v>504992</v>
      </c>
      <c r="Y43" s="41">
        <f t="shared" si="10"/>
        <v>504992</v>
      </c>
      <c r="Z43" s="126">
        <f t="shared" si="13"/>
        <v>504992</v>
      </c>
      <c r="AA43" s="77"/>
      <c r="AB43" s="211" t="s">
        <v>264</v>
      </c>
      <c r="AC43" s="44">
        <f t="shared" si="11"/>
        <v>0</v>
      </c>
    </row>
    <row r="44" spans="1:29" x14ac:dyDescent="0.25">
      <c r="A44" s="76">
        <f t="shared" si="4"/>
        <v>38</v>
      </c>
      <c r="B44" s="52" t="s">
        <v>157</v>
      </c>
      <c r="C44" s="130" t="s">
        <v>158</v>
      </c>
      <c r="D44" s="54">
        <v>43256</v>
      </c>
      <c r="E44" s="77"/>
      <c r="F44" s="77"/>
      <c r="G44" s="77"/>
      <c r="H44" s="77"/>
      <c r="I44" s="313">
        <v>215345</v>
      </c>
      <c r="J44" s="79">
        <f t="shared" si="8"/>
        <v>215345</v>
      </c>
      <c r="K44" s="236">
        <f t="shared" si="12"/>
        <v>215345</v>
      </c>
      <c r="L44" s="125">
        <v>0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5">
        <v>0</v>
      </c>
      <c r="S44" s="125">
        <v>0</v>
      </c>
      <c r="T44" s="125">
        <v>0</v>
      </c>
      <c r="U44" s="57">
        <f t="shared" si="14"/>
        <v>215345</v>
      </c>
      <c r="V44" s="185">
        <v>1</v>
      </c>
      <c r="W44" s="185">
        <v>1</v>
      </c>
      <c r="X44" s="41">
        <f t="shared" si="9"/>
        <v>215345</v>
      </c>
      <c r="Y44" s="41">
        <f t="shared" si="10"/>
        <v>215345</v>
      </c>
      <c r="Z44" s="126">
        <f t="shared" si="13"/>
        <v>215345</v>
      </c>
      <c r="AA44" s="77"/>
      <c r="AB44" s="211" t="s">
        <v>265</v>
      </c>
      <c r="AC44" s="44">
        <f t="shared" si="11"/>
        <v>0</v>
      </c>
    </row>
    <row r="45" spans="1:29" x14ac:dyDescent="0.25">
      <c r="A45" s="76">
        <f t="shared" si="4"/>
        <v>39</v>
      </c>
      <c r="B45" s="52" t="s">
        <v>157</v>
      </c>
      <c r="C45" s="59">
        <v>962744</v>
      </c>
      <c r="D45" s="54">
        <v>43256</v>
      </c>
      <c r="E45" s="77"/>
      <c r="F45" s="77"/>
      <c r="G45" s="77"/>
      <c r="H45" s="77"/>
      <c r="I45" s="313">
        <v>8529</v>
      </c>
      <c r="J45" s="79">
        <f t="shared" si="8"/>
        <v>8529</v>
      </c>
      <c r="K45" s="236">
        <f t="shared" si="12"/>
        <v>8529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5">
        <v>0</v>
      </c>
      <c r="S45" s="125">
        <v>0</v>
      </c>
      <c r="T45" s="125">
        <v>0</v>
      </c>
      <c r="U45" s="57">
        <f t="shared" si="14"/>
        <v>8529</v>
      </c>
      <c r="V45" s="185">
        <v>1</v>
      </c>
      <c r="W45" s="185">
        <v>1</v>
      </c>
      <c r="X45" s="41">
        <f t="shared" si="9"/>
        <v>8529</v>
      </c>
      <c r="Y45" s="41">
        <f t="shared" si="10"/>
        <v>8529</v>
      </c>
      <c r="Z45" s="126">
        <f t="shared" si="13"/>
        <v>8529</v>
      </c>
      <c r="AA45" s="77"/>
      <c r="AB45" s="211" t="s">
        <v>266</v>
      </c>
      <c r="AC45" s="44">
        <f t="shared" si="11"/>
        <v>0</v>
      </c>
    </row>
    <row r="46" spans="1:29" x14ac:dyDescent="0.25">
      <c r="A46" s="76">
        <f t="shared" si="4"/>
        <v>40</v>
      </c>
      <c r="B46" s="52" t="s">
        <v>159</v>
      </c>
      <c r="C46" s="130" t="s">
        <v>160</v>
      </c>
      <c r="D46" s="54">
        <v>43256</v>
      </c>
      <c r="E46" s="77"/>
      <c r="F46" s="77"/>
      <c r="G46" s="77"/>
      <c r="H46" s="77"/>
      <c r="I46" s="313">
        <v>61947</v>
      </c>
      <c r="J46" s="79">
        <f t="shared" si="8"/>
        <v>61947</v>
      </c>
      <c r="K46" s="236">
        <f t="shared" si="12"/>
        <v>61947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0</v>
      </c>
      <c r="T46" s="125">
        <v>0</v>
      </c>
      <c r="U46" s="57">
        <f t="shared" si="14"/>
        <v>61947</v>
      </c>
      <c r="V46" s="185">
        <v>1</v>
      </c>
      <c r="W46" s="185">
        <v>1</v>
      </c>
      <c r="X46" s="41">
        <f t="shared" si="9"/>
        <v>61947</v>
      </c>
      <c r="Y46" s="41">
        <f t="shared" si="10"/>
        <v>61947</v>
      </c>
      <c r="Z46" s="126">
        <f t="shared" si="13"/>
        <v>61947</v>
      </c>
      <c r="AA46" s="77"/>
      <c r="AB46" s="211" t="s">
        <v>267</v>
      </c>
      <c r="AC46" s="44">
        <f t="shared" si="11"/>
        <v>0</v>
      </c>
    </row>
    <row r="47" spans="1:29" x14ac:dyDescent="0.25">
      <c r="A47" s="76">
        <f t="shared" si="4"/>
        <v>41</v>
      </c>
      <c r="B47" s="52" t="s">
        <v>161</v>
      </c>
      <c r="C47" s="59">
        <v>914013</v>
      </c>
      <c r="D47" s="54">
        <v>43256</v>
      </c>
      <c r="E47" s="77"/>
      <c r="F47" s="77"/>
      <c r="G47" s="77"/>
      <c r="H47" s="77"/>
      <c r="I47" s="313">
        <v>85403</v>
      </c>
      <c r="J47" s="79">
        <f t="shared" si="8"/>
        <v>85403</v>
      </c>
      <c r="K47" s="236">
        <f t="shared" si="12"/>
        <v>85403</v>
      </c>
      <c r="L47" s="125">
        <v>0</v>
      </c>
      <c r="M47" s="125">
        <v>0</v>
      </c>
      <c r="N47" s="125">
        <v>0</v>
      </c>
      <c r="O47" s="125">
        <v>0</v>
      </c>
      <c r="P47" s="125">
        <v>0</v>
      </c>
      <c r="Q47" s="125">
        <v>0</v>
      </c>
      <c r="R47" s="125">
        <v>0</v>
      </c>
      <c r="S47" s="125">
        <v>0</v>
      </c>
      <c r="T47" s="125">
        <v>0</v>
      </c>
      <c r="U47" s="57">
        <f t="shared" si="14"/>
        <v>85403</v>
      </c>
      <c r="V47" s="185">
        <v>1</v>
      </c>
      <c r="W47" s="185">
        <v>1</v>
      </c>
      <c r="X47" s="41">
        <f t="shared" si="9"/>
        <v>85403</v>
      </c>
      <c r="Y47" s="41">
        <f t="shared" si="10"/>
        <v>85403</v>
      </c>
      <c r="Z47" s="126">
        <f t="shared" si="13"/>
        <v>85403</v>
      </c>
      <c r="AA47" s="77"/>
      <c r="AB47" s="211" t="s">
        <v>268</v>
      </c>
      <c r="AC47" s="44">
        <f t="shared" si="11"/>
        <v>0</v>
      </c>
    </row>
    <row r="48" spans="1:29" x14ac:dyDescent="0.25">
      <c r="A48" s="76">
        <f t="shared" si="4"/>
        <v>42</v>
      </c>
      <c r="B48" s="62" t="s">
        <v>162</v>
      </c>
      <c r="C48" s="66" t="s">
        <v>163</v>
      </c>
      <c r="D48" s="67">
        <v>43256</v>
      </c>
      <c r="E48" s="77"/>
      <c r="F48" s="77"/>
      <c r="G48" s="77"/>
      <c r="H48" s="77"/>
      <c r="I48" s="302">
        <v>104640</v>
      </c>
      <c r="J48" s="79">
        <f t="shared" si="8"/>
        <v>104640</v>
      </c>
      <c r="K48" s="236">
        <f t="shared" si="12"/>
        <v>104640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v>0</v>
      </c>
      <c r="S48" s="125">
        <v>0</v>
      </c>
      <c r="T48" s="125">
        <v>0</v>
      </c>
      <c r="U48" s="57">
        <f t="shared" si="14"/>
        <v>104640</v>
      </c>
      <c r="V48" s="185">
        <v>1</v>
      </c>
      <c r="W48" s="185">
        <v>1</v>
      </c>
      <c r="X48" s="41">
        <f t="shared" si="9"/>
        <v>104640</v>
      </c>
      <c r="Y48" s="41">
        <f t="shared" si="10"/>
        <v>104640</v>
      </c>
      <c r="Z48" s="126">
        <f t="shared" si="13"/>
        <v>104640</v>
      </c>
      <c r="AA48" s="77"/>
      <c r="AB48" s="211" t="s">
        <v>273</v>
      </c>
      <c r="AC48" s="44">
        <f t="shared" si="11"/>
        <v>0</v>
      </c>
    </row>
    <row r="49" spans="1:29" x14ac:dyDescent="0.25">
      <c r="A49" s="76">
        <f t="shared" si="4"/>
        <v>43</v>
      </c>
      <c r="B49" s="52" t="s">
        <v>164</v>
      </c>
      <c r="C49" s="59">
        <v>970654</v>
      </c>
      <c r="D49" s="54">
        <v>43256</v>
      </c>
      <c r="E49" s="77"/>
      <c r="F49" s="77"/>
      <c r="G49" s="77"/>
      <c r="H49" s="77"/>
      <c r="I49" s="313">
        <v>476645</v>
      </c>
      <c r="J49" s="79">
        <f t="shared" si="8"/>
        <v>476645</v>
      </c>
      <c r="K49" s="236">
        <f t="shared" si="12"/>
        <v>476645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5">
        <v>0</v>
      </c>
      <c r="S49" s="125">
        <v>0</v>
      </c>
      <c r="T49" s="125">
        <v>0</v>
      </c>
      <c r="U49" s="57">
        <f t="shared" si="14"/>
        <v>476645</v>
      </c>
      <c r="V49" s="185">
        <v>1</v>
      </c>
      <c r="W49" s="185">
        <v>1</v>
      </c>
      <c r="X49" s="41">
        <f t="shared" si="9"/>
        <v>476645</v>
      </c>
      <c r="Y49" s="41">
        <f t="shared" si="10"/>
        <v>476645</v>
      </c>
      <c r="Z49" s="126">
        <f t="shared" si="13"/>
        <v>476645</v>
      </c>
      <c r="AA49" s="77"/>
      <c r="AB49" s="211" t="s">
        <v>274</v>
      </c>
      <c r="AC49" s="44">
        <f t="shared" si="11"/>
        <v>0</v>
      </c>
    </row>
    <row r="50" spans="1:29" x14ac:dyDescent="0.25">
      <c r="A50" s="76">
        <f t="shared" si="4"/>
        <v>44</v>
      </c>
      <c r="B50" s="52" t="s">
        <v>165</v>
      </c>
      <c r="C50" s="130" t="s">
        <v>166</v>
      </c>
      <c r="D50" s="54">
        <v>43256</v>
      </c>
      <c r="E50" s="77"/>
      <c r="F50" s="77"/>
      <c r="G50" s="77"/>
      <c r="H50" s="77"/>
      <c r="I50" s="313">
        <v>595494</v>
      </c>
      <c r="J50" s="79">
        <f t="shared" si="8"/>
        <v>595494</v>
      </c>
      <c r="K50" s="236">
        <f t="shared" si="12"/>
        <v>595494</v>
      </c>
      <c r="L50" s="125">
        <v>0</v>
      </c>
      <c r="M50" s="125">
        <v>0</v>
      </c>
      <c r="N50" s="125">
        <v>0</v>
      </c>
      <c r="O50" s="125">
        <v>0</v>
      </c>
      <c r="P50" s="125">
        <v>0</v>
      </c>
      <c r="Q50" s="125">
        <v>0</v>
      </c>
      <c r="R50" s="125">
        <v>0</v>
      </c>
      <c r="S50" s="125">
        <v>0</v>
      </c>
      <c r="T50" s="125">
        <v>0</v>
      </c>
      <c r="U50" s="57">
        <f t="shared" si="14"/>
        <v>595494</v>
      </c>
      <c r="V50" s="185">
        <v>1</v>
      </c>
      <c r="W50" s="185">
        <v>1</v>
      </c>
      <c r="X50" s="41">
        <f t="shared" si="9"/>
        <v>595494</v>
      </c>
      <c r="Y50" s="41">
        <f t="shared" si="10"/>
        <v>595494</v>
      </c>
      <c r="Z50" s="126">
        <f t="shared" si="13"/>
        <v>595494</v>
      </c>
      <c r="AA50" s="77"/>
      <c r="AB50" s="211" t="s">
        <v>275</v>
      </c>
      <c r="AC50" s="44">
        <f t="shared" si="11"/>
        <v>0</v>
      </c>
    </row>
    <row r="51" spans="1:29" x14ac:dyDescent="0.25">
      <c r="A51" s="76">
        <f t="shared" si="4"/>
        <v>45</v>
      </c>
      <c r="B51" s="52" t="s">
        <v>165</v>
      </c>
      <c r="C51" s="130" t="s">
        <v>166</v>
      </c>
      <c r="D51" s="54">
        <v>43256</v>
      </c>
      <c r="E51" s="77"/>
      <c r="F51" s="77"/>
      <c r="G51" s="77"/>
      <c r="H51" s="77"/>
      <c r="I51" s="313">
        <v>245454</v>
      </c>
      <c r="J51" s="79">
        <f t="shared" si="8"/>
        <v>245454</v>
      </c>
      <c r="K51" s="236">
        <f t="shared" si="12"/>
        <v>245454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5">
        <v>0</v>
      </c>
      <c r="S51" s="125">
        <v>0</v>
      </c>
      <c r="T51" s="125">
        <v>0</v>
      </c>
      <c r="U51" s="57">
        <f t="shared" si="14"/>
        <v>245454</v>
      </c>
      <c r="V51" s="185">
        <v>1</v>
      </c>
      <c r="W51" s="185">
        <v>1</v>
      </c>
      <c r="X51" s="41">
        <f t="shared" si="9"/>
        <v>245454</v>
      </c>
      <c r="Y51" s="41">
        <f t="shared" si="10"/>
        <v>245454</v>
      </c>
      <c r="Z51" s="126">
        <f t="shared" si="13"/>
        <v>245454</v>
      </c>
      <c r="AA51" s="77"/>
      <c r="AB51" s="211" t="s">
        <v>276</v>
      </c>
      <c r="AC51" s="44">
        <f t="shared" si="11"/>
        <v>0</v>
      </c>
    </row>
    <row r="52" spans="1:29" x14ac:dyDescent="0.25">
      <c r="A52" s="76">
        <f t="shared" si="4"/>
        <v>46</v>
      </c>
      <c r="B52" s="52" t="s">
        <v>167</v>
      </c>
      <c r="C52" s="130" t="s">
        <v>168</v>
      </c>
      <c r="D52" s="54">
        <v>43256</v>
      </c>
      <c r="E52" s="77"/>
      <c r="F52" s="77"/>
      <c r="G52" s="77"/>
      <c r="H52" s="77"/>
      <c r="I52" s="314">
        <v>283430</v>
      </c>
      <c r="J52" s="79">
        <f t="shared" si="8"/>
        <v>283430</v>
      </c>
      <c r="K52" s="236">
        <f t="shared" si="12"/>
        <v>283430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57">
        <f t="shared" si="14"/>
        <v>283430</v>
      </c>
      <c r="V52" s="185">
        <v>1</v>
      </c>
      <c r="W52" s="185">
        <v>1</v>
      </c>
      <c r="X52" s="41">
        <f t="shared" si="9"/>
        <v>283430</v>
      </c>
      <c r="Y52" s="41">
        <f t="shared" si="10"/>
        <v>283430</v>
      </c>
      <c r="Z52" s="126">
        <f t="shared" si="13"/>
        <v>283430</v>
      </c>
      <c r="AA52" s="77"/>
      <c r="AB52" s="211" t="s">
        <v>277</v>
      </c>
      <c r="AC52" s="44">
        <f t="shared" si="11"/>
        <v>0</v>
      </c>
    </row>
    <row r="53" spans="1:29" x14ac:dyDescent="0.25">
      <c r="A53" s="76">
        <f t="shared" si="4"/>
        <v>47</v>
      </c>
      <c r="B53" s="52" t="s">
        <v>167</v>
      </c>
      <c r="C53" s="130" t="s">
        <v>168</v>
      </c>
      <c r="D53" s="54">
        <v>43256</v>
      </c>
      <c r="E53" s="77"/>
      <c r="F53" s="77"/>
      <c r="G53" s="77"/>
      <c r="H53" s="77"/>
      <c r="I53" s="314">
        <v>93530</v>
      </c>
      <c r="J53" s="79">
        <f t="shared" si="8"/>
        <v>93530</v>
      </c>
      <c r="K53" s="236">
        <f t="shared" si="12"/>
        <v>93530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  <c r="Q53" s="125">
        <v>0</v>
      </c>
      <c r="R53" s="125">
        <v>0</v>
      </c>
      <c r="S53" s="125">
        <v>0</v>
      </c>
      <c r="T53" s="125">
        <v>0</v>
      </c>
      <c r="U53" s="57">
        <f t="shared" si="14"/>
        <v>93530</v>
      </c>
      <c r="V53" s="185">
        <v>1</v>
      </c>
      <c r="W53" s="185">
        <v>1</v>
      </c>
      <c r="X53" s="41">
        <f t="shared" si="9"/>
        <v>93530</v>
      </c>
      <c r="Y53" s="41">
        <f t="shared" si="10"/>
        <v>93530</v>
      </c>
      <c r="Z53" s="126">
        <f t="shared" si="13"/>
        <v>93530</v>
      </c>
      <c r="AA53" s="77"/>
      <c r="AB53" s="211" t="s">
        <v>278</v>
      </c>
      <c r="AC53" s="44">
        <f t="shared" si="11"/>
        <v>0</v>
      </c>
    </row>
    <row r="54" spans="1:29" x14ac:dyDescent="0.25">
      <c r="A54" s="76">
        <f t="shared" si="4"/>
        <v>48</v>
      </c>
      <c r="B54" s="52" t="s">
        <v>65</v>
      </c>
      <c r="C54" s="133">
        <v>901689</v>
      </c>
      <c r="D54" s="54">
        <v>43256</v>
      </c>
      <c r="E54" s="77"/>
      <c r="F54" s="77"/>
      <c r="G54" s="77"/>
      <c r="H54" s="77"/>
      <c r="I54" s="314">
        <v>484202</v>
      </c>
      <c r="J54" s="79">
        <f t="shared" si="8"/>
        <v>484202</v>
      </c>
      <c r="K54" s="236">
        <f t="shared" si="12"/>
        <v>484202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57">
        <f t="shared" si="14"/>
        <v>484202</v>
      </c>
      <c r="V54" s="185">
        <v>1</v>
      </c>
      <c r="W54" s="185">
        <v>1</v>
      </c>
      <c r="X54" s="41">
        <f t="shared" si="9"/>
        <v>484202</v>
      </c>
      <c r="Y54" s="41">
        <f t="shared" si="10"/>
        <v>484202</v>
      </c>
      <c r="Z54" s="126">
        <f t="shared" si="13"/>
        <v>484202</v>
      </c>
      <c r="AA54" s="77"/>
      <c r="AB54" s="211" t="s">
        <v>279</v>
      </c>
      <c r="AC54" s="44">
        <f t="shared" si="11"/>
        <v>0</v>
      </c>
    </row>
    <row r="55" spans="1:29" x14ac:dyDescent="0.25">
      <c r="A55" s="76">
        <f t="shared" si="4"/>
        <v>49</v>
      </c>
      <c r="B55" s="121" t="s">
        <v>169</v>
      </c>
      <c r="C55" s="132" t="s">
        <v>170</v>
      </c>
      <c r="D55" s="54">
        <v>43256</v>
      </c>
      <c r="E55" s="77"/>
      <c r="F55" s="77"/>
      <c r="G55" s="77"/>
      <c r="H55" s="77"/>
      <c r="I55" s="55">
        <v>350598</v>
      </c>
      <c r="J55" s="79">
        <f t="shared" si="8"/>
        <v>350598</v>
      </c>
      <c r="K55" s="236">
        <f t="shared" si="12"/>
        <v>350598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v>0</v>
      </c>
      <c r="S55" s="125">
        <v>0</v>
      </c>
      <c r="T55" s="125">
        <v>0</v>
      </c>
      <c r="U55" s="57">
        <f t="shared" si="14"/>
        <v>350598</v>
      </c>
      <c r="V55" s="185">
        <v>1</v>
      </c>
      <c r="W55" s="185">
        <v>1</v>
      </c>
      <c r="X55" s="41">
        <f t="shared" si="9"/>
        <v>350598</v>
      </c>
      <c r="Y55" s="41">
        <f t="shared" si="10"/>
        <v>350598</v>
      </c>
      <c r="Z55" s="126">
        <f t="shared" si="13"/>
        <v>350598</v>
      </c>
      <c r="AA55" s="77"/>
      <c r="AB55" s="211" t="s">
        <v>280</v>
      </c>
      <c r="AC55" s="44">
        <f t="shared" si="11"/>
        <v>0</v>
      </c>
    </row>
    <row r="56" spans="1:29" x14ac:dyDescent="0.25">
      <c r="A56" s="76">
        <f t="shared" si="4"/>
        <v>50</v>
      </c>
      <c r="B56" s="52" t="s">
        <v>171</v>
      </c>
      <c r="C56" s="130" t="s">
        <v>172</v>
      </c>
      <c r="D56" s="54">
        <v>43256</v>
      </c>
      <c r="E56" s="77"/>
      <c r="F56" s="77"/>
      <c r="G56" s="77"/>
      <c r="H56" s="77"/>
      <c r="I56" s="313">
        <v>465788</v>
      </c>
      <c r="J56" s="79">
        <f t="shared" si="8"/>
        <v>465788</v>
      </c>
      <c r="K56" s="236">
        <f t="shared" si="12"/>
        <v>465788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  <c r="U56" s="57">
        <f t="shared" si="14"/>
        <v>465788</v>
      </c>
      <c r="V56" s="185">
        <v>1</v>
      </c>
      <c r="W56" s="185">
        <v>1</v>
      </c>
      <c r="X56" s="41">
        <f t="shared" si="9"/>
        <v>465788</v>
      </c>
      <c r="Y56" s="41">
        <f t="shared" si="10"/>
        <v>465788</v>
      </c>
      <c r="Z56" s="126">
        <f t="shared" si="13"/>
        <v>465788</v>
      </c>
      <c r="AA56" s="77"/>
      <c r="AB56" s="211" t="s">
        <v>281</v>
      </c>
      <c r="AC56" s="44">
        <f t="shared" si="11"/>
        <v>0</v>
      </c>
    </row>
    <row r="57" spans="1:29" x14ac:dyDescent="0.25">
      <c r="A57" s="76">
        <f t="shared" si="4"/>
        <v>51</v>
      </c>
      <c r="B57" s="52" t="s">
        <v>171</v>
      </c>
      <c r="C57" s="130" t="s">
        <v>172</v>
      </c>
      <c r="D57" s="54">
        <v>43256</v>
      </c>
      <c r="E57" s="77"/>
      <c r="F57" s="77"/>
      <c r="G57" s="77"/>
      <c r="H57" s="77"/>
      <c r="I57" s="313">
        <v>253526</v>
      </c>
      <c r="J57" s="79">
        <f t="shared" si="8"/>
        <v>253526</v>
      </c>
      <c r="K57" s="236">
        <f t="shared" si="12"/>
        <v>253526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5">
        <v>0</v>
      </c>
      <c r="S57" s="125">
        <v>0</v>
      </c>
      <c r="T57" s="125">
        <v>0</v>
      </c>
      <c r="U57" s="57">
        <f t="shared" si="14"/>
        <v>253526</v>
      </c>
      <c r="V57" s="185">
        <v>1</v>
      </c>
      <c r="W57" s="185">
        <v>1</v>
      </c>
      <c r="X57" s="41">
        <f t="shared" si="9"/>
        <v>253526</v>
      </c>
      <c r="Y57" s="41">
        <f t="shared" si="10"/>
        <v>253526</v>
      </c>
      <c r="Z57" s="126">
        <f t="shared" si="13"/>
        <v>253526</v>
      </c>
      <c r="AA57" s="77"/>
      <c r="AB57" s="211" t="s">
        <v>282</v>
      </c>
      <c r="AC57" s="44">
        <f t="shared" si="11"/>
        <v>0</v>
      </c>
    </row>
    <row r="58" spans="1:29" x14ac:dyDescent="0.25">
      <c r="A58" s="76">
        <f t="shared" si="4"/>
        <v>52</v>
      </c>
      <c r="B58" s="52" t="s">
        <v>173</v>
      </c>
      <c r="C58" s="130" t="s">
        <v>174</v>
      </c>
      <c r="D58" s="54">
        <v>43256</v>
      </c>
      <c r="E58" s="77"/>
      <c r="F58" s="77"/>
      <c r="G58" s="77"/>
      <c r="H58" s="77"/>
      <c r="I58" s="313">
        <v>775281</v>
      </c>
      <c r="J58" s="79">
        <f t="shared" si="8"/>
        <v>775281</v>
      </c>
      <c r="K58" s="236">
        <f t="shared" si="12"/>
        <v>775281</v>
      </c>
      <c r="L58" s="125">
        <v>0</v>
      </c>
      <c r="M58" s="125">
        <v>0</v>
      </c>
      <c r="N58" s="125">
        <v>0</v>
      </c>
      <c r="O58" s="125">
        <v>0</v>
      </c>
      <c r="P58" s="125">
        <v>0</v>
      </c>
      <c r="Q58" s="125">
        <v>0</v>
      </c>
      <c r="R58" s="125">
        <v>0</v>
      </c>
      <c r="S58" s="125">
        <v>0</v>
      </c>
      <c r="T58" s="125">
        <v>0</v>
      </c>
      <c r="U58" s="57">
        <f t="shared" si="14"/>
        <v>775281</v>
      </c>
      <c r="V58" s="185">
        <v>1</v>
      </c>
      <c r="W58" s="185">
        <v>1</v>
      </c>
      <c r="X58" s="41">
        <f t="shared" si="9"/>
        <v>775281</v>
      </c>
      <c r="Y58" s="41">
        <f t="shared" si="10"/>
        <v>775281</v>
      </c>
      <c r="Z58" s="126">
        <f t="shared" si="13"/>
        <v>775281</v>
      </c>
      <c r="AA58" s="77"/>
      <c r="AB58" s="211" t="s">
        <v>283</v>
      </c>
      <c r="AC58" s="44">
        <f t="shared" si="11"/>
        <v>0</v>
      </c>
    </row>
    <row r="59" spans="1:29" x14ac:dyDescent="0.25">
      <c r="A59" s="76">
        <f t="shared" si="4"/>
        <v>53</v>
      </c>
      <c r="B59" s="52" t="s">
        <v>175</v>
      </c>
      <c r="C59" s="130" t="s">
        <v>176</v>
      </c>
      <c r="D59" s="54">
        <v>43256</v>
      </c>
      <c r="E59" s="77"/>
      <c r="F59" s="77"/>
      <c r="G59" s="77"/>
      <c r="H59" s="77"/>
      <c r="I59" s="313">
        <v>662050</v>
      </c>
      <c r="J59" s="79">
        <f t="shared" si="8"/>
        <v>662050</v>
      </c>
      <c r="K59" s="236">
        <f t="shared" si="12"/>
        <v>662050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5">
        <v>0</v>
      </c>
      <c r="S59" s="125">
        <v>0</v>
      </c>
      <c r="T59" s="125">
        <v>0</v>
      </c>
      <c r="U59" s="57">
        <f t="shared" si="14"/>
        <v>662050</v>
      </c>
      <c r="V59" s="185">
        <v>1</v>
      </c>
      <c r="W59" s="185">
        <v>1</v>
      </c>
      <c r="X59" s="41">
        <f t="shared" si="9"/>
        <v>662050</v>
      </c>
      <c r="Y59" s="41">
        <f t="shared" si="10"/>
        <v>662050</v>
      </c>
      <c r="Z59" s="126">
        <f t="shared" si="13"/>
        <v>662050</v>
      </c>
      <c r="AA59" s="77"/>
      <c r="AB59" s="211" t="s">
        <v>285</v>
      </c>
      <c r="AC59" s="44">
        <f t="shared" si="11"/>
        <v>0</v>
      </c>
    </row>
    <row r="60" spans="1:29" x14ac:dyDescent="0.25">
      <c r="A60" s="76">
        <f t="shared" si="4"/>
        <v>54</v>
      </c>
      <c r="B60" s="52" t="s">
        <v>177</v>
      </c>
      <c r="C60" s="133">
        <v>962069</v>
      </c>
      <c r="D60" s="54">
        <v>43256</v>
      </c>
      <c r="E60" s="77"/>
      <c r="F60" s="77"/>
      <c r="G60" s="77"/>
      <c r="H60" s="77"/>
      <c r="I60" s="313">
        <v>354005</v>
      </c>
      <c r="J60" s="79">
        <f t="shared" si="8"/>
        <v>354005</v>
      </c>
      <c r="K60" s="236">
        <f t="shared" si="12"/>
        <v>354005</v>
      </c>
      <c r="L60" s="125">
        <v>0</v>
      </c>
      <c r="M60" s="125">
        <v>0</v>
      </c>
      <c r="N60" s="125">
        <v>0</v>
      </c>
      <c r="O60" s="125">
        <v>0</v>
      </c>
      <c r="P60" s="125">
        <v>0</v>
      </c>
      <c r="Q60" s="125">
        <v>0</v>
      </c>
      <c r="R60" s="125">
        <v>0</v>
      </c>
      <c r="S60" s="125">
        <v>0</v>
      </c>
      <c r="T60" s="125">
        <v>0</v>
      </c>
      <c r="U60" s="57">
        <f t="shared" si="14"/>
        <v>354005</v>
      </c>
      <c r="V60" s="185">
        <v>1</v>
      </c>
      <c r="W60" s="185">
        <v>1</v>
      </c>
      <c r="X60" s="41">
        <f t="shared" si="9"/>
        <v>354005</v>
      </c>
      <c r="Y60" s="41">
        <f t="shared" si="10"/>
        <v>354005</v>
      </c>
      <c r="Z60" s="126">
        <f t="shared" si="13"/>
        <v>354005</v>
      </c>
      <c r="AA60" s="77"/>
      <c r="AB60" s="211" t="s">
        <v>286</v>
      </c>
      <c r="AC60" s="44">
        <f t="shared" si="11"/>
        <v>0</v>
      </c>
    </row>
    <row r="61" spans="1:29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</row>
    <row r="62" spans="1:29" x14ac:dyDescent="0.25">
      <c r="A62" s="77"/>
      <c r="B62" s="77" t="s">
        <v>7</v>
      </c>
      <c r="C62" s="77"/>
      <c r="D62" s="77"/>
      <c r="E62" s="77"/>
      <c r="F62" s="77"/>
      <c r="G62" s="77"/>
      <c r="H62" s="77"/>
      <c r="I62" s="126">
        <f>SUM(I7:I61)</f>
        <v>21220615</v>
      </c>
      <c r="J62" s="126">
        <f>SUM(J7:J61)</f>
        <v>21269467</v>
      </c>
      <c r="K62" s="126">
        <f>SUM(K7:K61)</f>
        <v>20727459</v>
      </c>
      <c r="L62" s="126">
        <f>SUM(L7:L61)</f>
        <v>13338</v>
      </c>
      <c r="M62" s="57">
        <f>SUM(M6:M61)</f>
        <v>716937</v>
      </c>
      <c r="N62" s="57">
        <f t="shared" ref="N62:T62" si="15">SUM(N6:N9)</f>
        <v>0</v>
      </c>
      <c r="O62" s="57">
        <f t="shared" si="15"/>
        <v>0</v>
      </c>
      <c r="P62" s="57">
        <f t="shared" si="15"/>
        <v>0</v>
      </c>
      <c r="Q62" s="57">
        <f t="shared" si="15"/>
        <v>0</v>
      </c>
      <c r="R62" s="57">
        <f t="shared" si="15"/>
        <v>0</v>
      </c>
      <c r="S62" s="57">
        <f t="shared" si="15"/>
        <v>0</v>
      </c>
      <c r="T62" s="57">
        <f t="shared" si="15"/>
        <v>0</v>
      </c>
      <c r="U62" s="126">
        <f t="shared" ref="U62:Z62" si="16">SUM(U7:U61)</f>
        <v>20826087</v>
      </c>
      <c r="V62" s="126">
        <f t="shared" si="16"/>
        <v>64</v>
      </c>
      <c r="W62" s="126">
        <f t="shared" si="16"/>
        <v>56</v>
      </c>
      <c r="X62" s="126">
        <f t="shared" si="16"/>
        <v>20740797</v>
      </c>
      <c r="Y62" s="126">
        <f t="shared" si="16"/>
        <v>20846531</v>
      </c>
      <c r="Z62" s="126">
        <f t="shared" si="16"/>
        <v>20826087</v>
      </c>
      <c r="AA62" s="77"/>
      <c r="AB62" s="77"/>
      <c r="AC62" s="126">
        <f>SUM(AC7:AC10)</f>
        <v>0</v>
      </c>
    </row>
    <row r="63" spans="1:29" x14ac:dyDescent="0.25">
      <c r="I63" s="144">
        <f>+listrk1!E60</f>
        <v>21220615</v>
      </c>
      <c r="J63" s="144">
        <f>+listrk1!F60</f>
        <v>21269467</v>
      </c>
      <c r="K63" s="144">
        <f>+listrk1!G60</f>
        <v>20727459</v>
      </c>
      <c r="L63" s="144">
        <f>+listrk1!H60</f>
        <v>13338</v>
      </c>
      <c r="M63" s="190">
        <v>716937</v>
      </c>
      <c r="V63" s="144">
        <f>+listrk1!I60</f>
        <v>64</v>
      </c>
      <c r="W63" s="144">
        <f>+listrk1!J60</f>
        <v>56</v>
      </c>
      <c r="X63" s="144">
        <f>+listrk1!K60</f>
        <v>20740797</v>
      </c>
      <c r="Y63" s="144">
        <f>+listrk1!L60</f>
        <v>20846531</v>
      </c>
      <c r="Z63" s="144">
        <f>+listrk1!M60</f>
        <v>20826087</v>
      </c>
    </row>
    <row r="64" spans="1:29" x14ac:dyDescent="0.25">
      <c r="I64" s="145">
        <f>+I62-I63</f>
        <v>0</v>
      </c>
      <c r="J64" s="145">
        <f t="shared" ref="J64:L64" si="17">+J62-J63</f>
        <v>0</v>
      </c>
      <c r="K64" s="145">
        <f t="shared" si="17"/>
        <v>0</v>
      </c>
      <c r="L64" s="145">
        <f t="shared" si="17"/>
        <v>0</v>
      </c>
      <c r="M64" s="190">
        <f>+M62-M63</f>
        <v>0</v>
      </c>
      <c r="V64" s="189">
        <f>+V62-V63</f>
        <v>0</v>
      </c>
      <c r="W64" s="189">
        <f t="shared" ref="W64:Z64" si="18">+W62-W63</f>
        <v>0</v>
      </c>
      <c r="X64" s="189">
        <f t="shared" si="18"/>
        <v>0</v>
      </c>
      <c r="Y64" s="189">
        <f t="shared" si="18"/>
        <v>0</v>
      </c>
      <c r="Z64" s="189">
        <f t="shared" si="18"/>
        <v>0</v>
      </c>
    </row>
    <row r="66" spans="1:29" x14ac:dyDescent="0.25">
      <c r="A66" s="76">
        <v>1</v>
      </c>
      <c r="B66" s="121" t="s">
        <v>130</v>
      </c>
      <c r="C66" s="122">
        <v>962291</v>
      </c>
      <c r="D66" s="54">
        <v>43223</v>
      </c>
      <c r="E66" s="77"/>
      <c r="F66" s="77"/>
      <c r="G66" s="77"/>
      <c r="H66" s="77"/>
      <c r="I66" s="55">
        <v>0</v>
      </c>
      <c r="J66" s="79">
        <v>0</v>
      </c>
      <c r="K66" s="236">
        <f>+I66/V66</f>
        <v>0</v>
      </c>
      <c r="L66" s="127">
        <v>4281</v>
      </c>
      <c r="M66" s="125">
        <v>0</v>
      </c>
      <c r="N66" s="125">
        <v>0</v>
      </c>
      <c r="O66" s="125">
        <v>0</v>
      </c>
      <c r="P66" s="125">
        <v>0</v>
      </c>
      <c r="Q66" s="125">
        <v>0</v>
      </c>
      <c r="R66" s="125">
        <v>0</v>
      </c>
      <c r="S66" s="125">
        <v>0</v>
      </c>
      <c r="T66" s="125">
        <v>0</v>
      </c>
      <c r="U66" s="57">
        <f>I66-N66-P66-T66</f>
        <v>0</v>
      </c>
      <c r="V66" s="185">
        <v>1</v>
      </c>
      <c r="W66" s="185">
        <v>1</v>
      </c>
      <c r="X66" s="41">
        <f>+K66+L66</f>
        <v>4281</v>
      </c>
      <c r="Y66" s="41">
        <f>+W66*X66</f>
        <v>4281</v>
      </c>
      <c r="Z66" s="126">
        <f>+K66*W66</f>
        <v>0</v>
      </c>
      <c r="AA66" s="77"/>
      <c r="AB66" s="211" t="s">
        <v>250</v>
      </c>
      <c r="AC66" s="44">
        <f>+U66-Z66</f>
        <v>0</v>
      </c>
    </row>
    <row r="67" spans="1:29" x14ac:dyDescent="0.25">
      <c r="A67" s="76">
        <f t="shared" ref="A67:A70" si="19">+A66+1</f>
        <v>2</v>
      </c>
      <c r="B67" s="52" t="s">
        <v>162</v>
      </c>
      <c r="C67" s="130" t="s">
        <v>163</v>
      </c>
      <c r="D67" s="54">
        <v>43224</v>
      </c>
      <c r="E67" s="77"/>
      <c r="F67" s="77"/>
      <c r="G67" s="77"/>
      <c r="H67" s="77"/>
      <c r="I67" s="55">
        <v>0</v>
      </c>
      <c r="J67" s="79">
        <v>0</v>
      </c>
      <c r="K67" s="236">
        <f>+I67/V67</f>
        <v>0</v>
      </c>
      <c r="L67" s="127">
        <v>667</v>
      </c>
      <c r="M67" s="125">
        <v>0</v>
      </c>
      <c r="N67" s="125">
        <v>0</v>
      </c>
      <c r="O67" s="125">
        <v>0</v>
      </c>
      <c r="P67" s="125">
        <v>0</v>
      </c>
      <c r="Q67" s="125">
        <v>0</v>
      </c>
      <c r="R67" s="125">
        <v>0</v>
      </c>
      <c r="S67" s="125">
        <v>0</v>
      </c>
      <c r="T67" s="125">
        <v>0</v>
      </c>
      <c r="U67" s="57">
        <f>I67-N67-P67-T67</f>
        <v>0</v>
      </c>
      <c r="V67" s="185">
        <v>1</v>
      </c>
      <c r="W67" s="185">
        <v>1</v>
      </c>
      <c r="X67" s="41">
        <f>+K67+L67</f>
        <v>667</v>
      </c>
      <c r="Y67" s="41">
        <f>+W67*X67</f>
        <v>667</v>
      </c>
      <c r="Z67" s="126">
        <f>+K67*W67</f>
        <v>0</v>
      </c>
      <c r="AA67" s="77"/>
      <c r="AB67" s="211" t="s">
        <v>269</v>
      </c>
      <c r="AC67" s="44">
        <f>+U67-Z67</f>
        <v>0</v>
      </c>
    </row>
    <row r="68" spans="1:29" x14ac:dyDescent="0.25">
      <c r="A68" s="76">
        <f t="shared" si="19"/>
        <v>3</v>
      </c>
      <c r="B68" s="52" t="s">
        <v>162</v>
      </c>
      <c r="C68" s="130" t="s">
        <v>163</v>
      </c>
      <c r="D68" s="54">
        <v>43224</v>
      </c>
      <c r="E68" s="77"/>
      <c r="F68" s="77"/>
      <c r="G68" s="77"/>
      <c r="H68" s="77"/>
      <c r="I68" s="55">
        <v>0</v>
      </c>
      <c r="J68" s="79">
        <v>0</v>
      </c>
      <c r="K68" s="236">
        <f>+I68/V68</f>
        <v>0</v>
      </c>
      <c r="L68" s="127">
        <v>1709</v>
      </c>
      <c r="M68" s="125">
        <v>0</v>
      </c>
      <c r="N68" s="125">
        <v>0</v>
      </c>
      <c r="O68" s="125">
        <v>0</v>
      </c>
      <c r="P68" s="125">
        <v>0</v>
      </c>
      <c r="Q68" s="125">
        <v>0</v>
      </c>
      <c r="R68" s="125">
        <v>0</v>
      </c>
      <c r="S68" s="125">
        <v>0</v>
      </c>
      <c r="T68" s="125">
        <v>0</v>
      </c>
      <c r="U68" s="57">
        <f>I68-N68-P68-T68</f>
        <v>0</v>
      </c>
      <c r="V68" s="185">
        <v>1</v>
      </c>
      <c r="W68" s="185">
        <v>1</v>
      </c>
      <c r="X68" s="41">
        <f>+K68+L68</f>
        <v>1709</v>
      </c>
      <c r="Y68" s="41">
        <f>+W68*X68</f>
        <v>1709</v>
      </c>
      <c r="Z68" s="126">
        <f>+K68*W68</f>
        <v>0</v>
      </c>
      <c r="AA68" s="77"/>
      <c r="AB68" s="211" t="s">
        <v>270</v>
      </c>
      <c r="AC68" s="44">
        <f>+U68-Z68</f>
        <v>0</v>
      </c>
    </row>
    <row r="69" spans="1:29" x14ac:dyDescent="0.25">
      <c r="A69" s="76">
        <f t="shared" si="19"/>
        <v>4</v>
      </c>
      <c r="B69" s="52" t="s">
        <v>162</v>
      </c>
      <c r="C69" s="130" t="s">
        <v>163</v>
      </c>
      <c r="D69" s="54">
        <v>43224</v>
      </c>
      <c r="E69" s="77"/>
      <c r="F69" s="77"/>
      <c r="G69" s="77"/>
      <c r="H69" s="77"/>
      <c r="I69" s="55">
        <v>0</v>
      </c>
      <c r="J69" s="79">
        <v>0</v>
      </c>
      <c r="K69" s="236">
        <f>+I69/V69</f>
        <v>0</v>
      </c>
      <c r="L69" s="127">
        <v>1025</v>
      </c>
      <c r="M69" s="125">
        <v>0</v>
      </c>
      <c r="N69" s="125">
        <v>0</v>
      </c>
      <c r="O69" s="125">
        <v>0</v>
      </c>
      <c r="P69" s="125">
        <v>0</v>
      </c>
      <c r="Q69" s="125">
        <v>0</v>
      </c>
      <c r="R69" s="125">
        <v>0</v>
      </c>
      <c r="S69" s="125">
        <v>0</v>
      </c>
      <c r="T69" s="125">
        <v>0</v>
      </c>
      <c r="U69" s="57">
        <f>I69-N69-P69-T69</f>
        <v>0</v>
      </c>
      <c r="V69" s="185">
        <v>1</v>
      </c>
      <c r="W69" s="185">
        <v>1</v>
      </c>
      <c r="X69" s="41">
        <f>+K69+L69</f>
        <v>1025</v>
      </c>
      <c r="Y69" s="41">
        <f>+W69*X69</f>
        <v>1025</v>
      </c>
      <c r="Z69" s="126">
        <f>+K69*W69</f>
        <v>0</v>
      </c>
      <c r="AA69" s="77"/>
      <c r="AB69" s="211" t="s">
        <v>271</v>
      </c>
      <c r="AC69" s="44">
        <f>+U69-Z69</f>
        <v>0</v>
      </c>
    </row>
    <row r="70" spans="1:29" x14ac:dyDescent="0.25">
      <c r="A70" s="76">
        <f t="shared" si="19"/>
        <v>5</v>
      </c>
      <c r="B70" s="52" t="s">
        <v>162</v>
      </c>
      <c r="C70" s="130" t="s">
        <v>163</v>
      </c>
      <c r="D70" s="54">
        <v>43224</v>
      </c>
      <c r="E70" s="77"/>
      <c r="F70" s="77"/>
      <c r="G70" s="77"/>
      <c r="H70" s="77"/>
      <c r="I70" s="55">
        <v>0</v>
      </c>
      <c r="J70" s="79">
        <v>0</v>
      </c>
      <c r="K70" s="236">
        <f>+I70/V70</f>
        <v>0</v>
      </c>
      <c r="L70" s="127">
        <v>6347</v>
      </c>
      <c r="M70" s="125">
        <v>0</v>
      </c>
      <c r="N70" s="125">
        <v>0</v>
      </c>
      <c r="O70" s="125">
        <v>0</v>
      </c>
      <c r="P70" s="125">
        <v>0</v>
      </c>
      <c r="Q70" s="125">
        <v>0</v>
      </c>
      <c r="R70" s="125">
        <v>0</v>
      </c>
      <c r="S70" s="125">
        <v>0</v>
      </c>
      <c r="T70" s="125">
        <v>0</v>
      </c>
      <c r="U70" s="57">
        <f>I70-N70-P70-T70</f>
        <v>0</v>
      </c>
      <c r="V70" s="185">
        <v>1</v>
      </c>
      <c r="W70" s="185">
        <v>1</v>
      </c>
      <c r="X70" s="41">
        <f>+K70+L70</f>
        <v>6347</v>
      </c>
      <c r="Y70" s="41">
        <f>+W70*X70</f>
        <v>6347</v>
      </c>
      <c r="Z70" s="126">
        <f>+K70*W70</f>
        <v>0</v>
      </c>
      <c r="AA70" s="77"/>
      <c r="AB70" s="211" t="s">
        <v>272</v>
      </c>
      <c r="AC70" s="44">
        <f>+U70-Z70</f>
        <v>0</v>
      </c>
    </row>
  </sheetData>
  <sortState ref="B10:AC60">
    <sortCondition ref="D10:D60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view="pageBreakPreview" zoomScaleSheetLayoutView="100" workbookViewId="0">
      <pane ySplit="4" topLeftCell="A5" activePane="bottomLeft" state="frozen"/>
      <selection pane="bottomLeft" activeCell="A19" sqref="A19"/>
    </sheetView>
  </sheetViews>
  <sheetFormatPr defaultRowHeight="15.75" x14ac:dyDescent="0.25"/>
  <cols>
    <col min="1" max="1" width="8.140625" style="8" customWidth="1"/>
    <col min="2" max="2" width="24.85546875" style="192" bestFit="1" customWidth="1"/>
    <col min="3" max="3" width="10.28515625" style="212" bestFit="1" customWidth="1"/>
    <col min="4" max="4" width="13.85546875" style="213" bestFit="1" customWidth="1"/>
    <col min="5" max="5" width="16.140625" style="214" bestFit="1" customWidth="1"/>
    <col min="6" max="6" width="15.5703125" style="214" bestFit="1" customWidth="1"/>
    <col min="7" max="7" width="15.5703125" style="215" bestFit="1" customWidth="1"/>
    <col min="8" max="8" width="13.140625" style="216" bestFit="1" customWidth="1"/>
    <col min="9" max="9" width="8.42578125" style="212" bestFit="1" customWidth="1"/>
    <col min="10" max="10" width="8.140625" style="192" bestFit="1" customWidth="1"/>
    <col min="11" max="12" width="15.5703125" style="217" bestFit="1" customWidth="1"/>
    <col min="13" max="13" width="15.85546875" style="217" bestFit="1" customWidth="1"/>
    <col min="14" max="14" width="12.7109375" style="218" bestFit="1" customWidth="1"/>
    <col min="15" max="15" width="41.42578125" style="219" bestFit="1" customWidth="1"/>
    <col min="16" max="16" width="14.5703125" style="191" bestFit="1" customWidth="1"/>
    <col min="17" max="18" width="14.5703125" style="192" bestFit="1" customWidth="1"/>
    <col min="19" max="16384" width="9.140625" style="192"/>
  </cols>
  <sheetData>
    <row r="1" spans="1:18" ht="18.75" x14ac:dyDescent="0.3">
      <c r="A1" s="220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"/>
    </row>
    <row r="2" spans="1:18" x14ac:dyDescent="0.25">
      <c r="A2" s="246" t="s">
        <v>238</v>
      </c>
      <c r="B2" s="2"/>
      <c r="C2" s="3"/>
      <c r="D2" s="4"/>
      <c r="E2" s="5"/>
      <c r="F2" s="5"/>
      <c r="G2" s="6"/>
      <c r="H2" s="247"/>
      <c r="I2" s="8"/>
      <c r="J2" s="9"/>
      <c r="K2" s="10"/>
      <c r="L2" s="10"/>
      <c r="M2" s="10"/>
      <c r="N2" s="11"/>
      <c r="O2" s="1"/>
    </row>
    <row r="3" spans="1:18" s="194" customFormat="1" ht="12.75" x14ac:dyDescent="0.2">
      <c r="A3" s="13" t="s">
        <v>2</v>
      </c>
      <c r="B3" s="13" t="s">
        <v>3</v>
      </c>
      <c r="C3" s="13" t="s">
        <v>4</v>
      </c>
      <c r="D3" s="14" t="s">
        <v>5</v>
      </c>
      <c r="E3" s="15" t="s">
        <v>6</v>
      </c>
      <c r="F3" s="15" t="s">
        <v>7</v>
      </c>
      <c r="G3" s="13" t="s">
        <v>8</v>
      </c>
      <c r="H3" s="16" t="s">
        <v>9</v>
      </c>
      <c r="I3" s="17" t="s">
        <v>10</v>
      </c>
      <c r="J3" s="13" t="s">
        <v>11</v>
      </c>
      <c r="K3" s="18" t="s">
        <v>12</v>
      </c>
      <c r="L3" s="19" t="s">
        <v>13</v>
      </c>
      <c r="M3" s="19" t="s">
        <v>14</v>
      </c>
      <c r="N3" s="20" t="s">
        <v>15</v>
      </c>
      <c r="O3" s="13" t="s">
        <v>16</v>
      </c>
      <c r="P3" s="193"/>
      <c r="Q3" s="193"/>
      <c r="R3" s="193"/>
    </row>
    <row r="4" spans="1:18" s="194" customFormat="1" ht="12.75" x14ac:dyDescent="0.2">
      <c r="A4" s="147"/>
      <c r="B4" s="147"/>
      <c r="C4" s="147"/>
      <c r="D4" s="148" t="s">
        <v>17</v>
      </c>
      <c r="E4" s="149"/>
      <c r="F4" s="150" t="s">
        <v>6</v>
      </c>
      <c r="G4" s="147"/>
      <c r="H4" s="151"/>
      <c r="I4" s="152"/>
      <c r="J4" s="147" t="s">
        <v>18</v>
      </c>
      <c r="K4" s="153" t="s">
        <v>19</v>
      </c>
      <c r="L4" s="154" t="s">
        <v>9</v>
      </c>
      <c r="M4" s="154"/>
      <c r="N4" s="155"/>
      <c r="O4" s="156"/>
      <c r="P4" s="195"/>
      <c r="Q4" s="195"/>
      <c r="R4" s="195"/>
    </row>
    <row r="5" spans="1:18" x14ac:dyDescent="0.25">
      <c r="A5" s="248">
        <v>1</v>
      </c>
      <c r="B5" s="52" t="s">
        <v>167</v>
      </c>
      <c r="C5" s="130" t="s">
        <v>168</v>
      </c>
      <c r="D5" s="54">
        <v>43224</v>
      </c>
      <c r="E5" s="309">
        <v>44061</v>
      </c>
      <c r="F5" s="79">
        <f t="shared" ref="F5:F13" si="0">+I5*K5</f>
        <v>44061</v>
      </c>
      <c r="G5" s="236">
        <f t="shared" ref="G5:G13" si="1">+E5/I5</f>
        <v>44061</v>
      </c>
      <c r="H5" s="127">
        <v>0</v>
      </c>
      <c r="I5" s="133">
        <v>1</v>
      </c>
      <c r="J5" s="133">
        <v>1</v>
      </c>
      <c r="K5" s="41">
        <f t="shared" ref="K5:K13" si="2">+G5+H5</f>
        <v>44061</v>
      </c>
      <c r="L5" s="41">
        <f t="shared" ref="L5:L13" si="3">+J5*K5</f>
        <v>44061</v>
      </c>
      <c r="M5" s="210">
        <f t="shared" ref="M5:M13" si="4">+G5*J5</f>
        <v>44061</v>
      </c>
      <c r="N5" s="199"/>
      <c r="O5" s="52" t="s">
        <v>237</v>
      </c>
      <c r="P5" s="201">
        <f t="shared" ref="P5:P13" si="5">+M5</f>
        <v>44061</v>
      </c>
      <c r="Q5" s="201">
        <f>+'[1]TLP 2'!Y13</f>
        <v>0</v>
      </c>
      <c r="R5" s="201">
        <f t="shared" ref="R5:R13" si="6">+P5-Q5</f>
        <v>44061</v>
      </c>
    </row>
    <row r="6" spans="1:18" x14ac:dyDescent="0.25">
      <c r="A6" s="248">
        <v>2</v>
      </c>
      <c r="B6" s="52" t="s">
        <v>182</v>
      </c>
      <c r="C6" s="251" t="s">
        <v>176</v>
      </c>
      <c r="D6" s="54">
        <v>43256</v>
      </c>
      <c r="E6" s="129">
        <v>292660</v>
      </c>
      <c r="F6" s="79">
        <f t="shared" si="0"/>
        <v>292660</v>
      </c>
      <c r="G6" s="236">
        <f t="shared" si="1"/>
        <v>292660</v>
      </c>
      <c r="H6" s="127">
        <v>0</v>
      </c>
      <c r="I6" s="133">
        <v>1</v>
      </c>
      <c r="J6" s="133">
        <v>1</v>
      </c>
      <c r="K6" s="41">
        <f t="shared" si="2"/>
        <v>292660</v>
      </c>
      <c r="L6" s="41">
        <f t="shared" si="3"/>
        <v>292660</v>
      </c>
      <c r="M6" s="210">
        <f t="shared" si="4"/>
        <v>292660</v>
      </c>
      <c r="N6" s="199"/>
      <c r="O6" s="52" t="s">
        <v>233</v>
      </c>
      <c r="P6" s="201">
        <f t="shared" si="5"/>
        <v>292660</v>
      </c>
      <c r="Q6" s="201">
        <f>+'[1]TLP 2'!Y9</f>
        <v>0</v>
      </c>
      <c r="R6" s="201">
        <f t="shared" si="6"/>
        <v>292660</v>
      </c>
    </row>
    <row r="7" spans="1:18" x14ac:dyDescent="0.25">
      <c r="A7" s="248">
        <v>3</v>
      </c>
      <c r="B7" s="204" t="s">
        <v>173</v>
      </c>
      <c r="C7" s="163" t="s">
        <v>174</v>
      </c>
      <c r="D7" s="54">
        <v>43256</v>
      </c>
      <c r="E7" s="312">
        <v>39960</v>
      </c>
      <c r="F7" s="79">
        <f t="shared" si="0"/>
        <v>39960</v>
      </c>
      <c r="G7" s="236">
        <f t="shared" si="1"/>
        <v>39960</v>
      </c>
      <c r="H7" s="127">
        <v>0</v>
      </c>
      <c r="I7" s="250">
        <v>1</v>
      </c>
      <c r="J7" s="250">
        <v>1</v>
      </c>
      <c r="K7" s="41">
        <f t="shared" si="2"/>
        <v>39960</v>
      </c>
      <c r="L7" s="41">
        <f t="shared" si="3"/>
        <v>39960</v>
      </c>
      <c r="M7" s="210">
        <f t="shared" si="4"/>
        <v>39960</v>
      </c>
      <c r="N7" s="199"/>
      <c r="O7" s="204" t="s">
        <v>232</v>
      </c>
      <c r="P7" s="201">
        <f t="shared" si="5"/>
        <v>39960</v>
      </c>
      <c r="Q7" s="201">
        <f>+'[1]TLP 2'!Y8</f>
        <v>0</v>
      </c>
      <c r="R7" s="201">
        <f t="shared" si="6"/>
        <v>39960</v>
      </c>
    </row>
    <row r="8" spans="1:18" x14ac:dyDescent="0.25">
      <c r="A8" s="248">
        <v>4</v>
      </c>
      <c r="B8" s="204" t="s">
        <v>41</v>
      </c>
      <c r="C8" s="163" t="s">
        <v>185</v>
      </c>
      <c r="D8" s="54">
        <v>43256</v>
      </c>
      <c r="E8" s="312">
        <v>228400</v>
      </c>
      <c r="F8" s="79">
        <f t="shared" si="0"/>
        <v>228400</v>
      </c>
      <c r="G8" s="236">
        <f t="shared" si="1"/>
        <v>228400</v>
      </c>
      <c r="H8" s="127">
        <v>0</v>
      </c>
      <c r="I8" s="59">
        <v>1</v>
      </c>
      <c r="J8" s="59">
        <v>1</v>
      </c>
      <c r="K8" s="41">
        <f t="shared" si="2"/>
        <v>228400</v>
      </c>
      <c r="L8" s="41">
        <f t="shared" si="3"/>
        <v>228400</v>
      </c>
      <c r="M8" s="210">
        <f t="shared" si="4"/>
        <v>228400</v>
      </c>
      <c r="N8" s="199"/>
      <c r="O8" s="204" t="s">
        <v>234</v>
      </c>
      <c r="P8" s="201">
        <f t="shared" si="5"/>
        <v>228400</v>
      </c>
      <c r="Q8" s="201">
        <f>+'[1]TLP 2'!Y10</f>
        <v>0</v>
      </c>
      <c r="R8" s="201">
        <f t="shared" si="6"/>
        <v>228400</v>
      </c>
    </row>
    <row r="9" spans="1:18" x14ac:dyDescent="0.25">
      <c r="A9" s="248">
        <v>5</v>
      </c>
      <c r="B9" s="52" t="s">
        <v>165</v>
      </c>
      <c r="C9" s="130" t="s">
        <v>166</v>
      </c>
      <c r="D9" s="54">
        <v>43256</v>
      </c>
      <c r="E9" s="129">
        <v>43019</v>
      </c>
      <c r="F9" s="79">
        <f t="shared" si="0"/>
        <v>43019</v>
      </c>
      <c r="G9" s="236">
        <f t="shared" si="1"/>
        <v>43019</v>
      </c>
      <c r="H9" s="127">
        <v>0</v>
      </c>
      <c r="I9" s="59">
        <v>1</v>
      </c>
      <c r="J9" s="59">
        <v>1</v>
      </c>
      <c r="K9" s="41">
        <f t="shared" si="2"/>
        <v>43019</v>
      </c>
      <c r="L9" s="41">
        <f t="shared" si="3"/>
        <v>43019</v>
      </c>
      <c r="M9" s="210">
        <f t="shared" si="4"/>
        <v>43019</v>
      </c>
      <c r="N9" s="199"/>
      <c r="O9" s="75" t="s">
        <v>236</v>
      </c>
      <c r="P9" s="201">
        <f t="shared" si="5"/>
        <v>43019</v>
      </c>
      <c r="Q9" s="201">
        <f>+'[1]TLP 2'!Y12</f>
        <v>0</v>
      </c>
      <c r="R9" s="201">
        <f t="shared" si="6"/>
        <v>43019</v>
      </c>
    </row>
    <row r="10" spans="1:18" x14ac:dyDescent="0.25">
      <c r="A10" s="248">
        <v>6</v>
      </c>
      <c r="B10" s="52" t="s">
        <v>65</v>
      </c>
      <c r="C10" s="133">
        <v>901689</v>
      </c>
      <c r="D10" s="54">
        <v>43256</v>
      </c>
      <c r="E10" s="310">
        <v>59689</v>
      </c>
      <c r="F10" s="79">
        <f t="shared" si="0"/>
        <v>59689</v>
      </c>
      <c r="G10" s="236">
        <f t="shared" si="1"/>
        <v>59689</v>
      </c>
      <c r="H10" s="127">
        <v>0</v>
      </c>
      <c r="I10" s="59">
        <v>1</v>
      </c>
      <c r="J10" s="59">
        <v>1</v>
      </c>
      <c r="K10" s="41">
        <f t="shared" si="2"/>
        <v>59689</v>
      </c>
      <c r="L10" s="41">
        <f t="shared" si="3"/>
        <v>59689</v>
      </c>
      <c r="M10" s="210">
        <f t="shared" si="4"/>
        <v>59689</v>
      </c>
      <c r="N10" s="199"/>
      <c r="O10" s="75" t="s">
        <v>229</v>
      </c>
      <c r="P10" s="201">
        <f t="shared" si="5"/>
        <v>59689</v>
      </c>
      <c r="Q10" s="201">
        <f>+'[1]TLP 2'!Y5</f>
        <v>0</v>
      </c>
      <c r="R10" s="201">
        <f t="shared" si="6"/>
        <v>59689</v>
      </c>
    </row>
    <row r="11" spans="1:18" x14ac:dyDescent="0.25">
      <c r="A11" s="248">
        <v>7</v>
      </c>
      <c r="B11" s="52" t="s">
        <v>171</v>
      </c>
      <c r="C11" s="130" t="s">
        <v>172</v>
      </c>
      <c r="D11" s="54">
        <v>43256</v>
      </c>
      <c r="E11" s="129">
        <v>53493</v>
      </c>
      <c r="F11" s="79">
        <f t="shared" si="0"/>
        <v>53493</v>
      </c>
      <c r="G11" s="236">
        <f t="shared" si="1"/>
        <v>53493</v>
      </c>
      <c r="H11" s="127">
        <v>0</v>
      </c>
      <c r="I11" s="59">
        <v>1</v>
      </c>
      <c r="J11" s="59">
        <v>1</v>
      </c>
      <c r="K11" s="41">
        <f t="shared" si="2"/>
        <v>53493</v>
      </c>
      <c r="L11" s="41">
        <f t="shared" si="3"/>
        <v>53493</v>
      </c>
      <c r="M11" s="210">
        <f t="shared" si="4"/>
        <v>53493</v>
      </c>
      <c r="N11" s="199"/>
      <c r="O11" s="75" t="s">
        <v>231</v>
      </c>
      <c r="P11" s="201">
        <f t="shared" si="5"/>
        <v>53493</v>
      </c>
      <c r="Q11" s="201">
        <f>+'[1]TLP 2'!Y7</f>
        <v>0</v>
      </c>
      <c r="R11" s="201">
        <f t="shared" si="6"/>
        <v>53493</v>
      </c>
    </row>
    <row r="12" spans="1:18" x14ac:dyDescent="0.25">
      <c r="A12" s="248">
        <v>8</v>
      </c>
      <c r="B12" s="121" t="s">
        <v>169</v>
      </c>
      <c r="C12" s="249">
        <v>964143</v>
      </c>
      <c r="D12" s="54">
        <v>43256</v>
      </c>
      <c r="E12" s="311">
        <v>76326</v>
      </c>
      <c r="F12" s="79">
        <f t="shared" si="0"/>
        <v>76326</v>
      </c>
      <c r="G12" s="236">
        <f t="shared" si="1"/>
        <v>76326</v>
      </c>
      <c r="H12" s="127">
        <v>0</v>
      </c>
      <c r="I12" s="122">
        <v>1</v>
      </c>
      <c r="J12" s="122">
        <v>1</v>
      </c>
      <c r="K12" s="41">
        <f t="shared" si="2"/>
        <v>76326</v>
      </c>
      <c r="L12" s="41">
        <f t="shared" si="3"/>
        <v>76326</v>
      </c>
      <c r="M12" s="210">
        <f t="shared" si="4"/>
        <v>76326</v>
      </c>
      <c r="N12" s="199"/>
      <c r="O12" s="134" t="s">
        <v>230</v>
      </c>
      <c r="P12" s="201">
        <f t="shared" si="5"/>
        <v>76326</v>
      </c>
      <c r="Q12" s="201">
        <f>+'[1]TLP 2'!Y6</f>
        <v>0</v>
      </c>
      <c r="R12" s="201">
        <f t="shared" si="6"/>
        <v>76326</v>
      </c>
    </row>
    <row r="13" spans="1:18" x14ac:dyDescent="0.25">
      <c r="A13" s="248">
        <v>9</v>
      </c>
      <c r="B13" s="52" t="s">
        <v>164</v>
      </c>
      <c r="C13" s="128">
        <v>970654</v>
      </c>
      <c r="D13" s="54">
        <v>43256</v>
      </c>
      <c r="E13" s="310">
        <v>341500</v>
      </c>
      <c r="F13" s="79">
        <f t="shared" si="0"/>
        <v>341500</v>
      </c>
      <c r="G13" s="236">
        <f t="shared" si="1"/>
        <v>341500</v>
      </c>
      <c r="H13" s="127">
        <v>0</v>
      </c>
      <c r="I13" s="250">
        <v>1</v>
      </c>
      <c r="J13" s="250">
        <v>1</v>
      </c>
      <c r="K13" s="41">
        <f t="shared" si="2"/>
        <v>341500</v>
      </c>
      <c r="L13" s="41">
        <f t="shared" si="3"/>
        <v>341500</v>
      </c>
      <c r="M13" s="210">
        <f t="shared" si="4"/>
        <v>341500</v>
      </c>
      <c r="N13" s="199"/>
      <c r="O13" s="75" t="s">
        <v>235</v>
      </c>
      <c r="P13" s="201">
        <f t="shared" si="5"/>
        <v>341500</v>
      </c>
      <c r="Q13" s="201">
        <f>+'[1]TLP 2'!Y11</f>
        <v>0</v>
      </c>
      <c r="R13" s="201">
        <f t="shared" si="6"/>
        <v>341500</v>
      </c>
    </row>
    <row r="14" spans="1:18" x14ac:dyDescent="0.25">
      <c r="A14" s="60"/>
      <c r="B14" s="184"/>
      <c r="C14" s="185"/>
      <c r="D14" s="186"/>
      <c r="E14" s="187"/>
      <c r="F14" s="187"/>
      <c r="G14" s="209"/>
      <c r="H14" s="127"/>
      <c r="I14" s="185"/>
      <c r="J14" s="184"/>
      <c r="K14" s="210"/>
      <c r="L14" s="210"/>
      <c r="M14" s="210"/>
      <c r="N14" s="199"/>
      <c r="O14" s="211"/>
      <c r="P14" s="184"/>
      <c r="Q14" s="184"/>
      <c r="R14" s="184"/>
    </row>
    <row r="15" spans="1:18" x14ac:dyDescent="0.25">
      <c r="A15" s="60"/>
      <c r="B15" s="184" t="s">
        <v>7</v>
      </c>
      <c r="C15" s="185"/>
      <c r="D15" s="186"/>
      <c r="E15" s="187">
        <f>SUM(E5:E14)</f>
        <v>1179108</v>
      </c>
      <c r="F15" s="187">
        <f t="shared" ref="F15:M15" si="7">SUM(F5:F14)</f>
        <v>1179108</v>
      </c>
      <c r="G15" s="187">
        <f t="shared" si="7"/>
        <v>1179108</v>
      </c>
      <c r="H15" s="187">
        <f t="shared" si="7"/>
        <v>0</v>
      </c>
      <c r="I15" s="187">
        <f t="shared" si="7"/>
        <v>9</v>
      </c>
      <c r="J15" s="187">
        <f t="shared" si="7"/>
        <v>9</v>
      </c>
      <c r="K15" s="187">
        <f t="shared" si="7"/>
        <v>1179108</v>
      </c>
      <c r="L15" s="187">
        <f t="shared" si="7"/>
        <v>1179108</v>
      </c>
      <c r="M15" s="187">
        <f t="shared" si="7"/>
        <v>1179108</v>
      </c>
      <c r="N15" s="199"/>
      <c r="O15" s="211"/>
      <c r="P15" s="187">
        <f t="shared" ref="P15" si="8">SUM(P5:P14)</f>
        <v>1179108</v>
      </c>
      <c r="Q15" s="187">
        <f t="shared" ref="Q15" si="9">SUM(Q5:Q14)</f>
        <v>0</v>
      </c>
      <c r="R15" s="187">
        <f t="shared" ref="R15" si="10">SUM(R5:R14)</f>
        <v>1179108</v>
      </c>
    </row>
    <row r="18" spans="1:18" x14ac:dyDescent="0.25">
      <c r="B18" s="192" t="s">
        <v>353</v>
      </c>
    </row>
    <row r="19" spans="1:18" x14ac:dyDescent="0.25">
      <c r="A19" s="248">
        <v>1</v>
      </c>
      <c r="B19" s="52" t="s">
        <v>167</v>
      </c>
      <c r="C19" s="130" t="s">
        <v>168</v>
      </c>
      <c r="D19" s="54">
        <v>43224</v>
      </c>
      <c r="E19" s="309">
        <v>0</v>
      </c>
      <c r="F19" s="79">
        <v>0</v>
      </c>
      <c r="G19" s="236">
        <f>+E19/I19</f>
        <v>0</v>
      </c>
      <c r="H19" s="127">
        <v>529</v>
      </c>
      <c r="I19" s="133">
        <v>1</v>
      </c>
      <c r="J19" s="133">
        <v>1</v>
      </c>
      <c r="K19" s="41">
        <f>+G19+H19</f>
        <v>529</v>
      </c>
      <c r="L19" s="41">
        <f>+J19*K19</f>
        <v>529</v>
      </c>
      <c r="M19" s="210">
        <f>+G19*J19</f>
        <v>0</v>
      </c>
      <c r="N19" s="199"/>
      <c r="O19" s="52" t="s">
        <v>237</v>
      </c>
      <c r="P19" s="201">
        <f>+M19</f>
        <v>0</v>
      </c>
      <c r="Q19" s="201" t="e">
        <f>+'[1]TLP 2'!Y27</f>
        <v>#REF!</v>
      </c>
      <c r="R19" s="201" t="e">
        <f>+P19-Q19</f>
        <v>#REF!</v>
      </c>
    </row>
  </sheetData>
  <sortState ref="B5:R13">
    <sortCondition ref="D5:D1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TOKEN a</vt:lpstr>
      <vt:lpstr>TOKEN b</vt:lpstr>
      <vt:lpstr>pulsa 1</vt:lpstr>
      <vt:lpstr>pulsa 2</vt:lpstr>
      <vt:lpstr>finance 1</vt:lpstr>
      <vt:lpstr>finance b</vt:lpstr>
      <vt:lpstr>listrk1</vt:lpstr>
      <vt:lpstr>listrk b</vt:lpstr>
      <vt:lpstr>tlp a</vt:lpstr>
      <vt:lpstr>tlp b</vt:lpstr>
      <vt:lpstr>halo 1</vt:lpstr>
      <vt:lpstr>halo b</vt:lpstr>
      <vt:lpstr>pdam1</vt:lpstr>
      <vt:lpstr>pdam 2</vt:lpstr>
      <vt:lpstr>'finance 1'!Print_Area</vt:lpstr>
      <vt:lpstr>'listrk b'!Print_Area</vt:lpstr>
      <vt:lpstr>listrk1!Print_Area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cp:lastPrinted>2018-06-26T01:13:22Z</cp:lastPrinted>
  <dcterms:created xsi:type="dcterms:W3CDTF">2018-06-10T23:32:55Z</dcterms:created>
  <dcterms:modified xsi:type="dcterms:W3CDTF">2018-06-26T02:31:02Z</dcterms:modified>
</cp:coreProperties>
</file>