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68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91" i="1"/>
  <c r="I89"/>
  <c r="H89"/>
  <c r="N89" s="1"/>
  <c r="I88"/>
  <c r="H88"/>
  <c r="N88" s="1"/>
  <c r="I87"/>
  <c r="H87"/>
  <c r="N87" s="1"/>
  <c r="K86"/>
  <c r="I86"/>
  <c r="H86" s="1"/>
  <c r="I85"/>
  <c r="H85" s="1"/>
  <c r="I84"/>
  <c r="H84" s="1"/>
  <c r="I83"/>
  <c r="H83"/>
  <c r="N83" s="1"/>
  <c r="I82"/>
  <c r="H82"/>
  <c r="N82" s="1"/>
  <c r="I81"/>
  <c r="H81"/>
  <c r="N81" s="1"/>
  <c r="I80"/>
  <c r="H80"/>
  <c r="N80" s="1"/>
  <c r="I79"/>
  <c r="H79" s="1"/>
  <c r="I78"/>
  <c r="H78"/>
  <c r="N78" s="1"/>
  <c r="I77"/>
  <c r="H77"/>
  <c r="N77" s="1"/>
  <c r="I76"/>
  <c r="H76"/>
  <c r="N76" s="1"/>
  <c r="I75"/>
  <c r="H75" s="1"/>
  <c r="I74"/>
  <c r="H74"/>
  <c r="N74" s="1"/>
  <c r="I73"/>
  <c r="H73" s="1"/>
  <c r="F72"/>
  <c r="I72" s="1"/>
  <c r="F71"/>
  <c r="H71" s="1"/>
  <c r="F70"/>
  <c r="I70" s="1"/>
  <c r="I69"/>
  <c r="F69"/>
  <c r="H69" s="1"/>
  <c r="F68"/>
  <c r="I68" s="1"/>
  <c r="F67"/>
  <c r="H67" s="1"/>
  <c r="F66"/>
  <c r="I66" s="1"/>
  <c r="F65"/>
  <c r="H65" s="1"/>
  <c r="F64"/>
  <c r="I64" s="1"/>
  <c r="F63"/>
  <c r="H63" s="1"/>
  <c r="F62"/>
  <c r="I62" s="1"/>
  <c r="F61"/>
  <c r="H61" s="1"/>
  <c r="F60"/>
  <c r="I60" s="1"/>
  <c r="F59"/>
  <c r="H59" s="1"/>
  <c r="F58"/>
  <c r="I58" s="1"/>
  <c r="F57"/>
  <c r="H57" s="1"/>
  <c r="I56"/>
  <c r="H56"/>
  <c r="N56" s="1"/>
  <c r="I55"/>
  <c r="H55"/>
  <c r="N55" s="1"/>
  <c r="I54"/>
  <c r="H54"/>
  <c r="N54" s="1"/>
  <c r="I53"/>
  <c r="H53"/>
  <c r="N53" s="1"/>
  <c r="I52"/>
  <c r="H52"/>
  <c r="N52" s="1"/>
  <c r="I51"/>
  <c r="H51"/>
  <c r="N51" s="1"/>
  <c r="F50"/>
  <c r="I50" s="1"/>
  <c r="F49"/>
  <c r="N49" s="1"/>
  <c r="I48"/>
  <c r="H48"/>
  <c r="N48" s="1"/>
  <c r="K47"/>
  <c r="I47"/>
  <c r="H47" s="1"/>
  <c r="N47" s="1"/>
  <c r="I46"/>
  <c r="H46" s="1"/>
  <c r="N46" s="1"/>
  <c r="I45"/>
  <c r="H45" s="1"/>
  <c r="N45" s="1"/>
  <c r="I44"/>
  <c r="H44" s="1"/>
  <c r="N44" s="1"/>
  <c r="I43"/>
  <c r="H43" s="1"/>
  <c r="N43" s="1"/>
  <c r="I42"/>
  <c r="H42"/>
  <c r="N42" s="1"/>
  <c r="I41"/>
  <c r="H41"/>
  <c r="N41" s="1"/>
  <c r="I40"/>
  <c r="H40"/>
  <c r="N40" s="1"/>
  <c r="I39"/>
  <c r="H39"/>
  <c r="N39" s="1"/>
  <c r="I38"/>
  <c r="H38"/>
  <c r="N38" s="1"/>
  <c r="F37"/>
  <c r="F91" s="1"/>
  <c r="I36"/>
  <c r="H36" s="1"/>
  <c r="I35"/>
  <c r="H35" s="1"/>
  <c r="K34"/>
  <c r="I34"/>
  <c r="H34" s="1"/>
  <c r="N34" s="1"/>
  <c r="I33"/>
  <c r="H33" s="1"/>
  <c r="N33" s="1"/>
  <c r="I32"/>
  <c r="H32" s="1"/>
  <c r="N32" s="1"/>
  <c r="I31"/>
  <c r="H31" s="1"/>
  <c r="N31" s="1"/>
  <c r="K30"/>
  <c r="I30"/>
  <c r="H30" s="1"/>
  <c r="I29"/>
  <c r="H29"/>
  <c r="N29" s="1"/>
  <c r="I28"/>
  <c r="H28" s="1"/>
  <c r="I27"/>
  <c r="H27" s="1"/>
  <c r="N27" s="1"/>
  <c r="I26"/>
  <c r="H26" s="1"/>
  <c r="N26" s="1"/>
  <c r="I25"/>
  <c r="H25" s="1"/>
  <c r="N25" s="1"/>
  <c r="I24"/>
  <c r="H24" s="1"/>
  <c r="N24" s="1"/>
  <c r="I23"/>
  <c r="H23" s="1"/>
  <c r="N23" s="1"/>
  <c r="I22"/>
  <c r="H22" s="1"/>
  <c r="N22" s="1"/>
  <c r="I21"/>
  <c r="H21"/>
  <c r="N21" s="1"/>
  <c r="I20"/>
  <c r="H20"/>
  <c r="N20" s="1"/>
  <c r="I19"/>
  <c r="H19"/>
  <c r="N19" s="1"/>
  <c r="I18"/>
  <c r="H18"/>
  <c r="N18" s="1"/>
  <c r="I17"/>
  <c r="H17"/>
  <c r="N17" s="1"/>
  <c r="I16"/>
  <c r="H16"/>
  <c r="N16" s="1"/>
  <c r="I15"/>
  <c r="H15"/>
  <c r="N15" s="1"/>
  <c r="I14"/>
  <c r="H14"/>
  <c r="N14" s="1"/>
  <c r="I13"/>
  <c r="H13"/>
  <c r="N13" s="1"/>
  <c r="I12"/>
  <c r="H12"/>
  <c r="N12" s="1"/>
  <c r="I11"/>
  <c r="H11"/>
  <c r="N11" s="1"/>
  <c r="N10"/>
  <c r="L10"/>
  <c r="M10" s="1"/>
  <c r="I10"/>
  <c r="G10"/>
  <c r="N9"/>
  <c r="K9"/>
  <c r="K91" s="1"/>
  <c r="I9"/>
  <c r="L9" s="1"/>
  <c r="G9" s="1"/>
  <c r="I8"/>
  <c r="H8"/>
  <c r="N8" s="1"/>
  <c r="I7"/>
  <c r="H7" s="1"/>
  <c r="I6"/>
  <c r="H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I5"/>
  <c r="I57" l="1"/>
  <c r="I71"/>
  <c r="N6"/>
  <c r="L6"/>
  <c r="N7"/>
  <c r="L7"/>
  <c r="N59"/>
  <c r="N61"/>
  <c r="N63"/>
  <c r="N65"/>
  <c r="N67"/>
  <c r="N69"/>
  <c r="L69"/>
  <c r="N73"/>
  <c r="L73"/>
  <c r="N79"/>
  <c r="L79"/>
  <c r="N84"/>
  <c r="L84"/>
  <c r="N85"/>
  <c r="L85"/>
  <c r="N86"/>
  <c r="L86"/>
  <c r="G86" s="1"/>
  <c r="M9"/>
  <c r="L11"/>
  <c r="L12"/>
  <c r="L13"/>
  <c r="L14"/>
  <c r="L15"/>
  <c r="L16"/>
  <c r="L17"/>
  <c r="L18"/>
  <c r="L19"/>
  <c r="L20"/>
  <c r="L21"/>
  <c r="L22"/>
  <c r="L23"/>
  <c r="L24"/>
  <c r="L25"/>
  <c r="L26"/>
  <c r="L27"/>
  <c r="N28"/>
  <c r="L28"/>
  <c r="N30"/>
  <c r="L30"/>
  <c r="G30" s="1"/>
  <c r="N35"/>
  <c r="L35"/>
  <c r="N36"/>
  <c r="L36"/>
  <c r="N57"/>
  <c r="L57"/>
  <c r="N71"/>
  <c r="L71"/>
  <c r="N75"/>
  <c r="L75"/>
  <c r="H5"/>
  <c r="L8"/>
  <c r="M86"/>
  <c r="L31"/>
  <c r="L32"/>
  <c r="L33"/>
  <c r="L38"/>
  <c r="L39"/>
  <c r="L40"/>
  <c r="L41"/>
  <c r="L42"/>
  <c r="L43"/>
  <c r="L44"/>
  <c r="L45"/>
  <c r="L46"/>
  <c r="I49"/>
  <c r="L49" s="1"/>
  <c r="H50"/>
  <c r="L51"/>
  <c r="L52"/>
  <c r="L53"/>
  <c r="L54"/>
  <c r="L55"/>
  <c r="L56"/>
  <c r="H58"/>
  <c r="I59"/>
  <c r="L59" s="1"/>
  <c r="H60"/>
  <c r="I61"/>
  <c r="L61" s="1"/>
  <c r="H62"/>
  <c r="I63"/>
  <c r="L63" s="1"/>
  <c r="H64"/>
  <c r="I65"/>
  <c r="L65" s="1"/>
  <c r="H66"/>
  <c r="I67"/>
  <c r="L67" s="1"/>
  <c r="H68"/>
  <c r="H70"/>
  <c r="H72"/>
  <c r="L74"/>
  <c r="L76"/>
  <c r="L77"/>
  <c r="L78"/>
  <c r="L80"/>
  <c r="L81"/>
  <c r="L82"/>
  <c r="L83"/>
  <c r="L29"/>
  <c r="L34"/>
  <c r="G34" s="1"/>
  <c r="I37"/>
  <c r="H37" s="1"/>
  <c r="L37" s="1"/>
  <c r="L47"/>
  <c r="G47" s="1"/>
  <c r="L48"/>
  <c r="L87"/>
  <c r="L88"/>
  <c r="L89"/>
  <c r="M67" l="1"/>
  <c r="G67"/>
  <c r="M65"/>
  <c r="G65"/>
  <c r="M63"/>
  <c r="G63"/>
  <c r="M61"/>
  <c r="G61"/>
  <c r="M59"/>
  <c r="G59"/>
  <c r="M89"/>
  <c r="G89"/>
  <c r="M83"/>
  <c r="G83"/>
  <c r="M78"/>
  <c r="G78"/>
  <c r="N72"/>
  <c r="L72"/>
  <c r="N66"/>
  <c r="L66"/>
  <c r="N62"/>
  <c r="L62"/>
  <c r="N58"/>
  <c r="L58"/>
  <c r="M55"/>
  <c r="G55"/>
  <c r="M53"/>
  <c r="G53"/>
  <c r="M51"/>
  <c r="G51"/>
  <c r="G49"/>
  <c r="M49"/>
  <c r="M45"/>
  <c r="G45"/>
  <c r="M43"/>
  <c r="G43"/>
  <c r="M41"/>
  <c r="G41"/>
  <c r="M39"/>
  <c r="G39"/>
  <c r="M32"/>
  <c r="G32"/>
  <c r="M8"/>
  <c r="G8"/>
  <c r="M75"/>
  <c r="G75"/>
  <c r="M71"/>
  <c r="G71"/>
  <c r="M57"/>
  <c r="G57"/>
  <c r="M36"/>
  <c r="G36"/>
  <c r="M35"/>
  <c r="G35"/>
  <c r="M28"/>
  <c r="G28"/>
  <c r="M27"/>
  <c r="G27"/>
  <c r="M25"/>
  <c r="G25"/>
  <c r="M23"/>
  <c r="G23"/>
  <c r="M21"/>
  <c r="G21"/>
  <c r="M19"/>
  <c r="G19"/>
  <c r="M17"/>
  <c r="G17"/>
  <c r="M15"/>
  <c r="G15"/>
  <c r="M13"/>
  <c r="G13"/>
  <c r="M11"/>
  <c r="G11"/>
  <c r="N37"/>
  <c r="M47"/>
  <c r="I91"/>
  <c r="M87"/>
  <c r="G87"/>
  <c r="M81"/>
  <c r="G81"/>
  <c r="M76"/>
  <c r="G76"/>
  <c r="N68"/>
  <c r="L68"/>
  <c r="N64"/>
  <c r="L64"/>
  <c r="N60"/>
  <c r="L60"/>
  <c r="M88"/>
  <c r="G88"/>
  <c r="M48"/>
  <c r="G48"/>
  <c r="M37"/>
  <c r="G37"/>
  <c r="M29"/>
  <c r="G29"/>
  <c r="M82"/>
  <c r="G82"/>
  <c r="M80"/>
  <c r="G80"/>
  <c r="M77"/>
  <c r="G77"/>
  <c r="M74"/>
  <c r="G74"/>
  <c r="N70"/>
  <c r="L70"/>
  <c r="M56"/>
  <c r="G56"/>
  <c r="M54"/>
  <c r="G54"/>
  <c r="M52"/>
  <c r="G52"/>
  <c r="N50"/>
  <c r="L50"/>
  <c r="M46"/>
  <c r="G46"/>
  <c r="M44"/>
  <c r="G44"/>
  <c r="M42"/>
  <c r="G42"/>
  <c r="M40"/>
  <c r="G40"/>
  <c r="M38"/>
  <c r="G38"/>
  <c r="M33"/>
  <c r="G33"/>
  <c r="M31"/>
  <c r="G31"/>
  <c r="H91"/>
  <c r="N5"/>
  <c r="L5"/>
  <c r="M26"/>
  <c r="G26"/>
  <c r="M24"/>
  <c r="G24"/>
  <c r="M22"/>
  <c r="G22"/>
  <c r="M20"/>
  <c r="G20"/>
  <c r="M18"/>
  <c r="G18"/>
  <c r="M16"/>
  <c r="G16"/>
  <c r="M14"/>
  <c r="G14"/>
  <c r="M12"/>
  <c r="G12"/>
  <c r="M85"/>
  <c r="G85"/>
  <c r="M84"/>
  <c r="G84"/>
  <c r="M79"/>
  <c r="G79"/>
  <c r="M73"/>
  <c r="G73"/>
  <c r="M69"/>
  <c r="G69"/>
  <c r="M7"/>
  <c r="G7"/>
  <c r="M6"/>
  <c r="G6"/>
  <c r="M34"/>
  <c r="M30"/>
  <c r="N91" l="1"/>
  <c r="M50"/>
  <c r="G50"/>
  <c r="M70"/>
  <c r="G70"/>
  <c r="M60"/>
  <c r="G60"/>
  <c r="M64"/>
  <c r="G64"/>
  <c r="M68"/>
  <c r="G68"/>
  <c r="L91"/>
  <c r="M5"/>
  <c r="G5"/>
  <c r="M58"/>
  <c r="G58"/>
  <c r="M62"/>
  <c r="G62"/>
  <c r="M66"/>
  <c r="G66"/>
  <c r="M72"/>
  <c r="G72"/>
  <c r="G91" l="1"/>
  <c r="M91"/>
</calcChain>
</file>

<file path=xl/sharedStrings.xml><?xml version="1.0" encoding="utf-8"?>
<sst xmlns="http://schemas.openxmlformats.org/spreadsheetml/2006/main" count="310" uniqueCount="249">
  <si>
    <t>KOPERASI KARYAWAN BCA " MITRA SEJAHTERA " SURABAYA</t>
  </si>
  <si>
    <t>DAFTAR PINJAMAN BARANG RETAIL TGL 25-30 JUNI 2018 (SETELAH UPLOAD)</t>
  </si>
  <si>
    <t>NO</t>
  </si>
  <si>
    <t>NAMA</t>
  </si>
  <si>
    <t>NIP</t>
  </si>
  <si>
    <t>NO FORM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</si>
  <si>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</si>
  <si>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</si>
  <si>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</si>
  <si>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</si>
  <si>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</si>
  <si>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</si>
  <si>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</si>
  <si>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</si>
  <si>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</si>
  <si>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</si>
  <si>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</si>
  <si>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</si>
  <si>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</si>
  <si>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</si>
  <si>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</si>
  <si>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NOENIK DIAH SURYANI</t>
  </si>
  <si>
    <t>010942</t>
  </si>
  <si>
    <t>OPPO F7 SILVER</t>
  </si>
  <si>
    <t>ONNY SURYANI</t>
  </si>
  <si>
    <t>010995</t>
  </si>
  <si>
    <t>HEPTA SANTOSO</t>
  </si>
  <si>
    <t>010969</t>
  </si>
  <si>
    <t>RIZZA RAHMAWATI</t>
  </si>
  <si>
    <t>010974</t>
  </si>
  <si>
    <t>SAMSUNG J7 PRIME</t>
  </si>
  <si>
    <t>OCTAVIANUS J W SINGAL</t>
  </si>
  <si>
    <t>011000</t>
  </si>
  <si>
    <t>OPPO F7 RED</t>
  </si>
  <si>
    <t>ASWIN MARDIANTO</t>
  </si>
  <si>
    <t>010961</t>
  </si>
  <si>
    <t>OPPO F7 &amp; F7</t>
  </si>
  <si>
    <t>BUDI ASMANTO</t>
  </si>
  <si>
    <t>010994</t>
  </si>
  <si>
    <t>YUYUN MARDHIANA</t>
  </si>
  <si>
    <t>010992</t>
  </si>
  <si>
    <t>JUPRI</t>
  </si>
  <si>
    <t>010966</t>
  </si>
  <si>
    <t>RACHMAT HIDAYAT</t>
  </si>
  <si>
    <t>010962</t>
  </si>
  <si>
    <t>OPPO F7</t>
  </si>
  <si>
    <t>HAGNI WIJARTO</t>
  </si>
  <si>
    <t>010987</t>
  </si>
  <si>
    <t>RIZKY ARYA PERDANA</t>
  </si>
  <si>
    <t>010984</t>
  </si>
  <si>
    <t>AYU FITRIANI AGUSTIN</t>
  </si>
  <si>
    <t>010970</t>
  </si>
  <si>
    <t>YENY SETIAWATI</t>
  </si>
  <si>
    <t>010955</t>
  </si>
  <si>
    <t>RETNO KUSTIYANINGSIH</t>
  </si>
  <si>
    <t>010951</t>
  </si>
  <si>
    <t>SUN AMRULLOH CHILMI</t>
  </si>
  <si>
    <t>010959</t>
  </si>
  <si>
    <t>GATOT SUMARSONO</t>
  </si>
  <si>
    <t>010960</t>
  </si>
  <si>
    <t>YANNY KUSRINI SIDARTA</t>
  </si>
  <si>
    <t>010971</t>
  </si>
  <si>
    <t>OPPO A83 GOLD</t>
  </si>
  <si>
    <t>SHENDY ANGELINA MAKATITA</t>
  </si>
  <si>
    <t>010952</t>
  </si>
  <si>
    <t>SHERLY ADE YULIANA</t>
  </si>
  <si>
    <t>010964</t>
  </si>
  <si>
    <t>WAHYU SETYORINI</t>
  </si>
  <si>
    <t>010975</t>
  </si>
  <si>
    <t>INDAH SOEGIARTINI</t>
  </si>
  <si>
    <t>010948</t>
  </si>
  <si>
    <t>SRI LESTARI</t>
  </si>
  <si>
    <t>010997</t>
  </si>
  <si>
    <t>SAHAT MARULI TUA SITOMPUL</t>
  </si>
  <si>
    <t>010985</t>
  </si>
  <si>
    <t>SURAYA SEPTIARINA UTAMI</t>
  </si>
  <si>
    <t>053839</t>
  </si>
  <si>
    <t>010950</t>
  </si>
  <si>
    <t>AGUNG SULAKSONO</t>
  </si>
  <si>
    <t>914242</t>
  </si>
  <si>
    <t>010949</t>
  </si>
  <si>
    <t>HERI WAHYUDI</t>
  </si>
  <si>
    <t>010978</t>
  </si>
  <si>
    <t>OPPO A71 3GB</t>
  </si>
  <si>
    <t>FREDDY KHORINTIUS</t>
  </si>
  <si>
    <t>010976</t>
  </si>
  <si>
    <t>FX ANSELMUS BOLI</t>
  </si>
  <si>
    <t>010965</t>
  </si>
  <si>
    <t>BAMBANG ERWANTO</t>
  </si>
  <si>
    <t>010945</t>
  </si>
  <si>
    <t>CHOIRIYA CHRISDIANI</t>
  </si>
  <si>
    <t>010973</t>
  </si>
  <si>
    <t>TOTOK ERMIYANTO</t>
  </si>
  <si>
    <t>010946</t>
  </si>
  <si>
    <t>ATING RUKIYATININGSIH</t>
  </si>
  <si>
    <t>899458</t>
  </si>
  <si>
    <t>OPPO A83 BLACK</t>
  </si>
  <si>
    <t>SLAMET RIADI</t>
  </si>
  <si>
    <t>912201</t>
  </si>
  <si>
    <t>OPPO A71 2GB</t>
  </si>
  <si>
    <t>FITRIANA MEDIAWATI SIRADZ</t>
  </si>
  <si>
    <t>990555</t>
  </si>
  <si>
    <t>TOTOK BUDYHARTO</t>
  </si>
  <si>
    <t>963693</t>
  </si>
  <si>
    <t>FINDRA KENTJANA TANSJAH</t>
  </si>
  <si>
    <t>903080</t>
  </si>
  <si>
    <t>OPPO F7 2</t>
  </si>
  <si>
    <t>AGUS BUDIYONO</t>
  </si>
  <si>
    <t>902874</t>
  </si>
  <si>
    <t>WASIS WAHYUDI</t>
  </si>
  <si>
    <t>920216</t>
  </si>
  <si>
    <t xml:space="preserve">OPPO A83 </t>
  </si>
  <si>
    <t>SRI UNTARI</t>
  </si>
  <si>
    <t>911201</t>
  </si>
  <si>
    <t>INA SUGIARTI</t>
  </si>
  <si>
    <t>972948</t>
  </si>
  <si>
    <t>SRI WAHYUNI</t>
  </si>
  <si>
    <t>904932</t>
  </si>
  <si>
    <t>EFFENDI</t>
  </si>
  <si>
    <t>913431</t>
  </si>
  <si>
    <t>BAMBANG KURNIAWAN</t>
  </si>
  <si>
    <t>898803</t>
  </si>
  <si>
    <t>OPPO F7 6GB</t>
  </si>
  <si>
    <t>FIONA FREDERIKA</t>
  </si>
  <si>
    <t>960316</t>
  </si>
  <si>
    <t>KC MT BULGARI OPTIK MULIA</t>
  </si>
  <si>
    <t>SOLIKHATI</t>
  </si>
  <si>
    <t>971238</t>
  </si>
  <si>
    <t>PRIMA BOGA WOK,APEM SELONG</t>
  </si>
  <si>
    <t>EVI NOVANDARI BUANAWATI</t>
  </si>
  <si>
    <t>903064</t>
  </si>
  <si>
    <t>PRIMA BOGA CASEROL</t>
  </si>
  <si>
    <t>PRIMA BOGA BELLY POT</t>
  </si>
  <si>
    <t>PRIMA BOGA WOK</t>
  </si>
  <si>
    <t>DIJAH RUKMINI</t>
  </si>
  <si>
    <t>920413</t>
  </si>
  <si>
    <t>NOVIE TRI KHRISANTI</t>
  </si>
  <si>
    <t>975378</t>
  </si>
  <si>
    <t>MAMIK TJITRARASMI</t>
  </si>
  <si>
    <t>920032</t>
  </si>
  <si>
    <t>PRIMA BOGA RS</t>
  </si>
  <si>
    <t>ALMA</t>
  </si>
  <si>
    <t>975354</t>
  </si>
  <si>
    <t>010187</t>
  </si>
  <si>
    <t>DUPAK</t>
  </si>
  <si>
    <t>MM3 PRIMA BOGA</t>
  </si>
  <si>
    <t>FARIDA AINI</t>
  </si>
  <si>
    <t>973418</t>
  </si>
  <si>
    <t>010186</t>
  </si>
  <si>
    <t>JOMBANG</t>
  </si>
  <si>
    <t>LENY TAN</t>
  </si>
  <si>
    <t>912405</t>
  </si>
  <si>
    <t>010336</t>
  </si>
  <si>
    <t>VETERAN</t>
  </si>
  <si>
    <t>WOK PRIMA BOGA</t>
  </si>
  <si>
    <t>LAKSMI MRABAWANI</t>
  </si>
  <si>
    <t>899725</t>
  </si>
  <si>
    <t>010337</t>
  </si>
  <si>
    <t>BCA KAPASARI</t>
  </si>
  <si>
    <t>INDRI NOVITA</t>
  </si>
  <si>
    <t>975355</t>
  </si>
  <si>
    <t>001332</t>
  </si>
  <si>
    <t>KRTJY IDH</t>
  </si>
  <si>
    <t>BELLY POT PRIMA BOGA</t>
  </si>
  <si>
    <t>RATNA DEWI WIDJAJA</t>
  </si>
  <si>
    <t>910267</t>
  </si>
  <si>
    <t>010340</t>
  </si>
  <si>
    <t>RAJAWALI</t>
  </si>
  <si>
    <t>CASEROL, PRESTO PRIMA BOGA</t>
  </si>
  <si>
    <t>YOEZIE SEPTEMBER</t>
  </si>
  <si>
    <t>912038</t>
  </si>
  <si>
    <t>010341</t>
  </si>
  <si>
    <t>NGINDEN SEMOLO</t>
  </si>
  <si>
    <t>SM7 PLS PRIMA BOGA</t>
  </si>
  <si>
    <t>RINA HARTATI S</t>
  </si>
  <si>
    <t>911589</t>
  </si>
  <si>
    <t>010326</t>
  </si>
  <si>
    <t>SIDOARJO</t>
  </si>
  <si>
    <t>ENDANG RESTU</t>
  </si>
  <si>
    <t>975189</t>
  </si>
  <si>
    <t>001334</t>
  </si>
  <si>
    <t>GEDANGAN</t>
  </si>
  <si>
    <t>CASEROL PRIMA BOGA</t>
  </si>
  <si>
    <t>ISNAWATI</t>
  </si>
  <si>
    <t>975365</t>
  </si>
  <si>
    <t>010192</t>
  </si>
  <si>
    <t>PS ATUM</t>
  </si>
  <si>
    <t>ANTIN PURWANI</t>
  </si>
  <si>
    <t>900258</t>
  </si>
  <si>
    <t>010330</t>
  </si>
  <si>
    <t>MARGARETA MAHULETTE</t>
  </si>
  <si>
    <t>975329</t>
  </si>
  <si>
    <t>001866</t>
  </si>
  <si>
    <t>RO,RS,RK,MM3 PRIMA BOGA</t>
  </si>
  <si>
    <t>NI MADE</t>
  </si>
  <si>
    <t>920410</t>
  </si>
  <si>
    <t>010331</t>
  </si>
  <si>
    <t>ADM KRDT KW3 DRM</t>
  </si>
  <si>
    <t>ZIPPORA</t>
  </si>
  <si>
    <t>901689</t>
  </si>
  <si>
    <t>001862</t>
  </si>
  <si>
    <t>MIRA</t>
  </si>
  <si>
    <t>001331</t>
  </si>
  <si>
    <t>BCA KENJERAN</t>
  </si>
  <si>
    <t>MURYANTI</t>
  </si>
  <si>
    <t>897862</t>
  </si>
  <si>
    <t>001864</t>
  </si>
  <si>
    <t>BCA GRESIK</t>
  </si>
  <si>
    <t>AGUS PURWANTO</t>
  </si>
  <si>
    <t>001910</t>
  </si>
  <si>
    <t>KABAG OPS KTR K MANUKAN</t>
  </si>
  <si>
    <t>OPPO A8+ BLACK</t>
  </si>
  <si>
    <t>RUDI HANDOKO</t>
  </si>
  <si>
    <t>010991</t>
  </si>
  <si>
    <t>SLA KW 3 DARMO</t>
  </si>
  <si>
    <t>OPPO F7 PRO BLACK</t>
  </si>
  <si>
    <t>010851</t>
  </si>
  <si>
    <t>BCA PLASA MARINA</t>
  </si>
  <si>
    <t>IFAN ARFIJANTO</t>
  </si>
  <si>
    <t>010193</t>
  </si>
  <si>
    <t>BCA MULYOSARI</t>
  </si>
  <si>
    <t>PRIMA BOGA KOCHI PAN</t>
  </si>
  <si>
    <t>ANITA DYAH SETIARINI</t>
  </si>
  <si>
    <t>010244</t>
  </si>
  <si>
    <t>BCA KARTINI GRESIK</t>
  </si>
  <si>
    <t>PRIMA BOGA RO, RS</t>
  </si>
  <si>
    <t>NINA SUPRIYANI</t>
  </si>
  <si>
    <t>010338</t>
  </si>
  <si>
    <t>BCA KERTAJAYA</t>
  </si>
  <si>
    <t>WISHNU PRAMUDYO</t>
  </si>
  <si>
    <t>HANDPHONE OPPO TYPE A37</t>
  </si>
  <si>
    <t xml:space="preserve">HANDPHONE OPPO TYPE F7 PRO  </t>
  </si>
  <si>
    <t>ORIFLAME AMBER ELIXIR CRYSTAL</t>
  </si>
  <si>
    <t>061006</t>
  </si>
  <si>
    <t>OPTIK HEMAT KACAMATA</t>
  </si>
  <si>
    <t>NI KETUT DEWI SARINI</t>
  </si>
  <si>
    <t>000775</t>
  </si>
  <si>
    <t>HANDPHONE OPPO F7 128 GB BLACK</t>
  </si>
  <si>
    <t>901798</t>
  </si>
  <si>
    <t>HANDPHONE OPPO F7</t>
  </si>
  <si>
    <t>RUDYKO</t>
  </si>
  <si>
    <t>902540</t>
  </si>
  <si>
    <t>SAMSUNG GALAXY NOTE FAN EDITION</t>
  </si>
  <si>
    <t>ARNOLD PRIAJAYA</t>
  </si>
  <si>
    <t>HANDPHONE OPPO  F7</t>
  </si>
  <si>
    <t>FIFY SOEHENDRA</t>
  </si>
  <si>
    <t>HANDPHONE OPPO F7 PRO</t>
  </si>
  <si>
    <t>WINDARIJATI</t>
  </si>
  <si>
    <t>HANDPHONE OPPO  F7 PRO</t>
  </si>
</sst>
</file>

<file path=xl/styles.xml><?xml version="1.0" encoding="utf-8"?>
<styleSheet xmlns="http://schemas.openxmlformats.org/spreadsheetml/2006/main">
  <numFmts count="8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(* #,##0.00_);_(* \(#,##0.00\);_(* &quot;-&quot;_);_(@_)"/>
    <numFmt numFmtId="167" formatCode="[$-409]dd\-mmm\-yy;@"/>
    <numFmt numFmtId="168" formatCode="_-* #,##0.00_-;\-* #,##0.00_-;_-* &quot;-&quot;_-;_-@_-"/>
  </numFmts>
  <fonts count="1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b/>
      <i/>
      <sz val="14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color indexed="8"/>
      <name val="Times New Roman"/>
      <family val="1"/>
    </font>
    <font>
      <b/>
      <sz val="12"/>
      <color theme="1"/>
      <name val="Arial Narrow"/>
      <family val="2"/>
    </font>
    <font>
      <sz val="10"/>
      <name val="Arial"/>
      <family val="2"/>
    </font>
    <font>
      <sz val="11"/>
      <color theme="1"/>
      <name val="Arial Narrow"/>
      <family val="2"/>
    </font>
    <font>
      <sz val="10"/>
      <name val="Times New Roman"/>
      <family val="1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/>
    <xf numFmtId="0" fontId="13" fillId="0" borderId="0"/>
  </cellStyleXfs>
  <cellXfs count="118">
    <xf numFmtId="0" fontId="0" fillId="0" borderId="0" xfId="0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39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39" fontId="4" fillId="0" borderId="0" xfId="2" applyNumberFormat="1" applyFont="1" applyFill="1" applyBorder="1" applyAlignment="1">
      <alignment horizontal="right"/>
    </xf>
    <xf numFmtId="39" fontId="4" fillId="0" borderId="0" xfId="2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6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39" fontId="4" fillId="0" borderId="1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39" fontId="4" fillId="0" borderId="3" xfId="2" applyNumberFormat="1" applyFont="1" applyFill="1" applyBorder="1" applyAlignment="1">
      <alignment horizontal="center"/>
    </xf>
    <xf numFmtId="39" fontId="4" fillId="0" borderId="1" xfId="2" applyNumberFormat="1" applyFont="1" applyFill="1" applyBorder="1" applyAlignment="1">
      <alignment horizontal="center"/>
    </xf>
    <xf numFmtId="39" fontId="4" fillId="0" borderId="2" xfId="2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39" fontId="4" fillId="0" borderId="4" xfId="0" quotePrefix="1" applyNumberFormat="1" applyFont="1" applyFill="1" applyBorder="1" applyAlignment="1">
      <alignment horizontal="center"/>
    </xf>
    <xf numFmtId="39" fontId="4" fillId="0" borderId="4" xfId="0" applyNumberFormat="1" applyFont="1" applyFill="1" applyBorder="1" applyAlignment="1">
      <alignment horizontal="center"/>
    </xf>
    <xf numFmtId="43" fontId="4" fillId="0" borderId="5" xfId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39" fontId="4" fillId="0" borderId="6" xfId="2" applyNumberFormat="1" applyFont="1" applyFill="1" applyBorder="1" applyAlignment="1">
      <alignment horizontal="center"/>
    </xf>
    <xf numFmtId="39" fontId="4" fillId="0" borderId="4" xfId="2" applyNumberFormat="1" applyFont="1" applyFill="1" applyBorder="1" applyAlignment="1">
      <alignment horizontal="center"/>
    </xf>
    <xf numFmtId="39" fontId="4" fillId="0" borderId="5" xfId="2" applyNumberFormat="1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8" fillId="2" borderId="7" xfId="3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/>
    </xf>
    <xf numFmtId="49" fontId="8" fillId="0" borderId="7" xfId="0" applyNumberFormat="1" applyFont="1" applyFill="1" applyBorder="1" applyAlignment="1">
      <alignment horizontal="center"/>
    </xf>
    <xf numFmtId="15" fontId="8" fillId="0" borderId="7" xfId="0" quotePrefix="1" applyNumberFormat="1" applyFont="1" applyFill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165" fontId="8" fillId="0" borderId="7" xfId="0" applyNumberFormat="1" applyFont="1" applyFill="1" applyBorder="1" applyAlignment="1">
      <alignment horizontal="center"/>
    </xf>
    <xf numFmtId="166" fontId="6" fillId="0" borderId="7" xfId="1" applyNumberFormat="1" applyFont="1" applyFill="1" applyBorder="1" applyAlignment="1">
      <alignment horizontal="right"/>
    </xf>
    <xf numFmtId="166" fontId="6" fillId="0" borderId="7" xfId="1" applyNumberFormat="1" applyFont="1" applyFill="1" applyBorder="1"/>
    <xf numFmtId="0" fontId="8" fillId="0" borderId="7" xfId="0" applyFont="1" applyFill="1" applyBorder="1" applyAlignment="1">
      <alignment horizontal="center"/>
    </xf>
    <xf numFmtId="39" fontId="6" fillId="0" borderId="7" xfId="2" applyNumberFormat="1" applyFont="1" applyFill="1" applyBorder="1" applyAlignment="1">
      <alignment horizontal="right"/>
    </xf>
    <xf numFmtId="39" fontId="6" fillId="3" borderId="7" xfId="2" applyNumberFormat="1" applyFont="1" applyFill="1" applyBorder="1" applyAlignment="1">
      <alignment horizontal="right"/>
    </xf>
    <xf numFmtId="0" fontId="9" fillId="0" borderId="7" xfId="0" applyFont="1" applyBorder="1" applyAlignment="1">
      <alignment horizontal="left"/>
    </xf>
    <xf numFmtId="0" fontId="10" fillId="0" borderId="7" xfId="3" applyFont="1" applyFill="1" applyBorder="1" applyAlignment="1">
      <alignment horizontal="left" vertical="top"/>
    </xf>
    <xf numFmtId="42" fontId="8" fillId="0" borderId="7" xfId="0" applyNumberFormat="1" applyFont="1" applyFill="1" applyBorder="1" applyAlignment="1">
      <alignment horizontal="center" vertical="center"/>
    </xf>
    <xf numFmtId="0" fontId="8" fillId="0" borderId="7" xfId="3" applyFont="1" applyFill="1" applyBorder="1" applyAlignment="1">
      <alignment horizontal="left"/>
    </xf>
    <xf numFmtId="49" fontId="8" fillId="0" borderId="7" xfId="3" applyNumberFormat="1" applyFont="1" applyFill="1" applyBorder="1" applyAlignment="1">
      <alignment horizontal="center"/>
    </xf>
    <xf numFmtId="165" fontId="8" fillId="0" borderId="7" xfId="3" applyNumberFormat="1" applyFont="1" applyFill="1" applyBorder="1" applyAlignment="1">
      <alignment horizontal="center"/>
    </xf>
    <xf numFmtId="0" fontId="8" fillId="0" borderId="7" xfId="3" applyFont="1" applyFill="1" applyBorder="1" applyAlignment="1">
      <alignment horizontal="center"/>
    </xf>
    <xf numFmtId="0" fontId="9" fillId="0" borderId="7" xfId="0" applyFont="1" applyBorder="1"/>
    <xf numFmtId="0" fontId="10" fillId="0" borderId="7" xfId="0" applyFont="1" applyFill="1" applyBorder="1" applyAlignment="1">
      <alignment horizontal="left" vertical="top"/>
    </xf>
    <xf numFmtId="0" fontId="8" fillId="4" borderId="7" xfId="3" applyFont="1" applyFill="1" applyBorder="1" applyAlignment="1">
      <alignment horizontal="left"/>
    </xf>
    <xf numFmtId="49" fontId="8" fillId="4" borderId="7" xfId="3" applyNumberFormat="1" applyFont="1" applyFill="1" applyBorder="1" applyAlignment="1">
      <alignment horizontal="center"/>
    </xf>
    <xf numFmtId="15" fontId="8" fillId="4" borderId="7" xfId="0" quotePrefix="1" applyNumberFormat="1" applyFont="1" applyFill="1" applyBorder="1" applyAlignment="1">
      <alignment horizontal="center" vertical="center"/>
    </xf>
    <xf numFmtId="15" fontId="8" fillId="4" borderId="7" xfId="0" applyNumberFormat="1" applyFont="1" applyFill="1" applyBorder="1" applyAlignment="1">
      <alignment horizontal="center" vertical="center"/>
    </xf>
    <xf numFmtId="165" fontId="8" fillId="4" borderId="7" xfId="3" applyNumberFormat="1" applyFont="1" applyFill="1" applyBorder="1" applyAlignment="1">
      <alignment horizontal="center"/>
    </xf>
    <xf numFmtId="166" fontId="6" fillId="4" borderId="7" xfId="1" applyNumberFormat="1" applyFont="1" applyFill="1" applyBorder="1" applyAlignment="1">
      <alignment horizontal="right"/>
    </xf>
    <xf numFmtId="166" fontId="6" fillId="4" borderId="7" xfId="1" applyNumberFormat="1" applyFont="1" applyFill="1" applyBorder="1"/>
    <xf numFmtId="0" fontId="8" fillId="4" borderId="7" xfId="3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7" xfId="3" applyFont="1" applyFill="1" applyBorder="1" applyAlignment="1">
      <alignment horizontal="center" vertical="center"/>
    </xf>
    <xf numFmtId="39" fontId="11" fillId="0" borderId="7" xfId="2" applyNumberFormat="1" applyFont="1" applyFill="1" applyBorder="1" applyAlignment="1">
      <alignment horizontal="left"/>
    </xf>
    <xf numFmtId="0" fontId="10" fillId="0" borderId="7" xfId="3" applyFont="1" applyFill="1" applyBorder="1" applyAlignment="1">
      <alignment horizontal="left"/>
    </xf>
    <xf numFmtId="39" fontId="4" fillId="0" borderId="7" xfId="0" applyNumberFormat="1" applyFont="1" applyFill="1" applyBorder="1" applyAlignment="1">
      <alignment horizontal="right"/>
    </xf>
    <xf numFmtId="39" fontId="4" fillId="0" borderId="7" xfId="2" applyNumberFormat="1" applyFont="1" applyFill="1" applyBorder="1" applyAlignment="1">
      <alignment horizontal="right"/>
    </xf>
    <xf numFmtId="0" fontId="8" fillId="0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/>
    </xf>
    <xf numFmtId="49" fontId="8" fillId="0" borderId="7" xfId="3" quotePrefix="1" applyNumberFormat="1" applyFont="1" applyFill="1" applyBorder="1" applyAlignment="1">
      <alignment horizontal="center"/>
    </xf>
    <xf numFmtId="0" fontId="6" fillId="0" borderId="7" xfId="0" applyFont="1" applyBorder="1"/>
    <xf numFmtId="0" fontId="6" fillId="0" borderId="7" xfId="0" quotePrefix="1" applyFont="1" applyBorder="1" applyAlignment="1">
      <alignment horizontal="center"/>
    </xf>
    <xf numFmtId="4" fontId="4" fillId="0" borderId="7" xfId="0" applyNumberFormat="1" applyFont="1" applyFill="1" applyBorder="1" applyAlignment="1">
      <alignment horizontal="right"/>
    </xf>
    <xf numFmtId="0" fontId="6" fillId="0" borderId="7" xfId="0" applyFont="1" applyFill="1" applyBorder="1" applyAlignment="1">
      <alignment horizontal="center"/>
    </xf>
    <xf numFmtId="39" fontId="6" fillId="5" borderId="7" xfId="2" applyNumberFormat="1" applyFont="1" applyFill="1" applyBorder="1" applyAlignment="1">
      <alignment horizontal="right"/>
    </xf>
    <xf numFmtId="0" fontId="9" fillId="0" borderId="7" xfId="4" applyNumberFormat="1" applyFont="1" applyFill="1" applyBorder="1" applyAlignment="1" applyProtection="1">
      <alignment horizontal="left" vertical="center"/>
    </xf>
    <xf numFmtId="0" fontId="6" fillId="0" borderId="7" xfId="0" applyFont="1" applyBorder="1" applyAlignment="1">
      <alignment horizontal="left"/>
    </xf>
    <xf numFmtId="0" fontId="4" fillId="0" borderId="7" xfId="0" quotePrefix="1" applyFont="1" applyFill="1" applyBorder="1" applyAlignment="1">
      <alignment horizontal="center"/>
    </xf>
    <xf numFmtId="43" fontId="4" fillId="0" borderId="7" xfId="1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4" fillId="4" borderId="7" xfId="0" quotePrefix="1" applyFont="1" applyFill="1" applyBorder="1" applyAlignment="1">
      <alignment horizontal="center"/>
    </xf>
    <xf numFmtId="39" fontId="4" fillId="4" borderId="7" xfId="0" applyNumberFormat="1" applyFont="1" applyFill="1" applyBorder="1" applyAlignment="1">
      <alignment horizontal="right"/>
    </xf>
    <xf numFmtId="43" fontId="4" fillId="4" borderId="7" xfId="1" applyFont="1" applyFill="1" applyBorder="1" applyAlignment="1">
      <alignment horizontal="right"/>
    </xf>
    <xf numFmtId="0" fontId="4" fillId="4" borderId="7" xfId="0" applyFont="1" applyFill="1" applyBorder="1" applyAlignment="1">
      <alignment horizontal="center"/>
    </xf>
    <xf numFmtId="166" fontId="4" fillId="0" borderId="7" xfId="2" applyNumberFormat="1" applyFont="1" applyFill="1" applyBorder="1" applyAlignment="1">
      <alignment horizontal="right"/>
    </xf>
    <xf numFmtId="0" fontId="14" fillId="0" borderId="7" xfId="0" applyFont="1" applyFill="1" applyBorder="1" applyAlignment="1">
      <alignment horizontal="left"/>
    </xf>
    <xf numFmtId="0" fontId="14" fillId="0" borderId="7" xfId="2" applyNumberFormat="1" applyFont="1" applyBorder="1" applyAlignment="1">
      <alignment horizontal="center"/>
    </xf>
    <xf numFmtId="167" fontId="14" fillId="0" borderId="7" xfId="2" quotePrefix="1" applyNumberFormat="1" applyFont="1" applyBorder="1" applyAlignment="1">
      <alignment horizontal="center"/>
    </xf>
    <xf numFmtId="167" fontId="14" fillId="0" borderId="7" xfId="2" applyNumberFormat="1" applyFont="1" applyBorder="1" applyAlignment="1">
      <alignment horizontal="center"/>
    </xf>
    <xf numFmtId="43" fontId="14" fillId="0" borderId="7" xfId="1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5" fillId="0" borderId="7" xfId="0" applyFont="1" applyBorder="1"/>
    <xf numFmtId="0" fontId="14" fillId="0" borderId="7" xfId="0" applyFont="1" applyBorder="1" applyAlignment="1">
      <alignment horizontal="center"/>
    </xf>
    <xf numFmtId="39" fontId="4" fillId="0" borderId="7" xfId="2" applyNumberFormat="1" applyFont="1" applyFill="1" applyBorder="1" applyAlignment="1">
      <alignment horizontal="left"/>
    </xf>
    <xf numFmtId="0" fontId="17" fillId="0" borderId="7" xfId="0" applyFont="1" applyFill="1" applyBorder="1" applyAlignment="1">
      <alignment horizontal="left"/>
    </xf>
    <xf numFmtId="0" fontId="14" fillId="0" borderId="7" xfId="2" quotePrefix="1" applyNumberFormat="1" applyFont="1" applyBorder="1" applyAlignment="1">
      <alignment horizontal="center"/>
    </xf>
    <xf numFmtId="167" fontId="0" fillId="0" borderId="7" xfId="2" applyNumberFormat="1" applyFont="1" applyBorder="1" applyAlignment="1">
      <alignment horizontal="center"/>
    </xf>
    <xf numFmtId="166" fontId="0" fillId="0" borderId="7" xfId="2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7" xfId="2" applyNumberFormat="1" applyFont="1" applyFill="1" applyBorder="1" applyAlignment="1">
      <alignment horizontal="center"/>
    </xf>
    <xf numFmtId="167" fontId="0" fillId="0" borderId="7" xfId="2" applyNumberFormat="1" applyFont="1" applyFill="1" applyBorder="1" applyAlignment="1">
      <alignment horizontal="center"/>
    </xf>
    <xf numFmtId="168" fontId="0" fillId="0" borderId="7" xfId="2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7" xfId="2" applyNumberFormat="1" applyFont="1" applyBorder="1" applyAlignment="1">
      <alignment horizontal="center"/>
    </xf>
    <xf numFmtId="168" fontId="0" fillId="0" borderId="7" xfId="2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5" fillId="0" borderId="8" xfId="0" applyFont="1" applyBorder="1" applyAlignment="1">
      <alignment horizontal="left"/>
    </xf>
    <xf numFmtId="0" fontId="0" fillId="0" borderId="7" xfId="0" applyBorder="1"/>
    <xf numFmtId="0" fontId="4" fillId="0" borderId="7" xfId="0" applyFont="1" applyFill="1" applyBorder="1" applyAlignment="1">
      <alignment horizontal="right"/>
    </xf>
    <xf numFmtId="0" fontId="4" fillId="0" borderId="7" xfId="0" applyFont="1" applyFill="1" applyBorder="1"/>
    <xf numFmtId="0" fontId="6" fillId="0" borderId="7" xfId="0" applyFont="1" applyFill="1" applyBorder="1" applyAlignment="1">
      <alignment horizontal="left"/>
    </xf>
    <xf numFmtId="43" fontId="0" fillId="0" borderId="7" xfId="1" applyFont="1" applyBorder="1"/>
  </cellXfs>
  <cellStyles count="5">
    <cellStyle name="Comma" xfId="1" builtinId="3"/>
    <cellStyle name="Comma [0]" xfId="2" builtinId="6"/>
    <cellStyle name="Normal" xfId="0" builtinId="0"/>
    <cellStyle name="Normal 2" xfId="4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showGridLines="0" tabSelected="1" view="pageBreakPreview" zoomScaleSheetLayoutView="100" workbookViewId="0">
      <pane ySplit="4" topLeftCell="A5" activePane="bottomLeft" state="frozen"/>
      <selection pane="bottomLeft" activeCell="B8" sqref="B8"/>
    </sheetView>
  </sheetViews>
  <sheetFormatPr defaultRowHeight="15"/>
  <cols>
    <col min="1" max="1" width="9.42578125" bestFit="1" customWidth="1"/>
    <col min="2" max="2" width="34" bestFit="1" customWidth="1"/>
    <col min="3" max="3" width="13.140625" bestFit="1" customWidth="1"/>
    <col min="4" max="4" width="13" customWidth="1"/>
    <col min="5" max="5" width="10.85546875" bestFit="1" customWidth="1"/>
    <col min="6" max="6" width="15.42578125" bestFit="1" customWidth="1"/>
    <col min="7" max="7" width="17.85546875" bestFit="1" customWidth="1"/>
    <col min="8" max="8" width="18.28515625" bestFit="1" customWidth="1"/>
    <col min="9" max="9" width="16.140625" bestFit="1" customWidth="1"/>
    <col min="10" max="11" width="8.140625" bestFit="1" customWidth="1"/>
    <col min="12" max="12" width="14.42578125" bestFit="1" customWidth="1"/>
    <col min="13" max="13" width="15.42578125" bestFit="1" customWidth="1"/>
    <col min="14" max="14" width="18.28515625" bestFit="1" customWidth="1"/>
    <col min="15" max="15" width="27.5703125" bestFit="1" customWidth="1"/>
    <col min="16" max="16" width="35.28515625" bestFit="1" customWidth="1"/>
  </cols>
  <sheetData>
    <row r="1" spans="1:16" s="9" customFormat="1" ht="18.75">
      <c r="A1" s="1" t="s">
        <v>0</v>
      </c>
      <c r="B1" s="2"/>
      <c r="C1" s="3"/>
      <c r="D1" s="3"/>
      <c r="E1" s="4"/>
      <c r="F1" s="5"/>
      <c r="G1" s="5"/>
      <c r="H1" s="6"/>
      <c r="I1" s="7"/>
      <c r="J1" s="8"/>
      <c r="L1" s="10"/>
      <c r="M1" s="10"/>
      <c r="N1" s="10"/>
      <c r="O1" s="11"/>
      <c r="P1" s="12"/>
    </row>
    <row r="2" spans="1:16" s="9" customFormat="1" ht="19.5">
      <c r="A2" s="13" t="s">
        <v>1</v>
      </c>
      <c r="B2" s="2"/>
      <c r="C2" s="3"/>
      <c r="D2" s="3"/>
      <c r="E2" s="4"/>
      <c r="F2" s="5"/>
      <c r="G2" s="5"/>
      <c r="H2" s="6"/>
      <c r="I2" s="7"/>
      <c r="J2" s="8"/>
      <c r="L2" s="10"/>
      <c r="M2" s="10"/>
      <c r="N2" s="10"/>
      <c r="O2" s="11"/>
      <c r="P2" s="12"/>
    </row>
    <row r="3" spans="1:16" s="8" customFormat="1" ht="15.75">
      <c r="A3" s="14" t="s">
        <v>2</v>
      </c>
      <c r="B3" s="15" t="s">
        <v>3</v>
      </c>
      <c r="C3" s="15" t="s">
        <v>4</v>
      </c>
      <c r="D3" s="15" t="s">
        <v>5</v>
      </c>
      <c r="E3" s="16" t="s">
        <v>6</v>
      </c>
      <c r="F3" s="17" t="s">
        <v>7</v>
      </c>
      <c r="G3" s="17" t="s">
        <v>8</v>
      </c>
      <c r="H3" s="15" t="s">
        <v>9</v>
      </c>
      <c r="I3" s="18" t="s">
        <v>10</v>
      </c>
      <c r="J3" s="19" t="s">
        <v>11</v>
      </c>
      <c r="K3" s="15" t="s">
        <v>12</v>
      </c>
      <c r="L3" s="20" t="s">
        <v>13</v>
      </c>
      <c r="M3" s="21" t="s">
        <v>14</v>
      </c>
      <c r="N3" s="21" t="s">
        <v>15</v>
      </c>
      <c r="O3" s="22" t="s">
        <v>16</v>
      </c>
      <c r="P3" s="15" t="s">
        <v>17</v>
      </c>
    </row>
    <row r="4" spans="1:16" s="8" customFormat="1" ht="15.75">
      <c r="A4" s="23"/>
      <c r="B4" s="24"/>
      <c r="C4" s="24"/>
      <c r="D4" s="24"/>
      <c r="E4" s="25" t="s">
        <v>18</v>
      </c>
      <c r="F4" s="26"/>
      <c r="G4" s="27" t="s">
        <v>7</v>
      </c>
      <c r="H4" s="24"/>
      <c r="I4" s="28"/>
      <c r="J4" s="29"/>
      <c r="K4" s="24" t="s">
        <v>19</v>
      </c>
      <c r="L4" s="30" t="s">
        <v>20</v>
      </c>
      <c r="M4" s="31" t="s">
        <v>10</v>
      </c>
      <c r="N4" s="31"/>
      <c r="O4" s="32"/>
      <c r="P4" s="33"/>
    </row>
    <row r="5" spans="1:16" ht="15.75">
      <c r="A5" s="34">
        <v>1</v>
      </c>
      <c r="B5" s="35" t="s">
        <v>21</v>
      </c>
      <c r="C5" s="36">
        <v>19970240</v>
      </c>
      <c r="D5" s="37" t="s">
        <v>22</v>
      </c>
      <c r="E5" s="38">
        <v>43211</v>
      </c>
      <c r="F5" s="39">
        <v>4199000</v>
      </c>
      <c r="G5" s="40">
        <f t="shared" ref="G5:G68" si="0">+J5*L5</f>
        <v>4803720</v>
      </c>
      <c r="H5" s="41">
        <f>400310-I5</f>
        <v>349922</v>
      </c>
      <c r="I5" s="40">
        <f t="shared" ref="I5:I68" si="1">+F5*1.2%</f>
        <v>50388</v>
      </c>
      <c r="J5" s="42">
        <v>12</v>
      </c>
      <c r="K5" s="42">
        <v>10</v>
      </c>
      <c r="L5" s="43">
        <f t="shared" ref="L5:L68" si="2">+H5+I5</f>
        <v>400310</v>
      </c>
      <c r="M5" s="43">
        <f t="shared" ref="M5:M68" si="3">+K5*L5</f>
        <v>4003100</v>
      </c>
      <c r="N5" s="44">
        <f>F5-(H5*2)</f>
        <v>3499156</v>
      </c>
      <c r="O5" s="45"/>
      <c r="P5" s="46" t="s">
        <v>23</v>
      </c>
    </row>
    <row r="6" spans="1:16" ht="15.75">
      <c r="A6" s="34">
        <f>+A5+1</f>
        <v>2</v>
      </c>
      <c r="B6" s="35" t="s">
        <v>24</v>
      </c>
      <c r="C6" s="36">
        <v>19911095</v>
      </c>
      <c r="D6" s="37" t="s">
        <v>25</v>
      </c>
      <c r="E6" s="38">
        <v>43211</v>
      </c>
      <c r="F6" s="47">
        <v>4199000</v>
      </c>
      <c r="G6" s="40">
        <f t="shared" si="0"/>
        <v>4803720</v>
      </c>
      <c r="H6" s="41">
        <f>400310-I6</f>
        <v>349922</v>
      </c>
      <c r="I6" s="40">
        <f t="shared" si="1"/>
        <v>50388</v>
      </c>
      <c r="J6" s="42">
        <v>12</v>
      </c>
      <c r="K6" s="42">
        <v>10</v>
      </c>
      <c r="L6" s="43">
        <f t="shared" si="2"/>
        <v>400310</v>
      </c>
      <c r="M6" s="43">
        <f t="shared" si="3"/>
        <v>4003100</v>
      </c>
      <c r="N6" s="44">
        <f>F6-(H6*2)</f>
        <v>3499156</v>
      </c>
      <c r="O6" s="45"/>
      <c r="P6" s="46" t="s">
        <v>23</v>
      </c>
    </row>
    <row r="7" spans="1:16" ht="15.75">
      <c r="A7" s="34">
        <f t="shared" ref="A7:A70" si="4">+A6+1</f>
        <v>3</v>
      </c>
      <c r="B7" s="48" t="s">
        <v>26</v>
      </c>
      <c r="C7" s="49">
        <v>55802</v>
      </c>
      <c r="D7" s="37" t="s">
        <v>27</v>
      </c>
      <c r="E7" s="38">
        <v>43211</v>
      </c>
      <c r="F7" s="50">
        <v>4199000</v>
      </c>
      <c r="G7" s="40">
        <f t="shared" si="0"/>
        <v>4803720</v>
      </c>
      <c r="H7" s="41">
        <f>400310-I7</f>
        <v>349922</v>
      </c>
      <c r="I7" s="40">
        <f t="shared" si="1"/>
        <v>50388</v>
      </c>
      <c r="J7" s="51">
        <v>12</v>
      </c>
      <c r="K7" s="42">
        <v>10</v>
      </c>
      <c r="L7" s="43">
        <f t="shared" si="2"/>
        <v>400310</v>
      </c>
      <c r="M7" s="43">
        <f t="shared" si="3"/>
        <v>4003100</v>
      </c>
      <c r="N7" s="44">
        <f>F7-(H7*2)</f>
        <v>3499156</v>
      </c>
      <c r="O7" s="52"/>
      <c r="P7" s="46" t="s">
        <v>23</v>
      </c>
    </row>
    <row r="8" spans="1:16" ht="15.75">
      <c r="A8" s="34">
        <f t="shared" si="4"/>
        <v>4</v>
      </c>
      <c r="B8" s="35" t="s">
        <v>28</v>
      </c>
      <c r="C8" s="36">
        <v>56306</v>
      </c>
      <c r="D8" s="37" t="s">
        <v>29</v>
      </c>
      <c r="E8" s="38">
        <v>43211</v>
      </c>
      <c r="F8" s="39">
        <v>2900000</v>
      </c>
      <c r="G8" s="40">
        <f t="shared" si="0"/>
        <v>3248000</v>
      </c>
      <c r="H8" s="41">
        <f>+F8/J8</f>
        <v>290000</v>
      </c>
      <c r="I8" s="40">
        <f t="shared" si="1"/>
        <v>34800</v>
      </c>
      <c r="J8" s="42">
        <v>10</v>
      </c>
      <c r="K8" s="42">
        <v>8</v>
      </c>
      <c r="L8" s="43">
        <f t="shared" si="2"/>
        <v>324800</v>
      </c>
      <c r="M8" s="43">
        <f t="shared" si="3"/>
        <v>2598400</v>
      </c>
      <c r="N8" s="43">
        <f>+H8*K8</f>
        <v>2320000</v>
      </c>
      <c r="O8" s="45"/>
      <c r="P8" s="53" t="s">
        <v>30</v>
      </c>
    </row>
    <row r="9" spans="1:16" ht="15.75">
      <c r="A9" s="34">
        <f t="shared" si="4"/>
        <v>5</v>
      </c>
      <c r="B9" s="54" t="s">
        <v>31</v>
      </c>
      <c r="C9" s="55">
        <v>19963685</v>
      </c>
      <c r="D9" s="56" t="s">
        <v>32</v>
      </c>
      <c r="E9" s="57">
        <v>43211</v>
      </c>
      <c r="F9" s="58">
        <v>4199000</v>
      </c>
      <c r="G9" s="59">
        <f t="shared" si="0"/>
        <v>4803720</v>
      </c>
      <c r="H9" s="60">
        <v>349922</v>
      </c>
      <c r="I9" s="59">
        <f t="shared" si="1"/>
        <v>50388</v>
      </c>
      <c r="J9" s="61">
        <v>12</v>
      </c>
      <c r="K9" s="62">
        <f>10+1</f>
        <v>11</v>
      </c>
      <c r="L9" s="43">
        <f t="shared" si="2"/>
        <v>400310</v>
      </c>
      <c r="M9" s="43">
        <f t="shared" si="3"/>
        <v>4403410</v>
      </c>
      <c r="N9" s="44">
        <f>F9-(H9*1)</f>
        <v>3849078</v>
      </c>
      <c r="O9" s="45"/>
      <c r="P9" s="46" t="s">
        <v>33</v>
      </c>
    </row>
    <row r="10" spans="1:16" ht="15.75">
      <c r="A10" s="34">
        <f t="shared" si="4"/>
        <v>6</v>
      </c>
      <c r="B10" s="48" t="s">
        <v>34</v>
      </c>
      <c r="C10" s="49">
        <v>19970172</v>
      </c>
      <c r="D10" s="37" t="s">
        <v>35</v>
      </c>
      <c r="E10" s="38">
        <v>43211</v>
      </c>
      <c r="F10" s="50">
        <v>8398000</v>
      </c>
      <c r="G10" s="40">
        <f t="shared" si="0"/>
        <v>9607320</v>
      </c>
      <c r="H10" s="41">
        <v>699834</v>
      </c>
      <c r="I10" s="40">
        <f t="shared" si="1"/>
        <v>100776</v>
      </c>
      <c r="J10" s="51">
        <v>12</v>
      </c>
      <c r="K10" s="42">
        <v>10</v>
      </c>
      <c r="L10" s="43">
        <f t="shared" si="2"/>
        <v>800610</v>
      </c>
      <c r="M10" s="43">
        <f t="shared" si="3"/>
        <v>8006100</v>
      </c>
      <c r="N10" s="44">
        <f t="shared" ref="N10:N28" si="5">F10-(H10*2)</f>
        <v>6998332</v>
      </c>
      <c r="O10" s="45"/>
      <c r="P10" s="46" t="s">
        <v>36</v>
      </c>
    </row>
    <row r="11" spans="1:16" ht="15.75">
      <c r="A11" s="34">
        <f>+A10+1</f>
        <v>7</v>
      </c>
      <c r="B11" s="48" t="s">
        <v>37</v>
      </c>
      <c r="C11" s="63">
        <v>19921931</v>
      </c>
      <c r="D11" s="37" t="s">
        <v>38</v>
      </c>
      <c r="E11" s="38">
        <v>43211</v>
      </c>
      <c r="F11" s="50">
        <v>4199000</v>
      </c>
      <c r="G11" s="40">
        <f t="shared" si="0"/>
        <v>4803720</v>
      </c>
      <c r="H11" s="41">
        <f t="shared" ref="H11:H21" si="6">400310-I11</f>
        <v>349922</v>
      </c>
      <c r="I11" s="40">
        <f t="shared" si="1"/>
        <v>50388</v>
      </c>
      <c r="J11" s="51">
        <v>12</v>
      </c>
      <c r="K11" s="42">
        <v>10</v>
      </c>
      <c r="L11" s="43">
        <f t="shared" si="2"/>
        <v>400310</v>
      </c>
      <c r="M11" s="43">
        <f t="shared" si="3"/>
        <v>4003100</v>
      </c>
      <c r="N11" s="44">
        <f t="shared" si="5"/>
        <v>3499156</v>
      </c>
      <c r="O11" s="45"/>
      <c r="P11" s="46" t="s">
        <v>23</v>
      </c>
    </row>
    <row r="12" spans="1:16" ht="15.75">
      <c r="A12" s="34">
        <f t="shared" si="4"/>
        <v>8</v>
      </c>
      <c r="B12" s="48" t="s">
        <v>39</v>
      </c>
      <c r="C12" s="63">
        <v>54651</v>
      </c>
      <c r="D12" s="37" t="s">
        <v>40</v>
      </c>
      <c r="E12" s="38">
        <v>43211</v>
      </c>
      <c r="F12" s="50">
        <v>4199000</v>
      </c>
      <c r="G12" s="40">
        <f t="shared" si="0"/>
        <v>4803720</v>
      </c>
      <c r="H12" s="41">
        <f t="shared" si="6"/>
        <v>349922</v>
      </c>
      <c r="I12" s="40">
        <f t="shared" si="1"/>
        <v>50388</v>
      </c>
      <c r="J12" s="51">
        <v>12</v>
      </c>
      <c r="K12" s="42">
        <v>10</v>
      </c>
      <c r="L12" s="43">
        <f t="shared" si="2"/>
        <v>400310</v>
      </c>
      <c r="M12" s="43">
        <f t="shared" si="3"/>
        <v>4003100</v>
      </c>
      <c r="N12" s="44">
        <f t="shared" si="5"/>
        <v>3499156</v>
      </c>
      <c r="O12" s="64"/>
      <c r="P12" s="46" t="s">
        <v>33</v>
      </c>
    </row>
    <row r="13" spans="1:16" ht="15.75">
      <c r="A13" s="34">
        <f t="shared" si="4"/>
        <v>9</v>
      </c>
      <c r="B13" s="48" t="s">
        <v>41</v>
      </c>
      <c r="C13" s="49">
        <v>19920657</v>
      </c>
      <c r="D13" s="37" t="s">
        <v>42</v>
      </c>
      <c r="E13" s="38">
        <v>43211</v>
      </c>
      <c r="F13" s="50">
        <v>4199000</v>
      </c>
      <c r="G13" s="40">
        <f t="shared" si="0"/>
        <v>4803720</v>
      </c>
      <c r="H13" s="41">
        <f t="shared" si="6"/>
        <v>349922</v>
      </c>
      <c r="I13" s="40">
        <f t="shared" si="1"/>
        <v>50388</v>
      </c>
      <c r="J13" s="51">
        <v>12</v>
      </c>
      <c r="K13" s="42">
        <v>10</v>
      </c>
      <c r="L13" s="43">
        <f t="shared" si="2"/>
        <v>400310</v>
      </c>
      <c r="M13" s="43">
        <f t="shared" si="3"/>
        <v>4003100</v>
      </c>
      <c r="N13" s="44">
        <f t="shared" si="5"/>
        <v>3499156</v>
      </c>
      <c r="O13" s="64"/>
      <c r="P13" s="46" t="s">
        <v>33</v>
      </c>
    </row>
    <row r="14" spans="1:16" ht="15.75">
      <c r="A14" s="34">
        <f t="shared" si="4"/>
        <v>10</v>
      </c>
      <c r="B14" s="35" t="s">
        <v>43</v>
      </c>
      <c r="C14" s="36">
        <v>19973273</v>
      </c>
      <c r="D14" s="37" t="s">
        <v>44</v>
      </c>
      <c r="E14" s="38">
        <v>43211</v>
      </c>
      <c r="F14" s="39">
        <v>4199000</v>
      </c>
      <c r="G14" s="40">
        <f t="shared" si="0"/>
        <v>4803720</v>
      </c>
      <c r="H14" s="41">
        <f t="shared" si="6"/>
        <v>349922</v>
      </c>
      <c r="I14" s="40">
        <f t="shared" si="1"/>
        <v>50388</v>
      </c>
      <c r="J14" s="42">
        <v>12</v>
      </c>
      <c r="K14" s="42">
        <v>10</v>
      </c>
      <c r="L14" s="43">
        <f t="shared" si="2"/>
        <v>400310</v>
      </c>
      <c r="M14" s="43">
        <f t="shared" si="3"/>
        <v>4003100</v>
      </c>
      <c r="N14" s="44">
        <f t="shared" si="5"/>
        <v>3499156</v>
      </c>
      <c r="O14" s="64"/>
      <c r="P14" s="65" t="s">
        <v>45</v>
      </c>
    </row>
    <row r="15" spans="1:16" ht="15.75">
      <c r="A15" s="34">
        <f t="shared" si="4"/>
        <v>11</v>
      </c>
      <c r="B15" s="35" t="s">
        <v>46</v>
      </c>
      <c r="C15" s="36">
        <v>19960477</v>
      </c>
      <c r="D15" s="37" t="s">
        <v>47</v>
      </c>
      <c r="E15" s="38">
        <v>43211</v>
      </c>
      <c r="F15" s="47">
        <v>4199000</v>
      </c>
      <c r="G15" s="40">
        <f t="shared" si="0"/>
        <v>4803720</v>
      </c>
      <c r="H15" s="41">
        <f t="shared" si="6"/>
        <v>349922</v>
      </c>
      <c r="I15" s="40">
        <f t="shared" si="1"/>
        <v>50388</v>
      </c>
      <c r="J15" s="42">
        <v>12</v>
      </c>
      <c r="K15" s="42">
        <v>10</v>
      </c>
      <c r="L15" s="43">
        <f t="shared" si="2"/>
        <v>400310</v>
      </c>
      <c r="M15" s="43">
        <f t="shared" si="3"/>
        <v>4003100</v>
      </c>
      <c r="N15" s="44">
        <f t="shared" si="5"/>
        <v>3499156</v>
      </c>
      <c r="O15" s="64"/>
      <c r="P15" s="46" t="s">
        <v>23</v>
      </c>
    </row>
    <row r="16" spans="1:16" ht="15.75">
      <c r="A16" s="34">
        <f t="shared" si="4"/>
        <v>12</v>
      </c>
      <c r="B16" s="48" t="s">
        <v>48</v>
      </c>
      <c r="C16" s="49">
        <v>62263</v>
      </c>
      <c r="D16" s="37" t="s">
        <v>49</v>
      </c>
      <c r="E16" s="38">
        <v>43211</v>
      </c>
      <c r="F16" s="50">
        <v>4199000</v>
      </c>
      <c r="G16" s="40">
        <f t="shared" si="0"/>
        <v>4803720</v>
      </c>
      <c r="H16" s="41">
        <f t="shared" si="6"/>
        <v>349922</v>
      </c>
      <c r="I16" s="40">
        <f t="shared" si="1"/>
        <v>50388</v>
      </c>
      <c r="J16" s="51">
        <v>12</v>
      </c>
      <c r="K16" s="42">
        <v>10</v>
      </c>
      <c r="L16" s="43">
        <f t="shared" si="2"/>
        <v>400310</v>
      </c>
      <c r="M16" s="43">
        <f t="shared" si="3"/>
        <v>4003100</v>
      </c>
      <c r="N16" s="44">
        <f t="shared" si="5"/>
        <v>3499156</v>
      </c>
      <c r="O16" s="64"/>
      <c r="P16" s="46" t="s">
        <v>23</v>
      </c>
    </row>
    <row r="17" spans="1:16" ht="15.75">
      <c r="A17" s="34">
        <f t="shared" si="4"/>
        <v>13</v>
      </c>
      <c r="B17" s="35" t="s">
        <v>50</v>
      </c>
      <c r="C17" s="36">
        <v>61006</v>
      </c>
      <c r="D17" s="37" t="s">
        <v>51</v>
      </c>
      <c r="E17" s="38">
        <v>43211</v>
      </c>
      <c r="F17" s="39">
        <v>4199000</v>
      </c>
      <c r="G17" s="40">
        <f t="shared" si="0"/>
        <v>4803720</v>
      </c>
      <c r="H17" s="41">
        <f t="shared" si="6"/>
        <v>349922</v>
      </c>
      <c r="I17" s="40">
        <f t="shared" si="1"/>
        <v>50388</v>
      </c>
      <c r="J17" s="42">
        <v>12</v>
      </c>
      <c r="K17" s="42">
        <v>10</v>
      </c>
      <c r="L17" s="43">
        <f t="shared" si="2"/>
        <v>400310</v>
      </c>
      <c r="M17" s="43">
        <f t="shared" si="3"/>
        <v>4003100</v>
      </c>
      <c r="N17" s="44">
        <f t="shared" si="5"/>
        <v>3499156</v>
      </c>
      <c r="O17" s="64"/>
      <c r="P17" s="46" t="s">
        <v>23</v>
      </c>
    </row>
    <row r="18" spans="1:16" ht="15.75">
      <c r="A18" s="34">
        <f t="shared" si="4"/>
        <v>14</v>
      </c>
      <c r="B18" s="48" t="s">
        <v>52</v>
      </c>
      <c r="C18" s="49">
        <v>19973143</v>
      </c>
      <c r="D18" s="37" t="s">
        <v>53</v>
      </c>
      <c r="E18" s="38">
        <v>43211</v>
      </c>
      <c r="F18" s="50">
        <v>4199000</v>
      </c>
      <c r="G18" s="40">
        <f t="shared" si="0"/>
        <v>4803720</v>
      </c>
      <c r="H18" s="41">
        <f t="shared" si="6"/>
        <v>349922</v>
      </c>
      <c r="I18" s="40">
        <f t="shared" si="1"/>
        <v>50388</v>
      </c>
      <c r="J18" s="51">
        <v>12</v>
      </c>
      <c r="K18" s="42">
        <v>10</v>
      </c>
      <c r="L18" s="43">
        <f t="shared" si="2"/>
        <v>400310</v>
      </c>
      <c r="M18" s="43">
        <f t="shared" si="3"/>
        <v>4003100</v>
      </c>
      <c r="N18" s="44">
        <f t="shared" si="5"/>
        <v>3499156</v>
      </c>
      <c r="O18" s="64"/>
      <c r="P18" s="46" t="s">
        <v>23</v>
      </c>
    </row>
    <row r="19" spans="1:16" ht="15.75">
      <c r="A19" s="34">
        <f t="shared" si="4"/>
        <v>15</v>
      </c>
      <c r="B19" s="48" t="s">
        <v>54</v>
      </c>
      <c r="C19" s="49">
        <v>19914163</v>
      </c>
      <c r="D19" s="37" t="s">
        <v>55</v>
      </c>
      <c r="E19" s="38">
        <v>43211</v>
      </c>
      <c r="F19" s="50">
        <v>4199000</v>
      </c>
      <c r="G19" s="40">
        <f t="shared" si="0"/>
        <v>4803720</v>
      </c>
      <c r="H19" s="41">
        <f t="shared" si="6"/>
        <v>349922</v>
      </c>
      <c r="I19" s="40">
        <f t="shared" si="1"/>
        <v>50388</v>
      </c>
      <c r="J19" s="51">
        <v>12</v>
      </c>
      <c r="K19" s="42">
        <v>10</v>
      </c>
      <c r="L19" s="43">
        <f t="shared" si="2"/>
        <v>400310</v>
      </c>
      <c r="M19" s="43">
        <f t="shared" si="3"/>
        <v>4003100</v>
      </c>
      <c r="N19" s="44">
        <f t="shared" si="5"/>
        <v>3499156</v>
      </c>
      <c r="O19" s="64"/>
      <c r="P19" s="46" t="s">
        <v>23</v>
      </c>
    </row>
    <row r="20" spans="1:16" ht="15.75">
      <c r="A20" s="34">
        <f t="shared" si="4"/>
        <v>16</v>
      </c>
      <c r="B20" s="48" t="s">
        <v>56</v>
      </c>
      <c r="C20" s="63">
        <v>19912469</v>
      </c>
      <c r="D20" s="37" t="s">
        <v>57</v>
      </c>
      <c r="E20" s="38">
        <v>43211</v>
      </c>
      <c r="F20" s="50">
        <v>4199000</v>
      </c>
      <c r="G20" s="40">
        <f t="shared" si="0"/>
        <v>4803720</v>
      </c>
      <c r="H20" s="41">
        <f t="shared" si="6"/>
        <v>349922</v>
      </c>
      <c r="I20" s="40">
        <f t="shared" si="1"/>
        <v>50388</v>
      </c>
      <c r="J20" s="51">
        <v>12</v>
      </c>
      <c r="K20" s="42">
        <v>10</v>
      </c>
      <c r="L20" s="43">
        <f t="shared" si="2"/>
        <v>400310</v>
      </c>
      <c r="M20" s="43">
        <f t="shared" si="3"/>
        <v>4003100</v>
      </c>
      <c r="N20" s="44">
        <f t="shared" si="5"/>
        <v>3499156</v>
      </c>
      <c r="O20" s="64"/>
      <c r="P20" s="46" t="s">
        <v>23</v>
      </c>
    </row>
    <row r="21" spans="1:16" ht="15.75">
      <c r="A21" s="34">
        <f t="shared" si="4"/>
        <v>17</v>
      </c>
      <c r="B21" s="48" t="s">
        <v>58</v>
      </c>
      <c r="C21" s="63">
        <v>19973142</v>
      </c>
      <c r="D21" s="37" t="s">
        <v>59</v>
      </c>
      <c r="E21" s="38">
        <v>43211</v>
      </c>
      <c r="F21" s="50">
        <v>4199000</v>
      </c>
      <c r="G21" s="40">
        <f t="shared" si="0"/>
        <v>4803720</v>
      </c>
      <c r="H21" s="41">
        <f t="shared" si="6"/>
        <v>349922</v>
      </c>
      <c r="I21" s="40">
        <f t="shared" si="1"/>
        <v>50388</v>
      </c>
      <c r="J21" s="51">
        <v>12</v>
      </c>
      <c r="K21" s="42">
        <v>10</v>
      </c>
      <c r="L21" s="43">
        <f t="shared" si="2"/>
        <v>400310</v>
      </c>
      <c r="M21" s="43">
        <f t="shared" si="3"/>
        <v>4003100</v>
      </c>
      <c r="N21" s="44">
        <f t="shared" si="5"/>
        <v>3499156</v>
      </c>
      <c r="O21" s="64"/>
      <c r="P21" s="65" t="s">
        <v>45</v>
      </c>
    </row>
    <row r="22" spans="1:16" ht="15.75">
      <c r="A22" s="34">
        <f t="shared" si="4"/>
        <v>18</v>
      </c>
      <c r="B22" s="48" t="s">
        <v>60</v>
      </c>
      <c r="C22" s="49">
        <v>19973262</v>
      </c>
      <c r="D22" s="37" t="s">
        <v>61</v>
      </c>
      <c r="E22" s="38">
        <v>43211</v>
      </c>
      <c r="F22" s="50">
        <v>2999000</v>
      </c>
      <c r="G22" s="40">
        <f t="shared" si="0"/>
        <v>3214980</v>
      </c>
      <c r="H22" s="41">
        <f>535830-I22</f>
        <v>499842</v>
      </c>
      <c r="I22" s="40">
        <f t="shared" si="1"/>
        <v>35988</v>
      </c>
      <c r="J22" s="51">
        <v>6</v>
      </c>
      <c r="K22" s="42">
        <v>4</v>
      </c>
      <c r="L22" s="43">
        <f t="shared" si="2"/>
        <v>535830</v>
      </c>
      <c r="M22" s="43">
        <f t="shared" si="3"/>
        <v>2143320</v>
      </c>
      <c r="N22" s="44">
        <f t="shared" si="5"/>
        <v>1999316</v>
      </c>
      <c r="O22" s="64"/>
      <c r="P22" s="46" t="s">
        <v>62</v>
      </c>
    </row>
    <row r="23" spans="1:16" ht="15.75">
      <c r="A23" s="34">
        <f t="shared" si="4"/>
        <v>19</v>
      </c>
      <c r="B23" s="48" t="s">
        <v>63</v>
      </c>
      <c r="C23" s="49">
        <v>55892</v>
      </c>
      <c r="D23" s="37" t="s">
        <v>64</v>
      </c>
      <c r="E23" s="38">
        <v>43211</v>
      </c>
      <c r="F23" s="50">
        <v>4199000</v>
      </c>
      <c r="G23" s="40">
        <f t="shared" si="0"/>
        <v>4803720</v>
      </c>
      <c r="H23" s="41">
        <f t="shared" ref="H23:H30" si="7">400310-I23</f>
        <v>349922</v>
      </c>
      <c r="I23" s="40">
        <f t="shared" si="1"/>
        <v>50388</v>
      </c>
      <c r="J23" s="63">
        <v>12</v>
      </c>
      <c r="K23" s="42">
        <v>10</v>
      </c>
      <c r="L23" s="43">
        <f t="shared" si="2"/>
        <v>400310</v>
      </c>
      <c r="M23" s="43">
        <f t="shared" si="3"/>
        <v>4003100</v>
      </c>
      <c r="N23" s="44">
        <f t="shared" si="5"/>
        <v>3499156</v>
      </c>
      <c r="O23" s="64"/>
      <c r="P23" s="65" t="s">
        <v>45</v>
      </c>
    </row>
    <row r="24" spans="1:16" ht="15.75">
      <c r="A24" s="34">
        <f t="shared" si="4"/>
        <v>20</v>
      </c>
      <c r="B24" s="48" t="s">
        <v>65</v>
      </c>
      <c r="C24" s="49">
        <v>57157</v>
      </c>
      <c r="D24" s="37" t="s">
        <v>66</v>
      </c>
      <c r="E24" s="38">
        <v>43211</v>
      </c>
      <c r="F24" s="50">
        <v>4199000</v>
      </c>
      <c r="G24" s="66">
        <f t="shared" si="0"/>
        <v>4803720</v>
      </c>
      <c r="H24" s="41">
        <f t="shared" si="7"/>
        <v>349922</v>
      </c>
      <c r="I24" s="40">
        <f t="shared" si="1"/>
        <v>50388</v>
      </c>
      <c r="J24" s="51">
        <v>12</v>
      </c>
      <c r="K24" s="42">
        <v>10</v>
      </c>
      <c r="L24" s="67">
        <f t="shared" si="2"/>
        <v>400310</v>
      </c>
      <c r="M24" s="67">
        <f t="shared" si="3"/>
        <v>4003100</v>
      </c>
      <c r="N24" s="44">
        <f t="shared" si="5"/>
        <v>3499156</v>
      </c>
      <c r="O24" s="64"/>
      <c r="P24" s="65" t="s">
        <v>45</v>
      </c>
    </row>
    <row r="25" spans="1:16" ht="15.75">
      <c r="A25" s="34">
        <f t="shared" si="4"/>
        <v>21</v>
      </c>
      <c r="B25" s="48" t="s">
        <v>67</v>
      </c>
      <c r="C25" s="49">
        <v>57159</v>
      </c>
      <c r="D25" s="37" t="s">
        <v>68</v>
      </c>
      <c r="E25" s="38">
        <v>43211</v>
      </c>
      <c r="F25" s="50">
        <v>4199000</v>
      </c>
      <c r="G25" s="66">
        <f t="shared" si="0"/>
        <v>4803720</v>
      </c>
      <c r="H25" s="41">
        <f t="shared" si="7"/>
        <v>349922</v>
      </c>
      <c r="I25" s="40">
        <f t="shared" si="1"/>
        <v>50388</v>
      </c>
      <c r="J25" s="51">
        <v>12</v>
      </c>
      <c r="K25" s="42">
        <v>10</v>
      </c>
      <c r="L25" s="67">
        <f t="shared" si="2"/>
        <v>400310</v>
      </c>
      <c r="M25" s="67">
        <f t="shared" si="3"/>
        <v>4003100</v>
      </c>
      <c r="N25" s="44">
        <f t="shared" si="5"/>
        <v>3499156</v>
      </c>
      <c r="O25" s="64"/>
      <c r="P25" s="65" t="s">
        <v>45</v>
      </c>
    </row>
    <row r="26" spans="1:16" ht="15.75">
      <c r="A26" s="34">
        <f t="shared" si="4"/>
        <v>22</v>
      </c>
      <c r="B26" s="35" t="s">
        <v>69</v>
      </c>
      <c r="C26" s="36">
        <v>19912037</v>
      </c>
      <c r="D26" s="37" t="s">
        <v>70</v>
      </c>
      <c r="E26" s="38">
        <v>43211</v>
      </c>
      <c r="F26" s="39">
        <v>4199000</v>
      </c>
      <c r="G26" s="66">
        <f t="shared" si="0"/>
        <v>4803720</v>
      </c>
      <c r="H26" s="41">
        <f t="shared" si="7"/>
        <v>349922</v>
      </c>
      <c r="I26" s="40">
        <f t="shared" si="1"/>
        <v>50388</v>
      </c>
      <c r="J26" s="42">
        <v>12</v>
      </c>
      <c r="K26" s="42">
        <v>10</v>
      </c>
      <c r="L26" s="67">
        <f t="shared" si="2"/>
        <v>400310</v>
      </c>
      <c r="M26" s="67">
        <f t="shared" si="3"/>
        <v>4003100</v>
      </c>
      <c r="N26" s="44">
        <f t="shared" si="5"/>
        <v>3499156</v>
      </c>
      <c r="O26" s="64"/>
      <c r="P26" s="65" t="s">
        <v>45</v>
      </c>
    </row>
    <row r="27" spans="1:16" ht="15.75">
      <c r="A27" s="34">
        <f t="shared" si="4"/>
        <v>23</v>
      </c>
      <c r="B27" s="35" t="s">
        <v>71</v>
      </c>
      <c r="C27" s="68">
        <v>19912825</v>
      </c>
      <c r="D27" s="37" t="s">
        <v>72</v>
      </c>
      <c r="E27" s="38">
        <v>43211</v>
      </c>
      <c r="F27" s="39">
        <v>4199000</v>
      </c>
      <c r="G27" s="66">
        <f t="shared" si="0"/>
        <v>4803720</v>
      </c>
      <c r="H27" s="41">
        <f t="shared" si="7"/>
        <v>349922</v>
      </c>
      <c r="I27" s="40">
        <f t="shared" si="1"/>
        <v>50388</v>
      </c>
      <c r="J27" s="68">
        <v>12</v>
      </c>
      <c r="K27" s="42">
        <v>10</v>
      </c>
      <c r="L27" s="67">
        <f t="shared" si="2"/>
        <v>400310</v>
      </c>
      <c r="M27" s="67">
        <f t="shared" si="3"/>
        <v>4003100</v>
      </c>
      <c r="N27" s="44">
        <f t="shared" si="5"/>
        <v>3499156</v>
      </c>
      <c r="O27" s="64"/>
      <c r="P27" s="65" t="s">
        <v>45</v>
      </c>
    </row>
    <row r="28" spans="1:16" ht="15.75">
      <c r="A28" s="34">
        <f t="shared" si="4"/>
        <v>24</v>
      </c>
      <c r="B28" s="35" t="s">
        <v>73</v>
      </c>
      <c r="C28" s="36">
        <v>19975105</v>
      </c>
      <c r="D28" s="37" t="s">
        <v>74</v>
      </c>
      <c r="E28" s="38">
        <v>43211</v>
      </c>
      <c r="F28" s="39">
        <v>4199000</v>
      </c>
      <c r="G28" s="66">
        <f t="shared" si="0"/>
        <v>4803720</v>
      </c>
      <c r="H28" s="41">
        <f t="shared" si="7"/>
        <v>349922</v>
      </c>
      <c r="I28" s="40">
        <f t="shared" si="1"/>
        <v>50388</v>
      </c>
      <c r="J28" s="42">
        <v>12</v>
      </c>
      <c r="K28" s="42">
        <v>10</v>
      </c>
      <c r="L28" s="67">
        <f t="shared" si="2"/>
        <v>400310</v>
      </c>
      <c r="M28" s="67">
        <f t="shared" si="3"/>
        <v>4003100</v>
      </c>
      <c r="N28" s="44">
        <f t="shared" si="5"/>
        <v>3499156</v>
      </c>
      <c r="O28" s="64"/>
      <c r="P28" s="65" t="s">
        <v>45</v>
      </c>
    </row>
    <row r="29" spans="1:16" ht="15.75">
      <c r="A29" s="34">
        <f t="shared" si="4"/>
        <v>25</v>
      </c>
      <c r="B29" s="69" t="s">
        <v>75</v>
      </c>
      <c r="C29" s="68" t="s">
        <v>76</v>
      </c>
      <c r="D29" s="37" t="s">
        <v>77</v>
      </c>
      <c r="E29" s="38">
        <v>43211</v>
      </c>
      <c r="F29" s="39">
        <v>4199000</v>
      </c>
      <c r="G29" s="66">
        <f t="shared" si="0"/>
        <v>4702880</v>
      </c>
      <c r="H29" s="41">
        <f>+F29/J29</f>
        <v>419900</v>
      </c>
      <c r="I29" s="40">
        <f t="shared" si="1"/>
        <v>50388</v>
      </c>
      <c r="J29" s="42">
        <v>10</v>
      </c>
      <c r="K29" s="42">
        <v>8</v>
      </c>
      <c r="L29" s="67">
        <f t="shared" si="2"/>
        <v>470288</v>
      </c>
      <c r="M29" s="67">
        <f t="shared" si="3"/>
        <v>3762304</v>
      </c>
      <c r="N29" s="43">
        <f>+H29*K29</f>
        <v>3359200</v>
      </c>
      <c r="O29" s="64"/>
      <c r="P29" s="53" t="s">
        <v>33</v>
      </c>
    </row>
    <row r="30" spans="1:16" ht="15.75">
      <c r="A30" s="63">
        <f t="shared" si="4"/>
        <v>26</v>
      </c>
      <c r="B30" s="48" t="s">
        <v>78</v>
      </c>
      <c r="C30" s="70" t="s">
        <v>79</v>
      </c>
      <c r="D30" s="37" t="s">
        <v>80</v>
      </c>
      <c r="E30" s="38">
        <v>43211</v>
      </c>
      <c r="F30" s="50">
        <v>4199000</v>
      </c>
      <c r="G30" s="66">
        <f t="shared" si="0"/>
        <v>4803720</v>
      </c>
      <c r="H30" s="41">
        <f t="shared" si="7"/>
        <v>349922</v>
      </c>
      <c r="I30" s="40">
        <f t="shared" si="1"/>
        <v>50388</v>
      </c>
      <c r="J30" s="51">
        <v>12</v>
      </c>
      <c r="K30" s="42">
        <f>10</f>
        <v>10</v>
      </c>
      <c r="L30" s="67">
        <f t="shared" si="2"/>
        <v>400310</v>
      </c>
      <c r="M30" s="67">
        <f t="shared" si="3"/>
        <v>4003100</v>
      </c>
      <c r="N30" s="44">
        <f t="shared" ref="N30:N38" si="8">F30-(H30*2)</f>
        <v>3499156</v>
      </c>
      <c r="O30" s="64"/>
      <c r="P30" s="65" t="s">
        <v>45</v>
      </c>
    </row>
    <row r="31" spans="1:16" ht="15.75">
      <c r="A31" s="34">
        <f t="shared" si="4"/>
        <v>27</v>
      </c>
      <c r="B31" s="48" t="s">
        <v>81</v>
      </c>
      <c r="C31" s="63">
        <v>19911193</v>
      </c>
      <c r="D31" s="37" t="s">
        <v>82</v>
      </c>
      <c r="E31" s="38">
        <v>43211</v>
      </c>
      <c r="F31" s="50">
        <v>2399000</v>
      </c>
      <c r="G31" s="66">
        <f t="shared" si="0"/>
        <v>2744520</v>
      </c>
      <c r="H31" s="41">
        <f>228710-I31</f>
        <v>199922</v>
      </c>
      <c r="I31" s="40">
        <f t="shared" si="1"/>
        <v>28788</v>
      </c>
      <c r="J31" s="51">
        <v>12</v>
      </c>
      <c r="K31" s="42">
        <v>10</v>
      </c>
      <c r="L31" s="67">
        <f t="shared" si="2"/>
        <v>228710</v>
      </c>
      <c r="M31" s="67">
        <f t="shared" si="3"/>
        <v>2287100</v>
      </c>
      <c r="N31" s="44">
        <f t="shared" si="8"/>
        <v>1999156</v>
      </c>
      <c r="O31" s="64"/>
      <c r="P31" s="46" t="s">
        <v>83</v>
      </c>
    </row>
    <row r="32" spans="1:16" ht="15.75">
      <c r="A32" s="34">
        <f t="shared" si="4"/>
        <v>28</v>
      </c>
      <c r="B32" s="48" t="s">
        <v>84</v>
      </c>
      <c r="C32" s="49">
        <v>20006219</v>
      </c>
      <c r="D32" s="37" t="s">
        <v>85</v>
      </c>
      <c r="E32" s="38">
        <v>43211</v>
      </c>
      <c r="F32" s="50">
        <v>4199000</v>
      </c>
      <c r="G32" s="66">
        <f t="shared" si="0"/>
        <v>4803720</v>
      </c>
      <c r="H32" s="41">
        <f>400310-I32</f>
        <v>349922</v>
      </c>
      <c r="I32" s="40">
        <f t="shared" si="1"/>
        <v>50388</v>
      </c>
      <c r="J32" s="51">
        <v>12</v>
      </c>
      <c r="K32" s="42">
        <v>10</v>
      </c>
      <c r="L32" s="67">
        <f t="shared" si="2"/>
        <v>400310</v>
      </c>
      <c r="M32" s="67">
        <f t="shared" si="3"/>
        <v>4003100</v>
      </c>
      <c r="N32" s="44">
        <f t="shared" si="8"/>
        <v>3499156</v>
      </c>
      <c r="O32" s="64"/>
      <c r="P32" s="65" t="s">
        <v>45</v>
      </c>
    </row>
    <row r="33" spans="1:16" ht="15.75">
      <c r="A33" s="34">
        <f t="shared" si="4"/>
        <v>29</v>
      </c>
      <c r="B33" s="48" t="s">
        <v>86</v>
      </c>
      <c r="C33" s="49">
        <v>19901798</v>
      </c>
      <c r="D33" s="37" t="s">
        <v>87</v>
      </c>
      <c r="E33" s="38">
        <v>43211</v>
      </c>
      <c r="F33" s="50">
        <v>4199000</v>
      </c>
      <c r="G33" s="66">
        <f t="shared" si="0"/>
        <v>4803720</v>
      </c>
      <c r="H33" s="41">
        <f>400310-I33</f>
        <v>349922</v>
      </c>
      <c r="I33" s="40">
        <f t="shared" si="1"/>
        <v>50388</v>
      </c>
      <c r="J33" s="51">
        <v>12</v>
      </c>
      <c r="K33" s="42">
        <v>10</v>
      </c>
      <c r="L33" s="67">
        <f t="shared" si="2"/>
        <v>400310</v>
      </c>
      <c r="M33" s="67">
        <f t="shared" si="3"/>
        <v>4003100</v>
      </c>
      <c r="N33" s="44">
        <f t="shared" si="8"/>
        <v>3499156</v>
      </c>
      <c r="O33" s="64"/>
      <c r="P33" s="65" t="s">
        <v>45</v>
      </c>
    </row>
    <row r="34" spans="1:16" ht="15.75">
      <c r="A34" s="63">
        <f t="shared" si="4"/>
        <v>30</v>
      </c>
      <c r="B34" s="35" t="s">
        <v>88</v>
      </c>
      <c r="C34" s="42">
        <v>19940940</v>
      </c>
      <c r="D34" s="37" t="s">
        <v>89</v>
      </c>
      <c r="E34" s="38">
        <v>43211</v>
      </c>
      <c r="F34" s="39">
        <v>4199000</v>
      </c>
      <c r="G34" s="66">
        <f t="shared" si="0"/>
        <v>4803720</v>
      </c>
      <c r="H34" s="41">
        <f>400310-I34</f>
        <v>349922</v>
      </c>
      <c r="I34" s="40">
        <f t="shared" si="1"/>
        <v>50388</v>
      </c>
      <c r="J34" s="42">
        <v>12</v>
      </c>
      <c r="K34" s="42">
        <f>10</f>
        <v>10</v>
      </c>
      <c r="L34" s="67">
        <f t="shared" si="2"/>
        <v>400310</v>
      </c>
      <c r="M34" s="67">
        <f t="shared" si="3"/>
        <v>4003100</v>
      </c>
      <c r="N34" s="44">
        <f t="shared" si="8"/>
        <v>3499156</v>
      </c>
      <c r="O34" s="64"/>
      <c r="P34" s="65" t="s">
        <v>45</v>
      </c>
    </row>
    <row r="35" spans="1:16" ht="15.75">
      <c r="A35" s="34">
        <f t="shared" si="4"/>
        <v>31</v>
      </c>
      <c r="B35" s="35" t="s">
        <v>90</v>
      </c>
      <c r="C35" s="42">
        <v>19975298</v>
      </c>
      <c r="D35" s="37" t="s">
        <v>91</v>
      </c>
      <c r="E35" s="38">
        <v>43211</v>
      </c>
      <c r="F35" s="39">
        <v>4199000</v>
      </c>
      <c r="G35" s="66">
        <f t="shared" si="0"/>
        <v>4803720</v>
      </c>
      <c r="H35" s="41">
        <f>400310-I35</f>
        <v>349922</v>
      </c>
      <c r="I35" s="40">
        <f t="shared" si="1"/>
        <v>50388</v>
      </c>
      <c r="J35" s="42">
        <v>12</v>
      </c>
      <c r="K35" s="42">
        <v>10</v>
      </c>
      <c r="L35" s="67">
        <f t="shared" si="2"/>
        <v>400310</v>
      </c>
      <c r="M35" s="67">
        <f t="shared" si="3"/>
        <v>4003100</v>
      </c>
      <c r="N35" s="44">
        <f t="shared" si="8"/>
        <v>3499156</v>
      </c>
      <c r="O35" s="64"/>
      <c r="P35" s="65" t="s">
        <v>45</v>
      </c>
    </row>
    <row r="36" spans="1:16" ht="15.75">
      <c r="A36" s="34">
        <f t="shared" si="4"/>
        <v>32</v>
      </c>
      <c r="B36" s="35" t="s">
        <v>92</v>
      </c>
      <c r="C36" s="36">
        <v>930366</v>
      </c>
      <c r="D36" s="37" t="s">
        <v>93</v>
      </c>
      <c r="E36" s="38">
        <v>43211</v>
      </c>
      <c r="F36" s="39">
        <v>4199000</v>
      </c>
      <c r="G36" s="66">
        <f t="shared" si="0"/>
        <v>4803720</v>
      </c>
      <c r="H36" s="41">
        <f>400310-I36</f>
        <v>349922</v>
      </c>
      <c r="I36" s="40">
        <f t="shared" si="1"/>
        <v>50388</v>
      </c>
      <c r="J36" s="42">
        <v>12</v>
      </c>
      <c r="K36" s="42">
        <v>10</v>
      </c>
      <c r="L36" s="67">
        <f t="shared" si="2"/>
        <v>400310</v>
      </c>
      <c r="M36" s="67">
        <f t="shared" si="3"/>
        <v>4003100</v>
      </c>
      <c r="N36" s="44">
        <f t="shared" si="8"/>
        <v>3499156</v>
      </c>
      <c r="O36" s="64"/>
      <c r="P36" s="65" t="s">
        <v>45</v>
      </c>
    </row>
    <row r="37" spans="1:16" ht="15.75">
      <c r="A37" s="34">
        <f t="shared" si="4"/>
        <v>33</v>
      </c>
      <c r="B37" s="71" t="s">
        <v>94</v>
      </c>
      <c r="C37" s="72" t="s">
        <v>95</v>
      </c>
      <c r="D37" s="72"/>
      <c r="E37" s="38">
        <v>43211</v>
      </c>
      <c r="F37" s="73">
        <f>2999000</f>
        <v>2999000</v>
      </c>
      <c r="G37" s="40">
        <f t="shared" si="0"/>
        <v>3430920</v>
      </c>
      <c r="H37" s="41">
        <f>285910-I37</f>
        <v>249922</v>
      </c>
      <c r="I37" s="40">
        <f t="shared" si="1"/>
        <v>35988</v>
      </c>
      <c r="J37" s="74">
        <v>12</v>
      </c>
      <c r="K37" s="42">
        <v>10</v>
      </c>
      <c r="L37" s="43">
        <f t="shared" si="2"/>
        <v>285910</v>
      </c>
      <c r="M37" s="43">
        <f t="shared" si="3"/>
        <v>2859100</v>
      </c>
      <c r="N37" s="75">
        <f t="shared" si="8"/>
        <v>2499156</v>
      </c>
      <c r="O37" s="45"/>
      <c r="P37" s="76" t="s">
        <v>96</v>
      </c>
    </row>
    <row r="38" spans="1:16" ht="15.75">
      <c r="A38" s="34">
        <f t="shared" si="4"/>
        <v>34</v>
      </c>
      <c r="B38" s="77" t="s">
        <v>97</v>
      </c>
      <c r="C38" s="72" t="s">
        <v>98</v>
      </c>
      <c r="D38" s="72"/>
      <c r="E38" s="38">
        <v>43211</v>
      </c>
      <c r="F38" s="73">
        <v>1999000</v>
      </c>
      <c r="G38" s="40">
        <f t="shared" si="0"/>
        <v>2287200</v>
      </c>
      <c r="H38" s="41">
        <f>190600-I38</f>
        <v>166612</v>
      </c>
      <c r="I38" s="40">
        <f t="shared" si="1"/>
        <v>23988</v>
      </c>
      <c r="J38" s="74">
        <v>12</v>
      </c>
      <c r="K38" s="42">
        <v>10</v>
      </c>
      <c r="L38" s="43">
        <f t="shared" si="2"/>
        <v>190600</v>
      </c>
      <c r="M38" s="43">
        <f t="shared" si="3"/>
        <v>1906000</v>
      </c>
      <c r="N38" s="75">
        <f t="shared" si="8"/>
        <v>1665776</v>
      </c>
      <c r="O38" s="45"/>
      <c r="P38" s="76" t="s">
        <v>99</v>
      </c>
    </row>
    <row r="39" spans="1:16" ht="15.75">
      <c r="A39" s="34">
        <f t="shared" si="4"/>
        <v>35</v>
      </c>
      <c r="B39" s="77" t="s">
        <v>100</v>
      </c>
      <c r="C39" s="72" t="s">
        <v>101</v>
      </c>
      <c r="D39" s="72"/>
      <c r="E39" s="38">
        <v>43211</v>
      </c>
      <c r="F39" s="73">
        <v>4199000</v>
      </c>
      <c r="G39" s="40">
        <f t="shared" si="0"/>
        <v>4702880</v>
      </c>
      <c r="H39" s="41">
        <f>+F39/J39</f>
        <v>419900</v>
      </c>
      <c r="I39" s="40">
        <f t="shared" si="1"/>
        <v>50388</v>
      </c>
      <c r="J39" s="74">
        <v>10</v>
      </c>
      <c r="K39" s="42">
        <v>8</v>
      </c>
      <c r="L39" s="43">
        <f t="shared" si="2"/>
        <v>470288</v>
      </c>
      <c r="M39" s="43">
        <f t="shared" si="3"/>
        <v>3762304</v>
      </c>
      <c r="N39" s="43">
        <f>+H39*K39</f>
        <v>3359200</v>
      </c>
      <c r="O39" s="52"/>
      <c r="P39" s="76" t="s">
        <v>45</v>
      </c>
    </row>
    <row r="40" spans="1:16" ht="15.75">
      <c r="A40" s="34">
        <f t="shared" si="4"/>
        <v>36</v>
      </c>
      <c r="B40" s="77" t="s">
        <v>102</v>
      </c>
      <c r="C40" s="72" t="s">
        <v>103</v>
      </c>
      <c r="D40" s="72"/>
      <c r="E40" s="38">
        <v>43211</v>
      </c>
      <c r="F40" s="73">
        <v>2999000</v>
      </c>
      <c r="G40" s="40">
        <f t="shared" si="0"/>
        <v>3430920</v>
      </c>
      <c r="H40" s="41">
        <f>285910-I40</f>
        <v>249922</v>
      </c>
      <c r="I40" s="40">
        <f t="shared" si="1"/>
        <v>35988</v>
      </c>
      <c r="J40" s="74">
        <v>12</v>
      </c>
      <c r="K40" s="42">
        <v>10</v>
      </c>
      <c r="L40" s="43">
        <f t="shared" si="2"/>
        <v>285910</v>
      </c>
      <c r="M40" s="43">
        <f t="shared" si="3"/>
        <v>2859100</v>
      </c>
      <c r="N40" s="75">
        <f>F40-(H40*2)</f>
        <v>2499156</v>
      </c>
      <c r="O40" s="45"/>
      <c r="P40" s="76" t="s">
        <v>96</v>
      </c>
    </row>
    <row r="41" spans="1:16" ht="15.75">
      <c r="A41" s="34">
        <f t="shared" si="4"/>
        <v>37</v>
      </c>
      <c r="B41" s="77" t="s">
        <v>104</v>
      </c>
      <c r="C41" s="72" t="s">
        <v>105</v>
      </c>
      <c r="D41" s="72"/>
      <c r="E41" s="38">
        <v>43211</v>
      </c>
      <c r="F41" s="73">
        <v>8398000</v>
      </c>
      <c r="G41" s="40">
        <f t="shared" si="0"/>
        <v>9405760</v>
      </c>
      <c r="H41" s="41">
        <f>+F41/J41</f>
        <v>839800</v>
      </c>
      <c r="I41" s="40">
        <f t="shared" si="1"/>
        <v>100776</v>
      </c>
      <c r="J41" s="74">
        <v>10</v>
      </c>
      <c r="K41" s="42">
        <v>8</v>
      </c>
      <c r="L41" s="43">
        <f t="shared" si="2"/>
        <v>940576</v>
      </c>
      <c r="M41" s="43">
        <f t="shared" si="3"/>
        <v>7524608</v>
      </c>
      <c r="N41" s="43">
        <f>+H41*K41</f>
        <v>6718400</v>
      </c>
      <c r="O41" s="45"/>
      <c r="P41" s="76" t="s">
        <v>106</v>
      </c>
    </row>
    <row r="42" spans="1:16" ht="15.75">
      <c r="A42" s="34">
        <f t="shared" si="4"/>
        <v>38</v>
      </c>
      <c r="B42" s="77" t="s">
        <v>107</v>
      </c>
      <c r="C42" s="72" t="s">
        <v>108</v>
      </c>
      <c r="D42" s="72"/>
      <c r="E42" s="38">
        <v>43211</v>
      </c>
      <c r="F42" s="73">
        <v>4199000</v>
      </c>
      <c r="G42" s="40">
        <f t="shared" si="0"/>
        <v>4803720</v>
      </c>
      <c r="H42" s="41">
        <f>400310-I42</f>
        <v>349922</v>
      </c>
      <c r="I42" s="40">
        <f t="shared" si="1"/>
        <v>50388</v>
      </c>
      <c r="J42" s="74">
        <v>12</v>
      </c>
      <c r="K42" s="42">
        <v>10</v>
      </c>
      <c r="L42" s="43">
        <f t="shared" si="2"/>
        <v>400310</v>
      </c>
      <c r="M42" s="43">
        <f t="shared" si="3"/>
        <v>4003100</v>
      </c>
      <c r="N42" s="75">
        <f>F42-(H42*2)</f>
        <v>3499156</v>
      </c>
      <c r="O42" s="45"/>
      <c r="P42" s="76" t="s">
        <v>45</v>
      </c>
    </row>
    <row r="43" spans="1:16" ht="15.75">
      <c r="A43" s="34">
        <f t="shared" si="4"/>
        <v>39</v>
      </c>
      <c r="B43" s="77" t="s">
        <v>109</v>
      </c>
      <c r="C43" s="72" t="s">
        <v>110</v>
      </c>
      <c r="D43" s="72"/>
      <c r="E43" s="38">
        <v>43211</v>
      </c>
      <c r="F43" s="73">
        <v>2999000</v>
      </c>
      <c r="G43" s="40">
        <f t="shared" si="0"/>
        <v>3430920</v>
      </c>
      <c r="H43" s="41">
        <f>285910-I43</f>
        <v>249922</v>
      </c>
      <c r="I43" s="40">
        <f t="shared" si="1"/>
        <v>35988</v>
      </c>
      <c r="J43" s="74">
        <v>12</v>
      </c>
      <c r="K43" s="42">
        <v>10</v>
      </c>
      <c r="L43" s="43">
        <f t="shared" si="2"/>
        <v>285910</v>
      </c>
      <c r="M43" s="43">
        <f t="shared" si="3"/>
        <v>2859100</v>
      </c>
      <c r="N43" s="75">
        <f>F43-(H43*2)</f>
        <v>2499156</v>
      </c>
      <c r="O43" s="45"/>
      <c r="P43" s="76" t="s">
        <v>111</v>
      </c>
    </row>
    <row r="44" spans="1:16" ht="15.75">
      <c r="A44" s="34">
        <f t="shared" si="4"/>
        <v>40</v>
      </c>
      <c r="B44" s="77" t="s">
        <v>112</v>
      </c>
      <c r="C44" s="78" t="s">
        <v>113</v>
      </c>
      <c r="D44" s="78"/>
      <c r="E44" s="38">
        <v>43211</v>
      </c>
      <c r="F44" s="66">
        <v>4199000</v>
      </c>
      <c r="G44" s="40">
        <f t="shared" si="0"/>
        <v>4803720</v>
      </c>
      <c r="H44" s="41">
        <f>400310-I44</f>
        <v>349922</v>
      </c>
      <c r="I44" s="79">
        <f t="shared" si="1"/>
        <v>50388</v>
      </c>
      <c r="J44" s="80">
        <v>12</v>
      </c>
      <c r="K44" s="42">
        <v>10</v>
      </c>
      <c r="L44" s="43">
        <f t="shared" si="2"/>
        <v>400310</v>
      </c>
      <c r="M44" s="43">
        <f t="shared" si="3"/>
        <v>4003100</v>
      </c>
      <c r="N44" s="75">
        <f>F44-(H44*2)</f>
        <v>3499156</v>
      </c>
      <c r="O44" s="64"/>
      <c r="P44" s="81" t="s">
        <v>45</v>
      </c>
    </row>
    <row r="45" spans="1:16" ht="15.75">
      <c r="A45" s="34">
        <f t="shared" si="4"/>
        <v>41</v>
      </c>
      <c r="B45" s="77" t="s">
        <v>114</v>
      </c>
      <c r="C45" s="78" t="s">
        <v>115</v>
      </c>
      <c r="D45" s="78"/>
      <c r="E45" s="38">
        <v>43211</v>
      </c>
      <c r="F45" s="66">
        <v>4199000</v>
      </c>
      <c r="G45" s="40">
        <f t="shared" si="0"/>
        <v>4803720</v>
      </c>
      <c r="H45" s="41">
        <f>400310-I45</f>
        <v>349922</v>
      </c>
      <c r="I45" s="79">
        <f t="shared" si="1"/>
        <v>50388</v>
      </c>
      <c r="J45" s="80">
        <v>12</v>
      </c>
      <c r="K45" s="42">
        <v>10</v>
      </c>
      <c r="L45" s="43">
        <f t="shared" si="2"/>
        <v>400310</v>
      </c>
      <c r="M45" s="43">
        <f t="shared" si="3"/>
        <v>4003100</v>
      </c>
      <c r="N45" s="75">
        <f>F45-(H45*2)</f>
        <v>3499156</v>
      </c>
      <c r="O45" s="64"/>
      <c r="P45" s="81" t="s">
        <v>23</v>
      </c>
    </row>
    <row r="46" spans="1:16" ht="15.75">
      <c r="A46" s="34">
        <f t="shared" si="4"/>
        <v>42</v>
      </c>
      <c r="B46" s="77" t="s">
        <v>116</v>
      </c>
      <c r="C46" s="78" t="s">
        <v>117</v>
      </c>
      <c r="D46" s="78"/>
      <c r="E46" s="38">
        <v>43211</v>
      </c>
      <c r="F46" s="66">
        <v>4199000</v>
      </c>
      <c r="G46" s="40">
        <f t="shared" si="0"/>
        <v>4803720</v>
      </c>
      <c r="H46" s="41">
        <f>400310-I46</f>
        <v>349922</v>
      </c>
      <c r="I46" s="79">
        <f t="shared" si="1"/>
        <v>50388</v>
      </c>
      <c r="J46" s="80">
        <v>12</v>
      </c>
      <c r="K46" s="42">
        <v>10</v>
      </c>
      <c r="L46" s="43">
        <f t="shared" si="2"/>
        <v>400310</v>
      </c>
      <c r="M46" s="43">
        <f t="shared" si="3"/>
        <v>4003100</v>
      </c>
      <c r="N46" s="75">
        <f>F46-(H46*2)</f>
        <v>3499156</v>
      </c>
      <c r="O46" s="64"/>
      <c r="P46" s="81" t="s">
        <v>45</v>
      </c>
    </row>
    <row r="47" spans="1:16" ht="15.75">
      <c r="A47" s="34">
        <f t="shared" si="4"/>
        <v>43</v>
      </c>
      <c r="B47" s="82" t="s">
        <v>118</v>
      </c>
      <c r="C47" s="83" t="s">
        <v>119</v>
      </c>
      <c r="D47" s="83"/>
      <c r="E47" s="57">
        <v>43211</v>
      </c>
      <c r="F47" s="84">
        <v>4199000</v>
      </c>
      <c r="G47" s="59">
        <f t="shared" si="0"/>
        <v>4803720</v>
      </c>
      <c r="H47" s="60">
        <f>400310-I47</f>
        <v>349922</v>
      </c>
      <c r="I47" s="85">
        <f t="shared" si="1"/>
        <v>50388</v>
      </c>
      <c r="J47" s="86">
        <v>12</v>
      </c>
      <c r="K47" s="62">
        <f>10+1</f>
        <v>11</v>
      </c>
      <c r="L47" s="43">
        <f t="shared" si="2"/>
        <v>400310</v>
      </c>
      <c r="M47" s="43">
        <f t="shared" si="3"/>
        <v>4403410</v>
      </c>
      <c r="N47" s="75">
        <f>F47-(H47*1)</f>
        <v>3849078</v>
      </c>
      <c r="O47" s="64"/>
      <c r="P47" s="81" t="s">
        <v>45</v>
      </c>
    </row>
    <row r="48" spans="1:16" ht="15.75">
      <c r="A48" s="34">
        <f t="shared" si="4"/>
        <v>44</v>
      </c>
      <c r="B48" s="77" t="s">
        <v>120</v>
      </c>
      <c r="C48" s="78" t="s">
        <v>121</v>
      </c>
      <c r="D48" s="78"/>
      <c r="E48" s="38">
        <v>43211</v>
      </c>
      <c r="F48" s="66">
        <v>5499000</v>
      </c>
      <c r="G48" s="40">
        <f t="shared" si="0"/>
        <v>6290856</v>
      </c>
      <c r="H48" s="41">
        <f>+F48/J48</f>
        <v>458250</v>
      </c>
      <c r="I48" s="79">
        <f t="shared" si="1"/>
        <v>65988</v>
      </c>
      <c r="J48" s="80">
        <v>12</v>
      </c>
      <c r="K48" s="42">
        <v>10</v>
      </c>
      <c r="L48" s="43">
        <f t="shared" si="2"/>
        <v>524238</v>
      </c>
      <c r="M48" s="43">
        <f t="shared" si="3"/>
        <v>5242380</v>
      </c>
      <c r="N48" s="43">
        <f>+H48*K48</f>
        <v>4582500</v>
      </c>
      <c r="O48" s="64"/>
      <c r="P48" s="81" t="s">
        <v>122</v>
      </c>
    </row>
    <row r="49" spans="1:16" ht="15.75">
      <c r="A49" s="34">
        <f t="shared" si="4"/>
        <v>45</v>
      </c>
      <c r="B49" s="77" t="s">
        <v>123</v>
      </c>
      <c r="C49" s="78" t="s">
        <v>124</v>
      </c>
      <c r="D49" s="78"/>
      <c r="E49" s="38">
        <v>43211</v>
      </c>
      <c r="F49" s="66">
        <f>1250000</f>
        <v>1250000</v>
      </c>
      <c r="G49" s="66">
        <f t="shared" si="0"/>
        <v>1430400</v>
      </c>
      <c r="H49" s="87">
        <v>104200</v>
      </c>
      <c r="I49" s="79">
        <f t="shared" si="1"/>
        <v>15000</v>
      </c>
      <c r="J49" s="80">
        <v>12</v>
      </c>
      <c r="K49" s="42">
        <v>10</v>
      </c>
      <c r="L49" s="67">
        <f t="shared" si="2"/>
        <v>119200</v>
      </c>
      <c r="M49" s="67">
        <f t="shared" si="3"/>
        <v>1192000</v>
      </c>
      <c r="N49" s="75">
        <f>F49-(H49*2)</f>
        <v>1041600</v>
      </c>
      <c r="O49" s="64"/>
      <c r="P49" s="81" t="s">
        <v>125</v>
      </c>
    </row>
    <row r="50" spans="1:16" ht="15.75">
      <c r="A50" s="34">
        <f t="shared" si="4"/>
        <v>46</v>
      </c>
      <c r="B50" s="77" t="s">
        <v>126</v>
      </c>
      <c r="C50" s="78" t="s">
        <v>127</v>
      </c>
      <c r="D50" s="78"/>
      <c r="E50" s="38">
        <v>43211</v>
      </c>
      <c r="F50" s="66">
        <f>770000</f>
        <v>770000</v>
      </c>
      <c r="G50" s="40">
        <f t="shared" si="0"/>
        <v>862400</v>
      </c>
      <c r="H50" s="41">
        <f t="shared" ref="H50:H72" si="9">+F50/J50</f>
        <v>77000</v>
      </c>
      <c r="I50" s="40">
        <f t="shared" si="1"/>
        <v>9240</v>
      </c>
      <c r="J50" s="74">
        <v>10</v>
      </c>
      <c r="K50" s="42">
        <v>8</v>
      </c>
      <c r="L50" s="43">
        <f t="shared" si="2"/>
        <v>86240</v>
      </c>
      <c r="M50" s="43">
        <f t="shared" si="3"/>
        <v>689920</v>
      </c>
      <c r="N50" s="43">
        <f t="shared" ref="N50:N72" si="10">+H50*K50</f>
        <v>616000</v>
      </c>
      <c r="O50" s="64"/>
      <c r="P50" s="81" t="s">
        <v>128</v>
      </c>
    </row>
    <row r="51" spans="1:16" ht="15.75">
      <c r="A51" s="34">
        <f t="shared" si="4"/>
        <v>47</v>
      </c>
      <c r="B51" s="77" t="s">
        <v>129</v>
      </c>
      <c r="C51" s="78" t="s">
        <v>130</v>
      </c>
      <c r="D51" s="78"/>
      <c r="E51" s="38">
        <v>43211</v>
      </c>
      <c r="F51" s="66">
        <v>440000</v>
      </c>
      <c r="G51" s="40">
        <f t="shared" si="0"/>
        <v>492800</v>
      </c>
      <c r="H51" s="41">
        <f t="shared" si="9"/>
        <v>44000</v>
      </c>
      <c r="I51" s="40">
        <f t="shared" si="1"/>
        <v>5280</v>
      </c>
      <c r="J51" s="74">
        <v>10</v>
      </c>
      <c r="K51" s="42">
        <v>8</v>
      </c>
      <c r="L51" s="43">
        <f t="shared" si="2"/>
        <v>49280</v>
      </c>
      <c r="M51" s="43">
        <f t="shared" si="3"/>
        <v>394240</v>
      </c>
      <c r="N51" s="43">
        <f t="shared" si="10"/>
        <v>352000</v>
      </c>
      <c r="O51" s="64"/>
      <c r="P51" s="81" t="s">
        <v>131</v>
      </c>
    </row>
    <row r="52" spans="1:16" ht="15.75">
      <c r="A52" s="34">
        <f t="shared" si="4"/>
        <v>48</v>
      </c>
      <c r="B52" s="77" t="s">
        <v>129</v>
      </c>
      <c r="C52" s="78" t="s">
        <v>130</v>
      </c>
      <c r="D52" s="78"/>
      <c r="E52" s="38">
        <v>43211</v>
      </c>
      <c r="F52" s="66">
        <v>1595000</v>
      </c>
      <c r="G52" s="40">
        <f t="shared" si="0"/>
        <v>1786400</v>
      </c>
      <c r="H52" s="41">
        <f t="shared" si="9"/>
        <v>159500</v>
      </c>
      <c r="I52" s="40">
        <f t="shared" si="1"/>
        <v>19140</v>
      </c>
      <c r="J52" s="74">
        <v>10</v>
      </c>
      <c r="K52" s="42">
        <v>8</v>
      </c>
      <c r="L52" s="43">
        <f t="shared" si="2"/>
        <v>178640</v>
      </c>
      <c r="M52" s="43">
        <f t="shared" si="3"/>
        <v>1429120</v>
      </c>
      <c r="N52" s="43">
        <f t="shared" si="10"/>
        <v>1276000</v>
      </c>
      <c r="O52" s="64"/>
      <c r="P52" s="81" t="s">
        <v>132</v>
      </c>
    </row>
    <row r="53" spans="1:16" ht="15.75">
      <c r="A53" s="34">
        <f t="shared" si="4"/>
        <v>49</v>
      </c>
      <c r="B53" s="77" t="s">
        <v>94</v>
      </c>
      <c r="C53" s="78" t="s">
        <v>95</v>
      </c>
      <c r="D53" s="78"/>
      <c r="E53" s="38">
        <v>43211</v>
      </c>
      <c r="F53" s="66">
        <v>385000</v>
      </c>
      <c r="G53" s="40">
        <f t="shared" si="0"/>
        <v>431200</v>
      </c>
      <c r="H53" s="41">
        <f t="shared" si="9"/>
        <v>38500</v>
      </c>
      <c r="I53" s="40">
        <f t="shared" si="1"/>
        <v>4620</v>
      </c>
      <c r="J53" s="74">
        <v>10</v>
      </c>
      <c r="K53" s="42">
        <v>8</v>
      </c>
      <c r="L53" s="43">
        <f t="shared" si="2"/>
        <v>43120</v>
      </c>
      <c r="M53" s="43">
        <f t="shared" si="3"/>
        <v>344960</v>
      </c>
      <c r="N53" s="43">
        <f t="shared" si="10"/>
        <v>308000</v>
      </c>
      <c r="O53" s="64"/>
      <c r="P53" s="81" t="s">
        <v>133</v>
      </c>
    </row>
    <row r="54" spans="1:16" ht="15.75">
      <c r="A54" s="34">
        <f t="shared" si="4"/>
        <v>50</v>
      </c>
      <c r="B54" s="77" t="s">
        <v>134</v>
      </c>
      <c r="C54" s="78" t="s">
        <v>135</v>
      </c>
      <c r="D54" s="78"/>
      <c r="E54" s="38">
        <v>43211</v>
      </c>
      <c r="F54" s="66">
        <v>1595000</v>
      </c>
      <c r="G54" s="40">
        <f t="shared" si="0"/>
        <v>1786400</v>
      </c>
      <c r="H54" s="41">
        <f t="shared" si="9"/>
        <v>159500</v>
      </c>
      <c r="I54" s="40">
        <f t="shared" si="1"/>
        <v>19140</v>
      </c>
      <c r="J54" s="74">
        <v>10</v>
      </c>
      <c r="K54" s="42">
        <v>8</v>
      </c>
      <c r="L54" s="43">
        <f t="shared" si="2"/>
        <v>178640</v>
      </c>
      <c r="M54" s="43">
        <f t="shared" si="3"/>
        <v>1429120</v>
      </c>
      <c r="N54" s="43">
        <f t="shared" si="10"/>
        <v>1276000</v>
      </c>
      <c r="O54" s="64"/>
      <c r="P54" s="81" t="s">
        <v>132</v>
      </c>
    </row>
    <row r="55" spans="1:16" ht="15.75">
      <c r="A55" s="34">
        <f t="shared" si="4"/>
        <v>51</v>
      </c>
      <c r="B55" s="77" t="s">
        <v>136</v>
      </c>
      <c r="C55" s="78" t="s">
        <v>137</v>
      </c>
      <c r="D55" s="78"/>
      <c r="E55" s="38">
        <v>43211</v>
      </c>
      <c r="F55" s="66">
        <v>1595000</v>
      </c>
      <c r="G55" s="40">
        <f t="shared" si="0"/>
        <v>1786400</v>
      </c>
      <c r="H55" s="41">
        <f t="shared" si="9"/>
        <v>159500</v>
      </c>
      <c r="I55" s="40">
        <f t="shared" si="1"/>
        <v>19140</v>
      </c>
      <c r="J55" s="74">
        <v>10</v>
      </c>
      <c r="K55" s="42">
        <v>8</v>
      </c>
      <c r="L55" s="43">
        <f t="shared" si="2"/>
        <v>178640</v>
      </c>
      <c r="M55" s="43">
        <f t="shared" si="3"/>
        <v>1429120</v>
      </c>
      <c r="N55" s="43">
        <f t="shared" si="10"/>
        <v>1276000</v>
      </c>
      <c r="O55" s="64"/>
      <c r="P55" s="81" t="s">
        <v>132</v>
      </c>
    </row>
    <row r="56" spans="1:16" ht="15.75">
      <c r="A56" s="34">
        <f t="shared" si="4"/>
        <v>52</v>
      </c>
      <c r="B56" s="77" t="s">
        <v>138</v>
      </c>
      <c r="C56" s="78" t="s">
        <v>139</v>
      </c>
      <c r="D56" s="78"/>
      <c r="E56" s="38">
        <v>43211</v>
      </c>
      <c r="F56" s="66">
        <v>825000</v>
      </c>
      <c r="G56" s="40">
        <f t="shared" si="0"/>
        <v>924000</v>
      </c>
      <c r="H56" s="41">
        <f t="shared" si="9"/>
        <v>82500</v>
      </c>
      <c r="I56" s="40">
        <f t="shared" si="1"/>
        <v>9900</v>
      </c>
      <c r="J56" s="74">
        <v>10</v>
      </c>
      <c r="K56" s="42">
        <v>8</v>
      </c>
      <c r="L56" s="43">
        <f t="shared" si="2"/>
        <v>92400</v>
      </c>
      <c r="M56" s="43">
        <f t="shared" si="3"/>
        <v>739200</v>
      </c>
      <c r="N56" s="43">
        <f t="shared" si="10"/>
        <v>660000</v>
      </c>
      <c r="O56" s="64"/>
      <c r="P56" s="81" t="s">
        <v>140</v>
      </c>
    </row>
    <row r="57" spans="1:16" ht="15.75">
      <c r="A57" s="34">
        <f t="shared" si="4"/>
        <v>53</v>
      </c>
      <c r="B57" s="77" t="s">
        <v>141</v>
      </c>
      <c r="C57" s="78" t="s">
        <v>142</v>
      </c>
      <c r="D57" s="78" t="s">
        <v>143</v>
      </c>
      <c r="E57" s="38">
        <v>43211</v>
      </c>
      <c r="F57" s="66">
        <f>1100000</f>
        <v>1100000</v>
      </c>
      <c r="G57" s="66">
        <f t="shared" si="0"/>
        <v>1232000</v>
      </c>
      <c r="H57" s="41">
        <f t="shared" si="9"/>
        <v>110000</v>
      </c>
      <c r="I57" s="79">
        <f t="shared" si="1"/>
        <v>13200</v>
      </c>
      <c r="J57" s="80">
        <v>10</v>
      </c>
      <c r="K57" s="42">
        <v>8</v>
      </c>
      <c r="L57" s="67">
        <f t="shared" si="2"/>
        <v>123200</v>
      </c>
      <c r="M57" s="67">
        <f t="shared" si="3"/>
        <v>985600</v>
      </c>
      <c r="N57" s="43">
        <f t="shared" si="10"/>
        <v>880000</v>
      </c>
      <c r="O57" s="64" t="s">
        <v>144</v>
      </c>
      <c r="P57" s="81" t="s">
        <v>145</v>
      </c>
    </row>
    <row r="58" spans="1:16" ht="15.75">
      <c r="A58" s="34">
        <f t="shared" si="4"/>
        <v>54</v>
      </c>
      <c r="B58" s="77" t="s">
        <v>146</v>
      </c>
      <c r="C58" s="78" t="s">
        <v>147</v>
      </c>
      <c r="D58" s="78" t="s">
        <v>148</v>
      </c>
      <c r="E58" s="38">
        <v>43211</v>
      </c>
      <c r="F58" s="66">
        <f>1100000</f>
        <v>1100000</v>
      </c>
      <c r="G58" s="66">
        <f t="shared" si="0"/>
        <v>1232000</v>
      </c>
      <c r="H58" s="41">
        <f t="shared" si="9"/>
        <v>110000</v>
      </c>
      <c r="I58" s="79">
        <f t="shared" si="1"/>
        <v>13200</v>
      </c>
      <c r="J58" s="80">
        <v>10</v>
      </c>
      <c r="K58" s="42">
        <v>8</v>
      </c>
      <c r="L58" s="67">
        <f t="shared" si="2"/>
        <v>123200</v>
      </c>
      <c r="M58" s="67">
        <f t="shared" si="3"/>
        <v>985600</v>
      </c>
      <c r="N58" s="43">
        <f t="shared" si="10"/>
        <v>880000</v>
      </c>
      <c r="O58" s="64" t="s">
        <v>149</v>
      </c>
      <c r="P58" s="81" t="s">
        <v>145</v>
      </c>
    </row>
    <row r="59" spans="1:16" ht="15.75">
      <c r="A59" s="34">
        <f t="shared" si="4"/>
        <v>55</v>
      </c>
      <c r="B59" s="77" t="s">
        <v>150</v>
      </c>
      <c r="C59" s="78" t="s">
        <v>151</v>
      </c>
      <c r="D59" s="78" t="s">
        <v>152</v>
      </c>
      <c r="E59" s="38">
        <v>43211</v>
      </c>
      <c r="F59" s="66">
        <f>385000</f>
        <v>385000</v>
      </c>
      <c r="G59" s="66">
        <f t="shared" si="0"/>
        <v>431200</v>
      </c>
      <c r="H59" s="41">
        <f t="shared" si="9"/>
        <v>38500</v>
      </c>
      <c r="I59" s="79">
        <f t="shared" si="1"/>
        <v>4620</v>
      </c>
      <c r="J59" s="80">
        <v>10</v>
      </c>
      <c r="K59" s="42">
        <v>8</v>
      </c>
      <c r="L59" s="67">
        <f t="shared" si="2"/>
        <v>43120</v>
      </c>
      <c r="M59" s="67">
        <f t="shared" si="3"/>
        <v>344960</v>
      </c>
      <c r="N59" s="43">
        <f t="shared" si="10"/>
        <v>308000</v>
      </c>
      <c r="O59" s="64" t="s">
        <v>153</v>
      </c>
      <c r="P59" s="81" t="s">
        <v>154</v>
      </c>
    </row>
    <row r="60" spans="1:16" ht="15.75">
      <c r="A60" s="34">
        <f t="shared" si="4"/>
        <v>56</v>
      </c>
      <c r="B60" s="77" t="s">
        <v>155</v>
      </c>
      <c r="C60" s="78" t="s">
        <v>156</v>
      </c>
      <c r="D60" s="78" t="s">
        <v>157</v>
      </c>
      <c r="E60" s="38">
        <v>43211</v>
      </c>
      <c r="F60" s="66">
        <f>1100000</f>
        <v>1100000</v>
      </c>
      <c r="G60" s="66">
        <f t="shared" si="0"/>
        <v>1232000</v>
      </c>
      <c r="H60" s="41">
        <f t="shared" si="9"/>
        <v>110000</v>
      </c>
      <c r="I60" s="79">
        <f t="shared" si="1"/>
        <v>13200</v>
      </c>
      <c r="J60" s="80">
        <v>10</v>
      </c>
      <c r="K60" s="42">
        <v>8</v>
      </c>
      <c r="L60" s="67">
        <f t="shared" si="2"/>
        <v>123200</v>
      </c>
      <c r="M60" s="67">
        <f t="shared" si="3"/>
        <v>985600</v>
      </c>
      <c r="N60" s="43">
        <f t="shared" si="10"/>
        <v>880000</v>
      </c>
      <c r="O60" s="64" t="s">
        <v>158</v>
      </c>
      <c r="P60" s="81" t="s">
        <v>145</v>
      </c>
    </row>
    <row r="61" spans="1:16" ht="15.75">
      <c r="A61" s="34">
        <f t="shared" si="4"/>
        <v>57</v>
      </c>
      <c r="B61" s="77" t="s">
        <v>159</v>
      </c>
      <c r="C61" s="78" t="s">
        <v>160</v>
      </c>
      <c r="D61" s="78" t="s">
        <v>161</v>
      </c>
      <c r="E61" s="38">
        <v>43211</v>
      </c>
      <c r="F61" s="66">
        <f>1595000</f>
        <v>1595000</v>
      </c>
      <c r="G61" s="66">
        <f t="shared" si="0"/>
        <v>1786400</v>
      </c>
      <c r="H61" s="41">
        <f t="shared" si="9"/>
        <v>159500</v>
      </c>
      <c r="I61" s="79">
        <f t="shared" si="1"/>
        <v>19140</v>
      </c>
      <c r="J61" s="80">
        <v>10</v>
      </c>
      <c r="K61" s="42">
        <v>8</v>
      </c>
      <c r="L61" s="67">
        <f t="shared" si="2"/>
        <v>178640</v>
      </c>
      <c r="M61" s="67">
        <f t="shared" si="3"/>
        <v>1429120</v>
      </c>
      <c r="N61" s="43">
        <f t="shared" si="10"/>
        <v>1276000</v>
      </c>
      <c r="O61" s="64" t="s">
        <v>162</v>
      </c>
      <c r="P61" s="81" t="s">
        <v>163</v>
      </c>
    </row>
    <row r="62" spans="1:16" ht="15.75">
      <c r="A62" s="34">
        <f t="shared" si="4"/>
        <v>58</v>
      </c>
      <c r="B62" s="77" t="s">
        <v>164</v>
      </c>
      <c r="C62" s="78" t="s">
        <v>165</v>
      </c>
      <c r="D62" s="78" t="s">
        <v>166</v>
      </c>
      <c r="E62" s="38">
        <v>43211</v>
      </c>
      <c r="F62" s="66">
        <f>2035000</f>
        <v>2035000</v>
      </c>
      <c r="G62" s="66">
        <f t="shared" si="0"/>
        <v>2279200</v>
      </c>
      <c r="H62" s="41">
        <f t="shared" si="9"/>
        <v>203500</v>
      </c>
      <c r="I62" s="79">
        <f t="shared" si="1"/>
        <v>24420</v>
      </c>
      <c r="J62" s="80">
        <v>10</v>
      </c>
      <c r="K62" s="42">
        <v>8</v>
      </c>
      <c r="L62" s="67">
        <f t="shared" si="2"/>
        <v>227920</v>
      </c>
      <c r="M62" s="67">
        <f t="shared" si="3"/>
        <v>1823360</v>
      </c>
      <c r="N62" s="43">
        <f t="shared" si="10"/>
        <v>1628000</v>
      </c>
      <c r="O62" s="64" t="s">
        <v>167</v>
      </c>
      <c r="P62" s="81" t="s">
        <v>168</v>
      </c>
    </row>
    <row r="63" spans="1:16" ht="15.75">
      <c r="A63" s="34">
        <f t="shared" si="4"/>
        <v>59</v>
      </c>
      <c r="B63" s="77" t="s">
        <v>169</v>
      </c>
      <c r="C63" s="78" t="s">
        <v>170</v>
      </c>
      <c r="D63" s="78" t="s">
        <v>171</v>
      </c>
      <c r="E63" s="38">
        <v>43211</v>
      </c>
      <c r="F63" s="66">
        <f>385000</f>
        <v>385000</v>
      </c>
      <c r="G63" s="66">
        <f t="shared" si="0"/>
        <v>431200</v>
      </c>
      <c r="H63" s="41">
        <f t="shared" si="9"/>
        <v>38500</v>
      </c>
      <c r="I63" s="79">
        <f t="shared" si="1"/>
        <v>4620</v>
      </c>
      <c r="J63" s="80">
        <v>10</v>
      </c>
      <c r="K63" s="42">
        <v>8</v>
      </c>
      <c r="L63" s="67">
        <f t="shared" si="2"/>
        <v>43120</v>
      </c>
      <c r="M63" s="67">
        <f t="shared" si="3"/>
        <v>344960</v>
      </c>
      <c r="N63" s="43">
        <f t="shared" si="10"/>
        <v>308000</v>
      </c>
      <c r="O63" s="64" t="s">
        <v>172</v>
      </c>
      <c r="P63" s="81" t="s">
        <v>173</v>
      </c>
    </row>
    <row r="64" spans="1:16" ht="15.75">
      <c r="A64" s="34">
        <f t="shared" si="4"/>
        <v>60</v>
      </c>
      <c r="B64" s="77" t="s">
        <v>174</v>
      </c>
      <c r="C64" s="78" t="s">
        <v>175</v>
      </c>
      <c r="D64" s="78" t="s">
        <v>176</v>
      </c>
      <c r="E64" s="38">
        <v>43211</v>
      </c>
      <c r="F64" s="66">
        <f>385000</f>
        <v>385000</v>
      </c>
      <c r="G64" s="66">
        <f t="shared" si="0"/>
        <v>431200</v>
      </c>
      <c r="H64" s="41">
        <f t="shared" si="9"/>
        <v>38500</v>
      </c>
      <c r="I64" s="79">
        <f t="shared" si="1"/>
        <v>4620</v>
      </c>
      <c r="J64" s="80">
        <v>10</v>
      </c>
      <c r="K64" s="42">
        <v>8</v>
      </c>
      <c r="L64" s="67">
        <f t="shared" si="2"/>
        <v>43120</v>
      </c>
      <c r="M64" s="67">
        <f t="shared" si="3"/>
        <v>344960</v>
      </c>
      <c r="N64" s="43">
        <f t="shared" si="10"/>
        <v>308000</v>
      </c>
      <c r="O64" s="64" t="s">
        <v>177</v>
      </c>
      <c r="P64" s="81" t="s">
        <v>154</v>
      </c>
    </row>
    <row r="65" spans="1:16" ht="15.75">
      <c r="A65" s="34">
        <f t="shared" si="4"/>
        <v>61</v>
      </c>
      <c r="B65" s="77" t="s">
        <v>178</v>
      </c>
      <c r="C65" s="78" t="s">
        <v>179</v>
      </c>
      <c r="D65" s="78" t="s">
        <v>180</v>
      </c>
      <c r="E65" s="38">
        <v>43211</v>
      </c>
      <c r="F65" s="66">
        <f>440000</f>
        <v>440000</v>
      </c>
      <c r="G65" s="66">
        <f t="shared" si="0"/>
        <v>492800</v>
      </c>
      <c r="H65" s="41">
        <f t="shared" si="9"/>
        <v>44000</v>
      </c>
      <c r="I65" s="79">
        <f t="shared" si="1"/>
        <v>5280</v>
      </c>
      <c r="J65" s="80">
        <v>10</v>
      </c>
      <c r="K65" s="42">
        <v>8</v>
      </c>
      <c r="L65" s="67">
        <f t="shared" si="2"/>
        <v>49280</v>
      </c>
      <c r="M65" s="67">
        <f t="shared" si="3"/>
        <v>394240</v>
      </c>
      <c r="N65" s="43">
        <f t="shared" si="10"/>
        <v>352000</v>
      </c>
      <c r="O65" s="64" t="s">
        <v>181</v>
      </c>
      <c r="P65" s="64" t="s">
        <v>182</v>
      </c>
    </row>
    <row r="66" spans="1:16" ht="15.75">
      <c r="A66" s="34">
        <f t="shared" si="4"/>
        <v>62</v>
      </c>
      <c r="B66" s="77" t="s">
        <v>183</v>
      </c>
      <c r="C66" s="78" t="s">
        <v>184</v>
      </c>
      <c r="D66" s="78" t="s">
        <v>185</v>
      </c>
      <c r="E66" s="38">
        <v>43211</v>
      </c>
      <c r="F66" s="66">
        <f>440000</f>
        <v>440000</v>
      </c>
      <c r="G66" s="66">
        <f t="shared" si="0"/>
        <v>492800</v>
      </c>
      <c r="H66" s="41">
        <f t="shared" si="9"/>
        <v>44000</v>
      </c>
      <c r="I66" s="79">
        <f t="shared" si="1"/>
        <v>5280</v>
      </c>
      <c r="J66" s="80">
        <v>10</v>
      </c>
      <c r="K66" s="42">
        <v>8</v>
      </c>
      <c r="L66" s="67">
        <f t="shared" si="2"/>
        <v>49280</v>
      </c>
      <c r="M66" s="67">
        <f t="shared" si="3"/>
        <v>394240</v>
      </c>
      <c r="N66" s="43">
        <f t="shared" si="10"/>
        <v>352000</v>
      </c>
      <c r="O66" s="64" t="s">
        <v>186</v>
      </c>
      <c r="P66" s="64" t="s">
        <v>182</v>
      </c>
    </row>
    <row r="67" spans="1:16" ht="15.75">
      <c r="A67" s="34">
        <f t="shared" si="4"/>
        <v>63</v>
      </c>
      <c r="B67" s="77" t="s">
        <v>187</v>
      </c>
      <c r="C67" s="78" t="s">
        <v>188</v>
      </c>
      <c r="D67" s="78" t="s">
        <v>189</v>
      </c>
      <c r="E67" s="38">
        <v>43211</v>
      </c>
      <c r="F67" s="66">
        <f>1100000</f>
        <v>1100000</v>
      </c>
      <c r="G67" s="66">
        <f t="shared" si="0"/>
        <v>1232000</v>
      </c>
      <c r="H67" s="41">
        <f t="shared" si="9"/>
        <v>110000</v>
      </c>
      <c r="I67" s="79">
        <f t="shared" si="1"/>
        <v>13200</v>
      </c>
      <c r="J67" s="80">
        <v>10</v>
      </c>
      <c r="K67" s="42">
        <v>8</v>
      </c>
      <c r="L67" s="67">
        <f t="shared" si="2"/>
        <v>123200</v>
      </c>
      <c r="M67" s="67">
        <f t="shared" si="3"/>
        <v>985600</v>
      </c>
      <c r="N67" s="43">
        <f t="shared" si="10"/>
        <v>880000</v>
      </c>
      <c r="O67" s="64" t="s">
        <v>177</v>
      </c>
      <c r="P67" s="81" t="s">
        <v>145</v>
      </c>
    </row>
    <row r="68" spans="1:16" ht="15.75">
      <c r="A68" s="34">
        <f t="shared" si="4"/>
        <v>64</v>
      </c>
      <c r="B68" s="77" t="s">
        <v>190</v>
      </c>
      <c r="C68" s="78" t="s">
        <v>191</v>
      </c>
      <c r="D68" s="78" t="s">
        <v>192</v>
      </c>
      <c r="E68" s="38">
        <v>43211</v>
      </c>
      <c r="F68" s="66">
        <f>3575000</f>
        <v>3575000</v>
      </c>
      <c r="G68" s="66">
        <f t="shared" si="0"/>
        <v>4004000</v>
      </c>
      <c r="H68" s="41">
        <f t="shared" si="9"/>
        <v>357500</v>
      </c>
      <c r="I68" s="79">
        <f t="shared" si="1"/>
        <v>42900</v>
      </c>
      <c r="J68" s="80">
        <v>10</v>
      </c>
      <c r="K68" s="42">
        <v>8</v>
      </c>
      <c r="L68" s="67">
        <f t="shared" si="2"/>
        <v>400400</v>
      </c>
      <c r="M68" s="67">
        <f t="shared" si="3"/>
        <v>3203200</v>
      </c>
      <c r="N68" s="43">
        <f t="shared" si="10"/>
        <v>2860000</v>
      </c>
      <c r="O68" s="64"/>
      <c r="P68" s="81" t="s">
        <v>193</v>
      </c>
    </row>
    <row r="69" spans="1:16" ht="15.75">
      <c r="A69" s="34">
        <f t="shared" si="4"/>
        <v>65</v>
      </c>
      <c r="B69" s="77" t="s">
        <v>194</v>
      </c>
      <c r="C69" s="78" t="s">
        <v>195</v>
      </c>
      <c r="D69" s="78" t="s">
        <v>196</v>
      </c>
      <c r="E69" s="38">
        <v>43211</v>
      </c>
      <c r="F69" s="66">
        <f>1595000</f>
        <v>1595000</v>
      </c>
      <c r="G69" s="66">
        <f t="shared" ref="G69:G88" si="11">+J69*L69</f>
        <v>1786400</v>
      </c>
      <c r="H69" s="41">
        <f t="shared" si="9"/>
        <v>159500</v>
      </c>
      <c r="I69" s="79">
        <f t="shared" ref="I69:I88" si="12">+F69*1.2%</f>
        <v>19140</v>
      </c>
      <c r="J69" s="80">
        <v>10</v>
      </c>
      <c r="K69" s="42">
        <v>8</v>
      </c>
      <c r="L69" s="67">
        <f t="shared" ref="L69:L88" si="13">+H69+I69</f>
        <v>178640</v>
      </c>
      <c r="M69" s="67">
        <f t="shared" ref="M69:M88" si="14">+K69*L69</f>
        <v>1429120</v>
      </c>
      <c r="N69" s="43">
        <f t="shared" si="10"/>
        <v>1276000</v>
      </c>
      <c r="O69" s="64" t="s">
        <v>197</v>
      </c>
      <c r="P69" s="81" t="s">
        <v>163</v>
      </c>
    </row>
    <row r="70" spans="1:16" ht="15.75">
      <c r="A70" s="34">
        <f t="shared" si="4"/>
        <v>66</v>
      </c>
      <c r="B70" s="77" t="s">
        <v>198</v>
      </c>
      <c r="C70" s="78" t="s">
        <v>199</v>
      </c>
      <c r="D70" s="78" t="s">
        <v>200</v>
      </c>
      <c r="E70" s="38">
        <v>43211</v>
      </c>
      <c r="F70" s="66">
        <f>1595000</f>
        <v>1595000</v>
      </c>
      <c r="G70" s="66">
        <f t="shared" si="11"/>
        <v>1786400</v>
      </c>
      <c r="H70" s="41">
        <f t="shared" si="9"/>
        <v>159500</v>
      </c>
      <c r="I70" s="79">
        <f t="shared" si="12"/>
        <v>19140</v>
      </c>
      <c r="J70" s="80">
        <v>10</v>
      </c>
      <c r="K70" s="42">
        <v>8</v>
      </c>
      <c r="L70" s="67">
        <f t="shared" si="13"/>
        <v>178640</v>
      </c>
      <c r="M70" s="67">
        <f t="shared" si="14"/>
        <v>1429120</v>
      </c>
      <c r="N70" s="43">
        <f t="shared" si="10"/>
        <v>1276000</v>
      </c>
      <c r="O70" s="64"/>
      <c r="P70" s="81" t="s">
        <v>163</v>
      </c>
    </row>
    <row r="71" spans="1:16" ht="15.75">
      <c r="A71" s="34">
        <f t="shared" ref="A71:A72" si="15">+A70+1</f>
        <v>67</v>
      </c>
      <c r="B71" s="77" t="s">
        <v>201</v>
      </c>
      <c r="C71" s="78" t="s">
        <v>202</v>
      </c>
      <c r="D71" s="78" t="s">
        <v>202</v>
      </c>
      <c r="E71" s="38">
        <v>43211</v>
      </c>
      <c r="F71" s="66">
        <f>385000</f>
        <v>385000</v>
      </c>
      <c r="G71" s="66">
        <f t="shared" si="11"/>
        <v>431200</v>
      </c>
      <c r="H71" s="41">
        <f t="shared" si="9"/>
        <v>38500</v>
      </c>
      <c r="I71" s="79">
        <f t="shared" si="12"/>
        <v>4620</v>
      </c>
      <c r="J71" s="80">
        <v>10</v>
      </c>
      <c r="K71" s="42">
        <v>8</v>
      </c>
      <c r="L71" s="67">
        <f t="shared" si="13"/>
        <v>43120</v>
      </c>
      <c r="M71" s="67">
        <f t="shared" si="14"/>
        <v>344960</v>
      </c>
      <c r="N71" s="43">
        <f t="shared" si="10"/>
        <v>308000</v>
      </c>
      <c r="O71" s="64" t="s">
        <v>203</v>
      </c>
      <c r="P71" s="81" t="s">
        <v>154</v>
      </c>
    </row>
    <row r="72" spans="1:16" ht="15.75">
      <c r="A72" s="34">
        <f t="shared" si="15"/>
        <v>68</v>
      </c>
      <c r="B72" s="77" t="s">
        <v>204</v>
      </c>
      <c r="C72" s="78" t="s">
        <v>205</v>
      </c>
      <c r="D72" s="78" t="s">
        <v>206</v>
      </c>
      <c r="E72" s="38">
        <v>43211</v>
      </c>
      <c r="F72" s="66">
        <f>1595000</f>
        <v>1595000</v>
      </c>
      <c r="G72" s="66">
        <f t="shared" si="11"/>
        <v>1786400</v>
      </c>
      <c r="H72" s="41">
        <f t="shared" si="9"/>
        <v>159500</v>
      </c>
      <c r="I72" s="79">
        <f t="shared" si="12"/>
        <v>19140</v>
      </c>
      <c r="J72" s="80">
        <v>10</v>
      </c>
      <c r="K72" s="42">
        <v>8</v>
      </c>
      <c r="L72" s="67">
        <f t="shared" si="13"/>
        <v>178640</v>
      </c>
      <c r="M72" s="67">
        <f t="shared" si="14"/>
        <v>1429120</v>
      </c>
      <c r="N72" s="43">
        <f t="shared" si="10"/>
        <v>1276000</v>
      </c>
      <c r="O72" s="64" t="s">
        <v>207</v>
      </c>
      <c r="P72" s="81" t="s">
        <v>163</v>
      </c>
    </row>
    <row r="73" spans="1:16" ht="16.5">
      <c r="A73" s="34">
        <f>+A72+1</f>
        <v>69</v>
      </c>
      <c r="B73" s="88" t="s">
        <v>208</v>
      </c>
      <c r="C73" s="89">
        <v>19912784</v>
      </c>
      <c r="D73" s="90" t="s">
        <v>209</v>
      </c>
      <c r="E73" s="91">
        <v>43223</v>
      </c>
      <c r="F73" s="92">
        <v>7400000</v>
      </c>
      <c r="G73" s="40">
        <f t="shared" si="11"/>
        <v>8466000</v>
      </c>
      <c r="H73" s="41">
        <f>705500-I73</f>
        <v>616700</v>
      </c>
      <c r="I73" s="40">
        <f t="shared" si="12"/>
        <v>88800</v>
      </c>
      <c r="J73" s="74">
        <v>12</v>
      </c>
      <c r="K73" s="42">
        <v>10</v>
      </c>
      <c r="L73" s="43">
        <f t="shared" si="13"/>
        <v>705500</v>
      </c>
      <c r="M73" s="43">
        <f t="shared" si="14"/>
        <v>7055000</v>
      </c>
      <c r="N73" s="75">
        <f>F73-(H73*2)</f>
        <v>6166600</v>
      </c>
      <c r="O73" s="93" t="s">
        <v>210</v>
      </c>
      <c r="P73" s="94" t="s">
        <v>211</v>
      </c>
    </row>
    <row r="74" spans="1:16" ht="16.5">
      <c r="A74" s="34">
        <f>+A73+1</f>
        <v>70</v>
      </c>
      <c r="B74" s="88" t="s">
        <v>212</v>
      </c>
      <c r="C74" s="89">
        <v>19977398</v>
      </c>
      <c r="D74" s="90" t="s">
        <v>213</v>
      </c>
      <c r="E74" s="91">
        <v>43227</v>
      </c>
      <c r="F74" s="92">
        <v>5499000</v>
      </c>
      <c r="G74" s="40">
        <f t="shared" si="11"/>
        <v>7874568</v>
      </c>
      <c r="H74" s="41">
        <f>+F74/J74</f>
        <v>152750</v>
      </c>
      <c r="I74" s="40">
        <f t="shared" si="12"/>
        <v>65988</v>
      </c>
      <c r="J74" s="74">
        <v>36</v>
      </c>
      <c r="K74" s="42">
        <v>34</v>
      </c>
      <c r="L74" s="43">
        <f t="shared" si="13"/>
        <v>218738</v>
      </c>
      <c r="M74" s="43">
        <f t="shared" si="14"/>
        <v>7437092</v>
      </c>
      <c r="N74" s="43">
        <f>+H74*K74</f>
        <v>5193500</v>
      </c>
      <c r="O74" s="93" t="s">
        <v>214</v>
      </c>
      <c r="P74" s="94" t="s">
        <v>215</v>
      </c>
    </row>
    <row r="75" spans="1:16" ht="16.5">
      <c r="A75" s="34">
        <f>+A74+1</f>
        <v>71</v>
      </c>
      <c r="B75" s="88" t="s">
        <v>86</v>
      </c>
      <c r="C75" s="89">
        <v>19901798</v>
      </c>
      <c r="D75" s="90" t="s">
        <v>216</v>
      </c>
      <c r="E75" s="91">
        <v>43223</v>
      </c>
      <c r="F75" s="92">
        <v>8398000</v>
      </c>
      <c r="G75" s="40">
        <f t="shared" si="11"/>
        <v>9608400</v>
      </c>
      <c r="H75" s="41">
        <f>800700-I75</f>
        <v>699924</v>
      </c>
      <c r="I75" s="40">
        <f t="shared" si="12"/>
        <v>100776</v>
      </c>
      <c r="J75" s="74">
        <v>12</v>
      </c>
      <c r="K75" s="42">
        <v>10</v>
      </c>
      <c r="L75" s="43">
        <f t="shared" si="13"/>
        <v>800700</v>
      </c>
      <c r="M75" s="43">
        <f t="shared" si="14"/>
        <v>8007000</v>
      </c>
      <c r="N75" s="75">
        <f>F75-(H75*2)</f>
        <v>6998152</v>
      </c>
      <c r="O75" s="95" t="s">
        <v>217</v>
      </c>
      <c r="P75" s="94" t="s">
        <v>36</v>
      </c>
    </row>
    <row r="76" spans="1:16" ht="16.5">
      <c r="A76" s="34">
        <f t="shared" ref="A76:A82" si="16">+A75+1</f>
        <v>72</v>
      </c>
      <c r="B76" s="88" t="s">
        <v>218</v>
      </c>
      <c r="C76" s="89">
        <v>20005880</v>
      </c>
      <c r="D76" s="90" t="s">
        <v>219</v>
      </c>
      <c r="E76" s="91">
        <v>43224</v>
      </c>
      <c r="F76" s="92">
        <v>825000</v>
      </c>
      <c r="G76" s="40">
        <f t="shared" si="11"/>
        <v>924000</v>
      </c>
      <c r="H76" s="41">
        <f>+F76/J76</f>
        <v>82500</v>
      </c>
      <c r="I76" s="40">
        <f t="shared" si="12"/>
        <v>9900</v>
      </c>
      <c r="J76" s="96">
        <v>10</v>
      </c>
      <c r="K76" s="42">
        <v>8</v>
      </c>
      <c r="L76" s="43">
        <f t="shared" si="13"/>
        <v>92400</v>
      </c>
      <c r="M76" s="43">
        <f t="shared" si="14"/>
        <v>739200</v>
      </c>
      <c r="N76" s="43">
        <f>+H76*K76</f>
        <v>660000</v>
      </c>
      <c r="O76" s="93" t="s">
        <v>220</v>
      </c>
      <c r="P76" s="94" t="s">
        <v>221</v>
      </c>
    </row>
    <row r="77" spans="1:16" ht="16.5">
      <c r="A77" s="34">
        <f t="shared" si="16"/>
        <v>73</v>
      </c>
      <c r="B77" s="88" t="s">
        <v>222</v>
      </c>
      <c r="C77" s="89">
        <v>19975375</v>
      </c>
      <c r="D77" s="90" t="s">
        <v>223</v>
      </c>
      <c r="E77" s="91">
        <v>43224</v>
      </c>
      <c r="F77" s="92">
        <v>1650000</v>
      </c>
      <c r="G77" s="40">
        <f t="shared" si="11"/>
        <v>1848000</v>
      </c>
      <c r="H77" s="41">
        <f>+F77/J77</f>
        <v>165000</v>
      </c>
      <c r="I77" s="40">
        <f t="shared" si="12"/>
        <v>19800</v>
      </c>
      <c r="J77" s="96">
        <v>10</v>
      </c>
      <c r="K77" s="42">
        <v>8</v>
      </c>
      <c r="L77" s="43">
        <f t="shared" si="13"/>
        <v>184800</v>
      </c>
      <c r="M77" s="43">
        <f t="shared" si="14"/>
        <v>1478400</v>
      </c>
      <c r="N77" s="43">
        <f>+H77*K77</f>
        <v>1320000</v>
      </c>
      <c r="O77" s="93" t="s">
        <v>224</v>
      </c>
      <c r="P77" s="94" t="s">
        <v>225</v>
      </c>
    </row>
    <row r="78" spans="1:16" ht="16.5">
      <c r="A78" s="34">
        <f t="shared" si="16"/>
        <v>74</v>
      </c>
      <c r="B78" s="88" t="s">
        <v>226</v>
      </c>
      <c r="C78" s="89">
        <v>19920219</v>
      </c>
      <c r="D78" s="90" t="s">
        <v>227</v>
      </c>
      <c r="E78" s="91">
        <v>43224</v>
      </c>
      <c r="F78" s="92">
        <v>825000</v>
      </c>
      <c r="G78" s="40">
        <f t="shared" si="11"/>
        <v>924000</v>
      </c>
      <c r="H78" s="41">
        <f>+F78/J78</f>
        <v>82500</v>
      </c>
      <c r="I78" s="40">
        <f t="shared" si="12"/>
        <v>9900</v>
      </c>
      <c r="J78" s="96">
        <v>10</v>
      </c>
      <c r="K78" s="42">
        <v>8</v>
      </c>
      <c r="L78" s="43">
        <f t="shared" si="13"/>
        <v>92400</v>
      </c>
      <c r="M78" s="43">
        <f t="shared" si="14"/>
        <v>739200</v>
      </c>
      <c r="N78" s="43">
        <f>+H78*K78</f>
        <v>660000</v>
      </c>
      <c r="O78" s="93" t="s">
        <v>228</v>
      </c>
      <c r="P78" s="94" t="s">
        <v>140</v>
      </c>
    </row>
    <row r="79" spans="1:16" ht="16.5">
      <c r="A79" s="34">
        <f t="shared" si="16"/>
        <v>75</v>
      </c>
      <c r="B79" s="88" t="s">
        <v>229</v>
      </c>
      <c r="C79" s="89">
        <v>19950799</v>
      </c>
      <c r="D79" s="91"/>
      <c r="E79" s="91">
        <v>43231</v>
      </c>
      <c r="F79" s="92">
        <v>1799000</v>
      </c>
      <c r="G79" s="40">
        <f t="shared" si="11"/>
        <v>2059200</v>
      </c>
      <c r="H79" s="41">
        <f>171600-I79</f>
        <v>150012</v>
      </c>
      <c r="I79" s="40">
        <f t="shared" si="12"/>
        <v>21588</v>
      </c>
      <c r="J79" s="96">
        <v>12</v>
      </c>
      <c r="K79" s="42">
        <v>10</v>
      </c>
      <c r="L79" s="43">
        <f t="shared" si="13"/>
        <v>171600</v>
      </c>
      <c r="M79" s="43">
        <f t="shared" si="14"/>
        <v>1716000</v>
      </c>
      <c r="N79" s="75">
        <f>F79-(H79*2)</f>
        <v>1498976</v>
      </c>
      <c r="O79" s="97"/>
      <c r="P79" s="94" t="s">
        <v>230</v>
      </c>
    </row>
    <row r="80" spans="1:16" ht="16.5">
      <c r="A80" s="34">
        <f t="shared" si="16"/>
        <v>76</v>
      </c>
      <c r="B80" s="88" t="s">
        <v>86</v>
      </c>
      <c r="C80" s="89">
        <v>19901798</v>
      </c>
      <c r="D80" s="91"/>
      <c r="E80" s="91">
        <v>43234</v>
      </c>
      <c r="F80" s="92">
        <v>5499000</v>
      </c>
      <c r="G80" s="40">
        <f t="shared" si="11"/>
        <v>6290856</v>
      </c>
      <c r="H80" s="41">
        <f>+F80/J80</f>
        <v>458250</v>
      </c>
      <c r="I80" s="40">
        <f t="shared" si="12"/>
        <v>65988</v>
      </c>
      <c r="J80" s="96">
        <v>12</v>
      </c>
      <c r="K80" s="42">
        <v>10</v>
      </c>
      <c r="L80" s="43">
        <f t="shared" si="13"/>
        <v>524238</v>
      </c>
      <c r="M80" s="43">
        <f t="shared" si="14"/>
        <v>5242380</v>
      </c>
      <c r="N80" s="43">
        <f>+H80*K80</f>
        <v>4582500</v>
      </c>
      <c r="O80" s="97"/>
      <c r="P80" s="94" t="s">
        <v>231</v>
      </c>
    </row>
    <row r="81" spans="1:16" ht="16.5">
      <c r="A81" s="34">
        <f t="shared" si="16"/>
        <v>77</v>
      </c>
      <c r="B81" s="98" t="s">
        <v>75</v>
      </c>
      <c r="C81" s="89">
        <v>53839</v>
      </c>
      <c r="D81" s="91"/>
      <c r="E81" s="91">
        <v>43231</v>
      </c>
      <c r="F81" s="92">
        <v>359000</v>
      </c>
      <c r="G81" s="40">
        <f t="shared" si="11"/>
        <v>367616</v>
      </c>
      <c r="H81" s="41">
        <f>+F81/J81</f>
        <v>179500</v>
      </c>
      <c r="I81" s="40">
        <f t="shared" si="12"/>
        <v>4308</v>
      </c>
      <c r="J81" s="96">
        <v>2</v>
      </c>
      <c r="K81" s="42">
        <v>0</v>
      </c>
      <c r="L81" s="43">
        <f t="shared" si="13"/>
        <v>183808</v>
      </c>
      <c r="M81" s="43">
        <f t="shared" si="14"/>
        <v>0</v>
      </c>
      <c r="N81" s="43">
        <f>+H81*K81</f>
        <v>0</v>
      </c>
      <c r="O81" s="97"/>
      <c r="P81" s="94" t="s">
        <v>232</v>
      </c>
    </row>
    <row r="82" spans="1:16" ht="16.5">
      <c r="A82" s="34">
        <f t="shared" si="16"/>
        <v>78</v>
      </c>
      <c r="B82" s="88" t="s">
        <v>50</v>
      </c>
      <c r="C82" s="99" t="s">
        <v>233</v>
      </c>
      <c r="D82" s="90"/>
      <c r="E82" s="100">
        <v>43248</v>
      </c>
      <c r="F82" s="101">
        <v>1200000</v>
      </c>
      <c r="G82" s="40">
        <f t="shared" si="11"/>
        <v>1344000</v>
      </c>
      <c r="H82" s="41">
        <f>+F82/J82</f>
        <v>120000</v>
      </c>
      <c r="I82" s="40">
        <f t="shared" si="12"/>
        <v>14400</v>
      </c>
      <c r="J82" s="102">
        <v>10</v>
      </c>
      <c r="K82" s="42">
        <v>9</v>
      </c>
      <c r="L82" s="43">
        <f t="shared" si="13"/>
        <v>134400</v>
      </c>
      <c r="M82" s="43">
        <f t="shared" si="14"/>
        <v>1209600</v>
      </c>
      <c r="N82" s="75">
        <f>F82-(H82*1)</f>
        <v>1080000</v>
      </c>
      <c r="O82" s="93"/>
      <c r="P82" s="103" t="s">
        <v>234</v>
      </c>
    </row>
    <row r="83" spans="1:16" ht="16.5">
      <c r="A83" s="34">
        <f>+A82+1</f>
        <v>79</v>
      </c>
      <c r="B83" s="88" t="s">
        <v>235</v>
      </c>
      <c r="C83" s="99" t="s">
        <v>236</v>
      </c>
      <c r="D83" s="90"/>
      <c r="E83" s="100">
        <v>43248</v>
      </c>
      <c r="F83" s="101">
        <v>5499000</v>
      </c>
      <c r="G83" s="40">
        <f t="shared" si="11"/>
        <v>6290856</v>
      </c>
      <c r="H83" s="41">
        <f>+F83/J83</f>
        <v>458250</v>
      </c>
      <c r="I83" s="40">
        <f t="shared" si="12"/>
        <v>65988</v>
      </c>
      <c r="J83" s="102">
        <v>12</v>
      </c>
      <c r="K83" s="42">
        <v>11</v>
      </c>
      <c r="L83" s="43">
        <f t="shared" si="13"/>
        <v>524238</v>
      </c>
      <c r="M83" s="43">
        <f t="shared" si="14"/>
        <v>5766618</v>
      </c>
      <c r="N83" s="43">
        <f>+H83*K83</f>
        <v>5040750</v>
      </c>
      <c r="O83" s="93"/>
      <c r="P83" s="103" t="s">
        <v>237</v>
      </c>
    </row>
    <row r="84" spans="1:16" ht="16.5">
      <c r="A84" s="34">
        <f>+A83+1</f>
        <v>80</v>
      </c>
      <c r="B84" s="88" t="s">
        <v>86</v>
      </c>
      <c r="C84" s="99" t="s">
        <v>238</v>
      </c>
      <c r="D84" s="90"/>
      <c r="E84" s="100">
        <v>43245</v>
      </c>
      <c r="F84" s="101">
        <v>4199000</v>
      </c>
      <c r="G84" s="40">
        <f t="shared" si="11"/>
        <v>4803720</v>
      </c>
      <c r="H84" s="41">
        <f>400310-I84</f>
        <v>349922</v>
      </c>
      <c r="I84" s="40">
        <f t="shared" si="12"/>
        <v>50388</v>
      </c>
      <c r="J84" s="102">
        <v>12</v>
      </c>
      <c r="K84" s="42">
        <v>11</v>
      </c>
      <c r="L84" s="43">
        <f t="shared" si="13"/>
        <v>400310</v>
      </c>
      <c r="M84" s="43">
        <f t="shared" si="14"/>
        <v>4403410</v>
      </c>
      <c r="N84" s="75">
        <f>F84-(H84*1)</f>
        <v>3849078</v>
      </c>
      <c r="O84" s="95"/>
      <c r="P84" s="103" t="s">
        <v>239</v>
      </c>
    </row>
    <row r="85" spans="1:16" ht="16.5">
      <c r="A85" s="34">
        <f t="shared" ref="A85:A89" si="17">+A84+1</f>
        <v>81</v>
      </c>
      <c r="B85" s="88" t="s">
        <v>240</v>
      </c>
      <c r="C85" s="99" t="s">
        <v>241</v>
      </c>
      <c r="D85" s="90"/>
      <c r="E85" s="100">
        <v>43245</v>
      </c>
      <c r="F85" s="101">
        <v>7250000</v>
      </c>
      <c r="G85" s="40">
        <f t="shared" si="11"/>
        <v>7511100</v>
      </c>
      <c r="H85" s="41">
        <f>2503700-I85</f>
        <v>2416700</v>
      </c>
      <c r="I85" s="40">
        <f t="shared" si="12"/>
        <v>87000</v>
      </c>
      <c r="J85" s="102">
        <v>3</v>
      </c>
      <c r="K85" s="42">
        <v>2</v>
      </c>
      <c r="L85" s="43">
        <f t="shared" si="13"/>
        <v>2503700</v>
      </c>
      <c r="M85" s="43">
        <f t="shared" si="14"/>
        <v>5007400</v>
      </c>
      <c r="N85" s="75">
        <f>F85-(H85*1)</f>
        <v>4833300</v>
      </c>
      <c r="O85" s="93"/>
      <c r="P85" s="103" t="s">
        <v>242</v>
      </c>
    </row>
    <row r="86" spans="1:16" ht="15.75">
      <c r="A86" s="63">
        <f t="shared" si="17"/>
        <v>82</v>
      </c>
      <c r="B86" s="104" t="s">
        <v>243</v>
      </c>
      <c r="C86" s="105">
        <v>19970270</v>
      </c>
      <c r="D86" s="106"/>
      <c r="E86" s="106">
        <v>43257</v>
      </c>
      <c r="F86" s="107">
        <v>4199000</v>
      </c>
      <c r="G86" s="40">
        <f t="shared" si="11"/>
        <v>4803720</v>
      </c>
      <c r="H86" s="41">
        <f>400310-I86</f>
        <v>349922</v>
      </c>
      <c r="I86" s="40">
        <f t="shared" si="12"/>
        <v>50388</v>
      </c>
      <c r="J86" s="108">
        <v>12</v>
      </c>
      <c r="K86" s="42">
        <f>11</f>
        <v>11</v>
      </c>
      <c r="L86" s="43">
        <f t="shared" si="13"/>
        <v>400310</v>
      </c>
      <c r="M86" s="43">
        <f t="shared" si="14"/>
        <v>4403410</v>
      </c>
      <c r="N86" s="75">
        <f>F86-(H86*1)</f>
        <v>3849078</v>
      </c>
      <c r="O86" s="93"/>
      <c r="P86" s="103" t="s">
        <v>244</v>
      </c>
    </row>
    <row r="87" spans="1:16" ht="15.75">
      <c r="A87" s="34">
        <f t="shared" si="17"/>
        <v>83</v>
      </c>
      <c r="B87" s="104" t="s">
        <v>169</v>
      </c>
      <c r="C87" s="109">
        <v>19912038</v>
      </c>
      <c r="D87" s="100"/>
      <c r="E87" s="100">
        <v>43257</v>
      </c>
      <c r="F87" s="110">
        <v>4199000</v>
      </c>
      <c r="G87" s="40">
        <f t="shared" si="11"/>
        <v>4803720</v>
      </c>
      <c r="H87" s="41">
        <f>400310-I87</f>
        <v>349922</v>
      </c>
      <c r="I87" s="40">
        <f t="shared" si="12"/>
        <v>50388</v>
      </c>
      <c r="J87" s="111">
        <v>12</v>
      </c>
      <c r="K87" s="42">
        <v>11</v>
      </c>
      <c r="L87" s="43">
        <f t="shared" si="13"/>
        <v>400310</v>
      </c>
      <c r="M87" s="43">
        <f t="shared" si="14"/>
        <v>4403410</v>
      </c>
      <c r="N87" s="75">
        <f>F87-(H87*1)</f>
        <v>3849078</v>
      </c>
      <c r="O87" s="93"/>
      <c r="P87" s="103" t="s">
        <v>239</v>
      </c>
    </row>
    <row r="88" spans="1:16" ht="15.75">
      <c r="A88" s="34">
        <f t="shared" si="17"/>
        <v>84</v>
      </c>
      <c r="B88" s="104" t="s">
        <v>245</v>
      </c>
      <c r="C88" s="109">
        <v>19974040</v>
      </c>
      <c r="D88" s="100"/>
      <c r="E88" s="100">
        <v>43257</v>
      </c>
      <c r="F88" s="110">
        <v>5499000</v>
      </c>
      <c r="G88" s="40">
        <f t="shared" si="11"/>
        <v>6158880</v>
      </c>
      <c r="H88" s="41">
        <f>+F88/J88</f>
        <v>549900</v>
      </c>
      <c r="I88" s="40">
        <f t="shared" si="12"/>
        <v>65988</v>
      </c>
      <c r="J88" s="102">
        <v>10</v>
      </c>
      <c r="K88" s="42">
        <v>9</v>
      </c>
      <c r="L88" s="43">
        <f t="shared" si="13"/>
        <v>615888</v>
      </c>
      <c r="M88" s="43">
        <f t="shared" si="14"/>
        <v>5542992</v>
      </c>
      <c r="N88" s="75">
        <f>F88-(H88*1)</f>
        <v>4949100</v>
      </c>
      <c r="O88" s="95"/>
      <c r="P88" s="103" t="s">
        <v>246</v>
      </c>
    </row>
    <row r="89" spans="1:16" ht="15.75">
      <c r="A89" s="34">
        <f t="shared" si="17"/>
        <v>85</v>
      </c>
      <c r="B89" s="104" t="s">
        <v>247</v>
      </c>
      <c r="C89" s="109">
        <v>19973205</v>
      </c>
      <c r="D89" s="100"/>
      <c r="E89" s="100">
        <v>43273</v>
      </c>
      <c r="F89" s="110">
        <v>5499000</v>
      </c>
      <c r="G89" s="40">
        <f>+J89*L89</f>
        <v>6290856</v>
      </c>
      <c r="H89" s="41">
        <f>+F89/J89</f>
        <v>458250</v>
      </c>
      <c r="I89" s="40">
        <f>+F89*1.2%</f>
        <v>65988</v>
      </c>
      <c r="J89" s="111">
        <v>12</v>
      </c>
      <c r="K89" s="111">
        <v>12</v>
      </c>
      <c r="L89" s="43">
        <f>+H89+I89</f>
        <v>524238</v>
      </c>
      <c r="M89" s="43">
        <f>+K89*L89</f>
        <v>6290856</v>
      </c>
      <c r="N89" s="43">
        <f>+H89*K89</f>
        <v>5499000</v>
      </c>
      <c r="O89" s="112"/>
      <c r="P89" s="103" t="s">
        <v>248</v>
      </c>
    </row>
    <row r="90" spans="1:16" ht="15.75">
      <c r="A90" s="113"/>
      <c r="B90" s="113"/>
      <c r="C90" s="113"/>
      <c r="D90" s="113"/>
      <c r="E90" s="113"/>
      <c r="F90" s="113"/>
      <c r="G90" s="66"/>
      <c r="H90" s="66"/>
      <c r="I90" s="114"/>
      <c r="J90" s="79"/>
      <c r="K90" s="80"/>
      <c r="L90" s="115"/>
      <c r="M90" s="67"/>
      <c r="N90" s="67"/>
      <c r="O90" s="67"/>
      <c r="P90" s="97"/>
    </row>
    <row r="91" spans="1:16" ht="15.75">
      <c r="A91" s="113"/>
      <c r="B91" s="116" t="s">
        <v>8</v>
      </c>
      <c r="C91" s="113"/>
      <c r="D91" s="113"/>
      <c r="E91" s="113"/>
      <c r="F91" s="117">
        <f>SUM(F5:F90)</f>
        <v>281418000</v>
      </c>
      <c r="G91" s="117">
        <f t="shared" ref="G91:N91" si="18">SUM(G5:G90)</f>
        <v>321152888</v>
      </c>
      <c r="H91" s="117">
        <f t="shared" si="18"/>
        <v>26287032</v>
      </c>
      <c r="I91" s="117">
        <f t="shared" si="18"/>
        <v>3377016</v>
      </c>
      <c r="J91" s="117">
        <f t="shared" si="18"/>
        <v>955</v>
      </c>
      <c r="K91" s="117">
        <f t="shared" si="18"/>
        <v>796</v>
      </c>
      <c r="L91" s="117">
        <f t="shared" si="18"/>
        <v>29664048</v>
      </c>
      <c r="M91" s="117">
        <f t="shared" si="18"/>
        <v>268653044</v>
      </c>
      <c r="N91" s="117">
        <f t="shared" si="18"/>
        <v>235054896</v>
      </c>
      <c r="O91" s="66"/>
      <c r="P91" s="9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</dc:creator>
  <cp:lastModifiedBy>Rina</cp:lastModifiedBy>
  <dcterms:created xsi:type="dcterms:W3CDTF">2018-07-16T08:22:16Z</dcterms:created>
  <dcterms:modified xsi:type="dcterms:W3CDTF">2018-07-16T08:23:01Z</dcterms:modified>
</cp:coreProperties>
</file>