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 activeTab="1"/>
  </bookViews>
  <sheets>
    <sheet name="JUNI18" sheetId="1" r:id="rId1"/>
    <sheet name="JULI18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9" i="2"/>
  <c r="P13"/>
  <c r="P12"/>
  <c r="P11"/>
  <c r="P10"/>
  <c r="P9"/>
  <c r="AC18"/>
  <c r="AB18"/>
  <c r="Y18"/>
  <c r="R18"/>
  <c r="Q18"/>
  <c r="N18"/>
  <c r="M18"/>
  <c r="J18"/>
  <c r="AA13"/>
  <c r="AD13" s="1"/>
  <c r="L13"/>
  <c r="S13" s="1"/>
  <c r="AA12"/>
  <c r="AA18" s="1"/>
  <c r="Z12"/>
  <c r="Z18" s="1"/>
  <c r="L12"/>
  <c r="S12" s="1"/>
  <c r="AD11"/>
  <c r="L11"/>
  <c r="U11" s="1"/>
  <c r="L10"/>
  <c r="U10" s="1"/>
  <c r="L9"/>
  <c r="U9" s="1"/>
  <c r="A9"/>
  <c r="A10" s="1"/>
  <c r="A11" s="1"/>
  <c r="A12" s="1"/>
  <c r="A13" s="1"/>
  <c r="P8"/>
  <c r="L8"/>
  <c r="U8" s="1"/>
  <c r="O18"/>
  <c r="N20" l="1"/>
  <c r="P18"/>
  <c r="T13"/>
  <c r="K13"/>
  <c r="X13"/>
  <c r="U13"/>
  <c r="X9"/>
  <c r="X10"/>
  <c r="X11"/>
  <c r="T12"/>
  <c r="K12"/>
  <c r="X8"/>
  <c r="U12"/>
  <c r="U18" s="1"/>
  <c r="L18"/>
  <c r="AD12"/>
  <c r="AD18" s="1"/>
  <c r="S8"/>
  <c r="S9"/>
  <c r="S10"/>
  <c r="S11"/>
  <c r="X10" i="1"/>
  <c r="X11"/>
  <c r="X12"/>
  <c r="X13"/>
  <c r="X14"/>
  <c r="X15"/>
  <c r="P15"/>
  <c r="U15"/>
  <c r="O15"/>
  <c r="AC17"/>
  <c r="AB17"/>
  <c r="N17"/>
  <c r="AD7"/>
  <c r="P7"/>
  <c r="L7"/>
  <c r="U7" s="1"/>
  <c r="X7" s="1"/>
  <c r="O6"/>
  <c r="O17" s="1"/>
  <c r="AD6"/>
  <c r="L6"/>
  <c r="U6" s="1"/>
  <c r="X6" s="1"/>
  <c r="A6"/>
  <c r="A7" s="1"/>
  <c r="R17"/>
  <c r="Q17"/>
  <c r="M17"/>
  <c r="J17"/>
  <c r="AA15"/>
  <c r="AD15" s="1"/>
  <c r="L15"/>
  <c r="AA14"/>
  <c r="Z14"/>
  <c r="P14"/>
  <c r="L14"/>
  <c r="U14" s="1"/>
  <c r="AD13"/>
  <c r="P13"/>
  <c r="L13"/>
  <c r="S13" s="1"/>
  <c r="P12"/>
  <c r="L12"/>
  <c r="U12" s="1"/>
  <c r="P11"/>
  <c r="L11"/>
  <c r="U11" s="1"/>
  <c r="A11"/>
  <c r="A12" s="1"/>
  <c r="A13" s="1"/>
  <c r="P10"/>
  <c r="L10"/>
  <c r="T11" i="2" l="1"/>
  <c r="K11"/>
  <c r="K9"/>
  <c r="T9"/>
  <c r="X12"/>
  <c r="T10"/>
  <c r="K10"/>
  <c r="S18"/>
  <c r="T8"/>
  <c r="T18" s="1"/>
  <c r="K8"/>
  <c r="X18"/>
  <c r="S14" i="1"/>
  <c r="T14" s="1"/>
  <c r="Y17"/>
  <c r="A14"/>
  <c r="A15" s="1"/>
  <c r="S12"/>
  <c r="T12" s="1"/>
  <c r="K14"/>
  <c r="P6"/>
  <c r="L17"/>
  <c r="AD14"/>
  <c r="AD17" s="1"/>
  <c r="S7"/>
  <c r="S6"/>
  <c r="S10"/>
  <c r="T10" s="1"/>
  <c r="S11"/>
  <c r="T11" s="1"/>
  <c r="AA17"/>
  <c r="P17"/>
  <c r="N19"/>
  <c r="T13"/>
  <c r="K13"/>
  <c r="U13"/>
  <c r="U10"/>
  <c r="S15"/>
  <c r="Z17"/>
  <c r="K11"/>
  <c r="K18" i="2" l="1"/>
  <c r="K10" i="1"/>
  <c r="K12"/>
  <c r="T7"/>
  <c r="K7"/>
  <c r="T6"/>
  <c r="K6"/>
  <c r="T15"/>
  <c r="T17" s="1"/>
  <c r="K15"/>
  <c r="S17"/>
  <c r="U17"/>
  <c r="X17"/>
  <c r="K17" l="1"/>
</calcChain>
</file>

<file path=xl/sharedStrings.xml><?xml version="1.0" encoding="utf-8"?>
<sst xmlns="http://schemas.openxmlformats.org/spreadsheetml/2006/main" count="177" uniqueCount="85">
  <si>
    <t>KOPERASI KARYAWAN BCA "MITRA SEJAHTERA"</t>
  </si>
  <si>
    <t>NO</t>
  </si>
  <si>
    <t>NAMA</t>
  </si>
  <si>
    <t>NIP</t>
  </si>
  <si>
    <t>TGL</t>
  </si>
  <si>
    <t>NO FORM</t>
  </si>
  <si>
    <t>AC BCA 1</t>
  </si>
  <si>
    <t>AC BCA 2</t>
  </si>
  <si>
    <t>TGL BYR</t>
  </si>
  <si>
    <t>PINJAMAN</t>
  </si>
  <si>
    <t>TOTAL</t>
  </si>
  <si>
    <t>POKOK</t>
  </si>
  <si>
    <t>BUNGA</t>
  </si>
  <si>
    <t>SALDO</t>
  </si>
  <si>
    <t>BYR</t>
  </si>
  <si>
    <t>ANGS</t>
  </si>
  <si>
    <t>SISA</t>
  </si>
  <si>
    <t>CICILAN</t>
  </si>
  <si>
    <t>PINJAMAN +</t>
  </si>
  <si>
    <t>SISA PINJAMAN</t>
  </si>
  <si>
    <t>CABANG</t>
  </si>
  <si>
    <t>KET</t>
  </si>
  <si>
    <t>PROVISI</t>
  </si>
  <si>
    <t>HUTANG</t>
  </si>
  <si>
    <t>SHU</t>
  </si>
  <si>
    <t>TT</t>
  </si>
  <si>
    <t>PINJ</t>
  </si>
  <si>
    <t>LUNAS</t>
  </si>
  <si>
    <t>GGL DBT</t>
  </si>
  <si>
    <t>AWAL</t>
  </si>
  <si>
    <t>AKHIR</t>
  </si>
  <si>
    <t>CICIL</t>
  </si>
  <si>
    <t>PER BULAN</t>
  </si>
  <si>
    <t>PIJMN THR'17 NORMATIF</t>
  </si>
  <si>
    <t>PIJMN THR'15 NORMATIF</t>
  </si>
  <si>
    <t>PIJMN THR'18 NORMATIF</t>
  </si>
  <si>
    <t>BCA DIPONEGORO</t>
  </si>
  <si>
    <t>SLK KW 3 DARMO</t>
  </si>
  <si>
    <t>AGOES WIDJAJA</t>
  </si>
  <si>
    <t>904741</t>
  </si>
  <si>
    <t>009560</t>
  </si>
  <si>
    <t>0881168960</t>
  </si>
  <si>
    <t>KEU KW 3 DARMO</t>
  </si>
  <si>
    <t>AGUSTINA S</t>
  </si>
  <si>
    <t>976579</t>
  </si>
  <si>
    <t>009759</t>
  </si>
  <si>
    <t>8220444440</t>
  </si>
  <si>
    <t>BCA A. YANI</t>
  </si>
  <si>
    <t>KOMARI</t>
  </si>
  <si>
    <t>976956</t>
  </si>
  <si>
    <t>8290701415</t>
  </si>
  <si>
    <t>KCU HR MUH</t>
  </si>
  <si>
    <t>THOMAS BOENAWAN</t>
  </si>
  <si>
    <t>950020</t>
  </si>
  <si>
    <t>002539</t>
  </si>
  <si>
    <t>2580924797</t>
  </si>
  <si>
    <t>LOG KW 3 BCA DARMO</t>
  </si>
  <si>
    <t>SANDY DEBORAH</t>
  </si>
  <si>
    <t>962795</t>
  </si>
  <si>
    <t>002608</t>
  </si>
  <si>
    <t>0880333011</t>
  </si>
  <si>
    <t>MUJIANA</t>
  </si>
  <si>
    <t>921870</t>
  </si>
  <si>
    <t>002733</t>
  </si>
  <si>
    <t>0885310848</t>
  </si>
  <si>
    <t>KFCC SBY</t>
  </si>
  <si>
    <t>SOEYANTO</t>
  </si>
  <si>
    <t>900016</t>
  </si>
  <si>
    <t>011126</t>
  </si>
  <si>
    <t>2581433338</t>
  </si>
  <si>
    <t>ACHMAD SUHADI</t>
  </si>
  <si>
    <t>902793</t>
  </si>
  <si>
    <t>002425</t>
  </si>
  <si>
    <t>0183272630</t>
  </si>
  <si>
    <t>BCA SIDOARJO</t>
  </si>
  <si>
    <t>4-6-18 &amp; 5-6-18</t>
  </si>
  <si>
    <t>DAFTAR PINJAMAN POTONG THR TGL 25-30 JUNI 2018 (SETELAH UPLOAD)</t>
  </si>
  <si>
    <t>DAFTAR PINJAMAN POTONG THR TGL 01-24 JULI 2018 (UPLOAD)</t>
  </si>
  <si>
    <t>963678</t>
  </si>
  <si>
    <t>010207</t>
  </si>
  <si>
    <t>903074</t>
  </si>
  <si>
    <t>002704</t>
  </si>
  <si>
    <t>962827</t>
  </si>
  <si>
    <t>002661</t>
  </si>
  <si>
    <t>Potong THR dari Pinj Khusus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</si>
</sst>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dd/mm/yy;@"/>
    <numFmt numFmtId="166" formatCode="_(* #,##0.00_);_(* \(#,##0.00\);_(* &quot;-&quot;_);_(@_)"/>
    <numFmt numFmtId="167" formatCode="[$-409]d\-mmm\-yy;@"/>
  </numFmts>
  <fonts count="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sz val="14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i/>
      <sz val="8"/>
      <name val="Arial Black"/>
      <family val="2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1" applyFont="1" applyFill="1"/>
    <xf numFmtId="0" fontId="4" fillId="0" borderId="1" xfId="0" applyFont="1" applyFill="1" applyBorder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0" xfId="0" applyFont="1" applyFill="1"/>
    <xf numFmtId="0" fontId="4" fillId="0" borderId="2" xfId="0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43" fontId="4" fillId="0" borderId="3" xfId="1" applyFont="1" applyFill="1" applyBorder="1" applyAlignment="1">
      <alignment horizontal="center"/>
    </xf>
    <xf numFmtId="0" fontId="4" fillId="0" borderId="3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0" fontId="2" fillId="0" borderId="4" xfId="0" quotePrefix="1" applyFont="1" applyFill="1" applyBorder="1" applyAlignment="1">
      <alignment horizontal="center"/>
    </xf>
    <xf numFmtId="15" fontId="5" fillId="0" borderId="4" xfId="0" applyNumberFormat="1" applyFont="1" applyFill="1" applyBorder="1" applyAlignment="1">
      <alignment horizontal="center"/>
    </xf>
    <xf numFmtId="164" fontId="2" fillId="0" borderId="4" xfId="1" applyNumberFormat="1" applyFont="1" applyFill="1" applyBorder="1" applyAlignment="1">
      <alignment horizontal="center"/>
    </xf>
    <xf numFmtId="43" fontId="2" fillId="0" borderId="4" xfId="1" applyFont="1" applyFill="1" applyBorder="1" applyAlignment="1">
      <alignment horizontal="center"/>
    </xf>
    <xf numFmtId="43" fontId="2" fillId="0" borderId="4" xfId="1" quotePrefix="1" applyFont="1" applyFill="1" applyBorder="1" applyAlignment="1">
      <alignment horizontal="right"/>
    </xf>
    <xf numFmtId="43" fontId="2" fillId="0" borderId="4" xfId="1" applyFont="1" applyFill="1" applyBorder="1" applyAlignment="1">
      <alignment horizontal="right"/>
    </xf>
    <xf numFmtId="0" fontId="7" fillId="0" borderId="4" xfId="0" applyFont="1" applyFill="1" applyBorder="1"/>
    <xf numFmtId="0" fontId="4" fillId="0" borderId="4" xfId="0" applyFont="1" applyFill="1" applyBorder="1"/>
    <xf numFmtId="43" fontId="2" fillId="0" borderId="4" xfId="0" applyNumberFormat="1" applyFont="1" applyFill="1" applyBorder="1" applyAlignment="1">
      <alignment horizontal="center"/>
    </xf>
    <xf numFmtId="15" fontId="5" fillId="0" borderId="4" xfId="0" quotePrefix="1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65" fontId="2" fillId="0" borderId="4" xfId="0" quotePrefix="1" applyNumberFormat="1" applyFont="1" applyFill="1" applyBorder="1" applyAlignment="1">
      <alignment horizontal="center"/>
    </xf>
    <xf numFmtId="166" fontId="2" fillId="0" borderId="4" xfId="2" applyNumberFormat="1" applyFont="1" applyFill="1" applyBorder="1"/>
    <xf numFmtId="0" fontId="2" fillId="2" borderId="4" xfId="0" applyFont="1" applyFill="1" applyBorder="1"/>
    <xf numFmtId="0" fontId="2" fillId="2" borderId="4" xfId="0" quotePrefix="1" applyFont="1" applyFill="1" applyBorder="1" applyAlignment="1">
      <alignment horizontal="center"/>
    </xf>
    <xf numFmtId="15" fontId="5" fillId="2" borderId="4" xfId="0" applyNumberFormat="1" applyFont="1" applyFill="1" applyBorder="1" applyAlignment="1">
      <alignment horizontal="center"/>
    </xf>
    <xf numFmtId="165" fontId="3" fillId="2" borderId="4" xfId="0" quotePrefix="1" applyNumberFormat="1" applyFont="1" applyFill="1" applyBorder="1" applyAlignment="1">
      <alignment horizontal="center"/>
    </xf>
    <xf numFmtId="165" fontId="2" fillId="2" borderId="4" xfId="0" quotePrefix="1" applyNumberFormat="1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2" fillId="2" borderId="4" xfId="1" quotePrefix="1" applyFont="1" applyFill="1" applyBorder="1" applyAlignment="1">
      <alignment horizontal="right"/>
    </xf>
    <xf numFmtId="43" fontId="2" fillId="2" borderId="4" xfId="1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2" borderId="4" xfId="0" quotePrefix="1" applyFont="1" applyFill="1" applyBorder="1" applyAlignment="1">
      <alignment horizontal="center"/>
    </xf>
    <xf numFmtId="49" fontId="2" fillId="2" borderId="4" xfId="0" quotePrefix="1" applyNumberFormat="1" applyFont="1" applyFill="1" applyBorder="1" applyAlignment="1">
      <alignment horizontal="center"/>
    </xf>
    <xf numFmtId="0" fontId="6" fillId="2" borderId="4" xfId="0" quotePrefix="1" applyFont="1" applyFill="1" applyBorder="1" applyAlignment="1">
      <alignment horizontal="center"/>
    </xf>
    <xf numFmtId="15" fontId="3" fillId="2" borderId="4" xfId="0" applyNumberFormat="1" applyFont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165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/>
    <xf numFmtId="43" fontId="2" fillId="0" borderId="4" xfId="1" applyFont="1" applyFill="1" applyBorder="1"/>
    <xf numFmtId="43" fontId="2" fillId="0" borderId="0" xfId="0" applyNumberFormat="1" applyFont="1" applyFill="1"/>
    <xf numFmtId="166" fontId="2" fillId="0" borderId="0" xfId="2" applyNumberFormat="1" applyFont="1" applyFill="1"/>
    <xf numFmtId="41" fontId="2" fillId="0" borderId="4" xfId="2" applyFont="1" applyFill="1" applyBorder="1"/>
    <xf numFmtId="167" fontId="2" fillId="0" borderId="4" xfId="0" applyNumberFormat="1" applyFont="1" applyFill="1" applyBorder="1"/>
    <xf numFmtId="39" fontId="2" fillId="0" borderId="4" xfId="1" quotePrefix="1" applyNumberFormat="1" applyFont="1" applyFill="1" applyBorder="1" applyAlignment="1"/>
    <xf numFmtId="39" fontId="2" fillId="0" borderId="0" xfId="0" quotePrefix="1" applyNumberFormat="1" applyFont="1" applyFill="1" applyAlignment="1">
      <alignment horizontal="righ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3"/>
  <sheetViews>
    <sheetView showGridLines="0" view="pageBreakPreview" zoomScaleSheetLayoutView="100" workbookViewId="0">
      <pane ySplit="5" topLeftCell="A6" activePane="bottomLeft" state="frozen"/>
      <selection pane="bottomLeft"/>
    </sheetView>
  </sheetViews>
  <sheetFormatPr defaultRowHeight="18.75"/>
  <cols>
    <col min="1" max="1" width="6.5703125" style="1" customWidth="1"/>
    <col min="2" max="2" width="30.7109375" style="1" bestFit="1" customWidth="1"/>
    <col min="3" max="3" width="7.85546875" style="1" bestFit="1" customWidth="1"/>
    <col min="4" max="4" width="11.28515625" style="1" bestFit="1" customWidth="1"/>
    <col min="5" max="5" width="11.28515625" style="2" bestFit="1" customWidth="1"/>
    <col min="6" max="7" width="12.42578125" style="3" customWidth="1"/>
    <col min="8" max="8" width="11.140625" style="1" customWidth="1"/>
    <col min="9" max="9" width="12.7109375" style="1" customWidth="1"/>
    <col min="10" max="10" width="18.42578125" style="4" customWidth="1"/>
    <col min="11" max="12" width="16.85546875" style="4" customWidth="1"/>
    <col min="13" max="13" width="7.28515625" style="1" customWidth="1"/>
    <col min="14" max="14" width="19.7109375" style="1" customWidth="1"/>
    <col min="15" max="15" width="19.42578125" style="1" customWidth="1"/>
    <col min="16" max="16" width="16.85546875" style="1" customWidth="1"/>
    <col min="17" max="17" width="8.85546875" style="1" bestFit="1" customWidth="1"/>
    <col min="18" max="18" width="7.7109375" style="1" bestFit="1" customWidth="1"/>
    <col min="19" max="21" width="17" style="4" bestFit="1" customWidth="1"/>
    <col min="22" max="22" width="21.42578125" style="1" bestFit="1" customWidth="1"/>
    <col min="23" max="23" width="22.5703125" style="1" bestFit="1" customWidth="1"/>
    <col min="24" max="24" width="15.7109375" style="1" bestFit="1" customWidth="1"/>
    <col min="25" max="25" width="12.7109375" style="1" bestFit="1" customWidth="1"/>
    <col min="26" max="26" width="11.5703125" style="1" bestFit="1" customWidth="1"/>
    <col min="27" max="27" width="15.7109375" style="1" bestFit="1" customWidth="1"/>
    <col min="28" max="28" width="14.5703125" style="1" customWidth="1"/>
    <col min="29" max="30" width="15.7109375" style="1" bestFit="1" customWidth="1"/>
    <col min="31" max="16384" width="9.140625" style="1"/>
  </cols>
  <sheetData>
    <row r="1" spans="1:30">
      <c r="A1" s="1" t="s">
        <v>0</v>
      </c>
    </row>
    <row r="2" spans="1:30">
      <c r="A2" s="1" t="s">
        <v>76</v>
      </c>
    </row>
    <row r="3" spans="1:30" s="7" customFormat="1" ht="12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8</v>
      </c>
      <c r="J3" s="6" t="s">
        <v>9</v>
      </c>
      <c r="K3" s="6" t="s">
        <v>10</v>
      </c>
      <c r="L3" s="6" t="s">
        <v>11</v>
      </c>
      <c r="M3" s="5" t="s">
        <v>12</v>
      </c>
      <c r="N3" s="5" t="s">
        <v>13</v>
      </c>
      <c r="O3" s="5" t="s">
        <v>14</v>
      </c>
      <c r="P3" s="5" t="s">
        <v>13</v>
      </c>
      <c r="Q3" s="5" t="s">
        <v>15</v>
      </c>
      <c r="R3" s="5" t="s">
        <v>16</v>
      </c>
      <c r="S3" s="6" t="s">
        <v>17</v>
      </c>
      <c r="T3" s="6" t="s">
        <v>18</v>
      </c>
      <c r="U3" s="6" t="s">
        <v>19</v>
      </c>
      <c r="V3" s="5" t="s">
        <v>20</v>
      </c>
      <c r="W3" s="5" t="s">
        <v>21</v>
      </c>
      <c r="X3" s="5"/>
      <c r="Y3" s="5" t="s">
        <v>12</v>
      </c>
      <c r="Z3" s="5" t="s">
        <v>22</v>
      </c>
      <c r="AA3" s="5" t="s">
        <v>23</v>
      </c>
      <c r="AB3" s="5" t="s">
        <v>24</v>
      </c>
      <c r="AC3" s="5" t="s">
        <v>25</v>
      </c>
      <c r="AD3" s="5" t="s">
        <v>26</v>
      </c>
    </row>
    <row r="4" spans="1:30" s="7" customFormat="1" ht="12">
      <c r="A4" s="8"/>
      <c r="B4" s="8"/>
      <c r="C4" s="8"/>
      <c r="D4" s="8"/>
      <c r="E4" s="8"/>
      <c r="F4" s="8"/>
      <c r="G4" s="8"/>
      <c r="H4" s="8" t="s">
        <v>27</v>
      </c>
      <c r="I4" s="8" t="s">
        <v>28</v>
      </c>
      <c r="J4" s="9"/>
      <c r="K4" s="9" t="s">
        <v>9</v>
      </c>
      <c r="L4" s="9"/>
      <c r="M4" s="8"/>
      <c r="N4" s="8" t="s">
        <v>29</v>
      </c>
      <c r="O4" s="8" t="s">
        <v>27</v>
      </c>
      <c r="P4" s="8" t="s">
        <v>30</v>
      </c>
      <c r="Q4" s="8"/>
      <c r="R4" s="8" t="s">
        <v>31</v>
      </c>
      <c r="S4" s="9" t="s">
        <v>32</v>
      </c>
      <c r="T4" s="9" t="s">
        <v>12</v>
      </c>
      <c r="U4" s="9"/>
      <c r="V4" s="8"/>
      <c r="W4" s="8"/>
      <c r="X4" s="8"/>
      <c r="Y4" s="8"/>
      <c r="Z4" s="8"/>
      <c r="AA4" s="8"/>
      <c r="AB4" s="8"/>
      <c r="AC4" s="8"/>
      <c r="AD4" s="8"/>
    </row>
    <row r="5" spans="1:30" s="7" customFormat="1" ht="12">
      <c r="A5" s="10"/>
      <c r="B5" s="10"/>
      <c r="C5" s="10"/>
      <c r="D5" s="10"/>
      <c r="E5" s="10"/>
      <c r="F5" s="10"/>
      <c r="G5" s="10"/>
      <c r="H5" s="10"/>
      <c r="I5" s="10"/>
      <c r="J5" s="11"/>
      <c r="K5" s="11"/>
      <c r="L5" s="11"/>
      <c r="M5" s="10"/>
      <c r="N5" s="10"/>
      <c r="O5" s="10"/>
      <c r="P5" s="10"/>
      <c r="Q5" s="10"/>
      <c r="R5" s="10"/>
      <c r="S5" s="11"/>
      <c r="T5" s="11"/>
      <c r="U5" s="11"/>
      <c r="V5" s="10"/>
      <c r="W5" s="10"/>
      <c r="X5" s="10"/>
      <c r="Y5" s="12"/>
      <c r="Z5" s="12"/>
      <c r="AA5" s="12"/>
      <c r="AB5" s="12"/>
      <c r="AC5" s="12"/>
      <c r="AD5" s="12"/>
    </row>
    <row r="6" spans="1:30" ht="15.75">
      <c r="A6" s="13">
        <f t="shared" ref="A6:A7" si="0">+A5+1</f>
        <v>1</v>
      </c>
      <c r="B6" s="14" t="s">
        <v>52</v>
      </c>
      <c r="C6" s="15" t="s">
        <v>53</v>
      </c>
      <c r="D6" s="26" t="s">
        <v>54</v>
      </c>
      <c r="E6" s="16">
        <v>43202</v>
      </c>
      <c r="F6" s="26" t="s">
        <v>55</v>
      </c>
      <c r="G6" s="25"/>
      <c r="H6" s="24" t="s">
        <v>75</v>
      </c>
      <c r="I6" s="25"/>
      <c r="J6" s="18">
        <v>0</v>
      </c>
      <c r="K6" s="18">
        <f t="shared" ref="K6:K7" si="1">+Q6*S6</f>
        <v>0</v>
      </c>
      <c r="L6" s="19">
        <f t="shared" ref="L6:L7" si="2">+J6/Q6</f>
        <v>0</v>
      </c>
      <c r="M6" s="20">
        <v>0</v>
      </c>
      <c r="N6" s="20">
        <v>15000000</v>
      </c>
      <c r="O6" s="20">
        <f>10000000+3500000+1500000</f>
        <v>15000000</v>
      </c>
      <c r="P6" s="20">
        <f>+N6-O6</f>
        <v>0</v>
      </c>
      <c r="Q6" s="13">
        <v>1</v>
      </c>
      <c r="R6" s="13">
        <v>0</v>
      </c>
      <c r="S6" s="20">
        <f t="shared" ref="S6:S7" si="3">+L6+M6</f>
        <v>0</v>
      </c>
      <c r="T6" s="20">
        <f t="shared" ref="T6:T7" si="4">+R6*S6</f>
        <v>0</v>
      </c>
      <c r="U6" s="20">
        <f t="shared" ref="U6:U7" si="5">+L6*R6</f>
        <v>0</v>
      </c>
      <c r="V6" s="14" t="s">
        <v>56</v>
      </c>
      <c r="W6" s="22" t="s">
        <v>35</v>
      </c>
      <c r="X6" s="23">
        <f t="shared" ref="X6:X7" si="6">+J6-U6</f>
        <v>0</v>
      </c>
      <c r="Y6" s="27">
        <v>294000</v>
      </c>
      <c r="Z6" s="27">
        <v>75000</v>
      </c>
      <c r="AA6" s="14"/>
      <c r="AB6" s="14"/>
      <c r="AC6" s="14">
        <v>14631000</v>
      </c>
      <c r="AD6" s="27">
        <f>Y6+Z6+AA6+AC6</f>
        <v>15000000</v>
      </c>
    </row>
    <row r="7" spans="1:30" ht="15.75">
      <c r="A7" s="13">
        <f t="shared" si="0"/>
        <v>2</v>
      </c>
      <c r="B7" s="14" t="s">
        <v>57</v>
      </c>
      <c r="C7" s="15" t="s">
        <v>58</v>
      </c>
      <c r="D7" s="26" t="s">
        <v>59</v>
      </c>
      <c r="E7" s="16">
        <v>43220</v>
      </c>
      <c r="F7" s="26" t="s">
        <v>60</v>
      </c>
      <c r="G7" s="26" t="s">
        <v>60</v>
      </c>
      <c r="H7" s="16">
        <v>43256</v>
      </c>
      <c r="I7" s="25"/>
      <c r="J7" s="18">
        <v>0</v>
      </c>
      <c r="K7" s="18">
        <f t="shared" si="1"/>
        <v>0</v>
      </c>
      <c r="L7" s="19">
        <f t="shared" si="2"/>
        <v>0</v>
      </c>
      <c r="M7" s="20">
        <v>0</v>
      </c>
      <c r="N7" s="20">
        <v>12000000</v>
      </c>
      <c r="O7" s="20">
        <v>12000000</v>
      </c>
      <c r="P7" s="20">
        <f>+N7-O7</f>
        <v>0</v>
      </c>
      <c r="Q7" s="13">
        <v>1</v>
      </c>
      <c r="R7" s="13">
        <v>0</v>
      </c>
      <c r="S7" s="20">
        <f t="shared" si="3"/>
        <v>0</v>
      </c>
      <c r="T7" s="20">
        <f t="shared" si="4"/>
        <v>0</v>
      </c>
      <c r="U7" s="20">
        <f t="shared" si="5"/>
        <v>0</v>
      </c>
      <c r="V7" s="14" t="s">
        <v>37</v>
      </c>
      <c r="W7" s="22" t="s">
        <v>35</v>
      </c>
      <c r="X7" s="23">
        <f t="shared" si="6"/>
        <v>0</v>
      </c>
      <c r="Y7" s="27">
        <v>161200</v>
      </c>
      <c r="Z7" s="27">
        <v>20000</v>
      </c>
      <c r="AA7" s="14"/>
      <c r="AB7" s="14"/>
      <c r="AC7" s="14">
        <v>11818800</v>
      </c>
      <c r="AD7" s="27">
        <f>Y7+Z7+AA7+AC7</f>
        <v>12000000</v>
      </c>
    </row>
    <row r="8" spans="1:30" ht="15.75">
      <c r="A8" s="13"/>
      <c r="B8" s="14"/>
      <c r="C8" s="15"/>
      <c r="D8" s="26"/>
      <c r="E8" s="16"/>
      <c r="F8" s="26"/>
      <c r="G8" s="25"/>
      <c r="H8" s="16"/>
      <c r="I8" s="25"/>
      <c r="J8" s="17"/>
      <c r="K8" s="18"/>
      <c r="L8" s="19"/>
      <c r="M8" s="20"/>
      <c r="N8" s="20"/>
      <c r="O8" s="20"/>
      <c r="P8" s="20"/>
      <c r="Q8" s="13"/>
      <c r="R8" s="13"/>
      <c r="S8" s="20"/>
      <c r="T8" s="20"/>
      <c r="U8" s="20"/>
      <c r="V8" s="14"/>
      <c r="W8" s="22"/>
      <c r="X8" s="23"/>
      <c r="Y8" s="27"/>
      <c r="Z8" s="27"/>
      <c r="AA8" s="27"/>
      <c r="AB8" s="27"/>
      <c r="AC8" s="27"/>
      <c r="AD8" s="27"/>
    </row>
    <row r="9" spans="1:30" ht="15.75">
      <c r="A9" s="13"/>
      <c r="B9" s="14"/>
      <c r="C9" s="15"/>
      <c r="D9" s="26"/>
      <c r="E9" s="16"/>
      <c r="F9" s="26"/>
      <c r="G9" s="25"/>
      <c r="H9" s="16"/>
      <c r="I9" s="25"/>
      <c r="J9" s="17"/>
      <c r="K9" s="18"/>
      <c r="L9" s="19"/>
      <c r="M9" s="20"/>
      <c r="N9" s="20"/>
      <c r="O9" s="20"/>
      <c r="P9" s="20"/>
      <c r="Q9" s="13"/>
      <c r="R9" s="13"/>
      <c r="S9" s="20"/>
      <c r="T9" s="20"/>
      <c r="U9" s="20"/>
      <c r="V9" s="14"/>
      <c r="W9" s="22"/>
      <c r="X9" s="23"/>
      <c r="Y9" s="27"/>
      <c r="Z9" s="27"/>
      <c r="AA9" s="27"/>
      <c r="AB9" s="27"/>
      <c r="AC9" s="27"/>
      <c r="AD9" s="27"/>
    </row>
    <row r="10" spans="1:30">
      <c r="A10" s="13">
        <v>1</v>
      </c>
      <c r="B10" s="28" t="s">
        <v>38</v>
      </c>
      <c r="C10" s="29" t="s">
        <v>39</v>
      </c>
      <c r="D10" s="30">
        <v>42851</v>
      </c>
      <c r="E10" s="31" t="s">
        <v>40</v>
      </c>
      <c r="F10" s="32" t="s">
        <v>41</v>
      </c>
      <c r="G10" s="33"/>
      <c r="H10" s="30"/>
      <c r="I10" s="30"/>
      <c r="J10" s="34">
        <v>9750000</v>
      </c>
      <c r="K10" s="34">
        <f t="shared" ref="K10:K15" si="7">+Q10*S10</f>
        <v>9750000</v>
      </c>
      <c r="L10" s="35">
        <f t="shared" ref="L10:L15" si="8">+J10/Q10</f>
        <v>9750000</v>
      </c>
      <c r="M10" s="36">
        <v>0</v>
      </c>
      <c r="N10" s="34">
        <v>9750000</v>
      </c>
      <c r="O10" s="36">
        <v>0</v>
      </c>
      <c r="P10" s="36">
        <f>+N10-O10</f>
        <v>9750000</v>
      </c>
      <c r="Q10" s="37">
        <v>1</v>
      </c>
      <c r="R10" s="37">
        <v>1</v>
      </c>
      <c r="S10" s="20">
        <f t="shared" ref="S10:S15" si="9">+L10+M10</f>
        <v>9750000</v>
      </c>
      <c r="T10" s="20">
        <f t="shared" ref="T10:T15" si="10">+R10*S10</f>
        <v>9750000</v>
      </c>
      <c r="U10" s="20">
        <f t="shared" ref="U10:U14" si="11">+L10*R10</f>
        <v>9750000</v>
      </c>
      <c r="V10" s="21" t="s">
        <v>42</v>
      </c>
      <c r="W10" s="22" t="s">
        <v>33</v>
      </c>
      <c r="X10" s="23">
        <f t="shared" ref="X10:X15" si="12">+P10-U10</f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</row>
    <row r="11" spans="1:30">
      <c r="A11" s="13">
        <f t="shared" ref="A11:A15" si="13">+A10+1</f>
        <v>2</v>
      </c>
      <c r="B11" s="28" t="s">
        <v>43</v>
      </c>
      <c r="C11" s="29" t="s">
        <v>44</v>
      </c>
      <c r="D11" s="30">
        <v>42881</v>
      </c>
      <c r="E11" s="38" t="s">
        <v>45</v>
      </c>
      <c r="F11" s="39" t="s">
        <v>46</v>
      </c>
      <c r="G11" s="40"/>
      <c r="H11" s="30"/>
      <c r="I11" s="30"/>
      <c r="J11" s="34">
        <v>1000000</v>
      </c>
      <c r="K11" s="34">
        <f t="shared" si="7"/>
        <v>1000000</v>
      </c>
      <c r="L11" s="35">
        <f t="shared" si="8"/>
        <v>1000000</v>
      </c>
      <c r="M11" s="36">
        <v>0</v>
      </c>
      <c r="N11" s="34">
        <v>1000000</v>
      </c>
      <c r="O11" s="36">
        <v>0</v>
      </c>
      <c r="P11" s="36">
        <f>+N11-O11</f>
        <v>1000000</v>
      </c>
      <c r="Q11" s="37">
        <v>1</v>
      </c>
      <c r="R11" s="37">
        <v>1</v>
      </c>
      <c r="S11" s="20">
        <f t="shared" si="9"/>
        <v>1000000</v>
      </c>
      <c r="T11" s="20">
        <f t="shared" si="10"/>
        <v>1000000</v>
      </c>
      <c r="U11" s="20">
        <f t="shared" si="11"/>
        <v>1000000</v>
      </c>
      <c r="V11" s="21" t="s">
        <v>47</v>
      </c>
      <c r="W11" s="22" t="s">
        <v>33</v>
      </c>
      <c r="X11" s="23">
        <f t="shared" si="12"/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0</v>
      </c>
    </row>
    <row r="12" spans="1:30">
      <c r="A12" s="13">
        <f t="shared" si="13"/>
        <v>3</v>
      </c>
      <c r="B12" s="28" t="s">
        <v>48</v>
      </c>
      <c r="C12" s="29" t="s">
        <v>49</v>
      </c>
      <c r="D12" s="30">
        <v>42137</v>
      </c>
      <c r="E12" s="41"/>
      <c r="F12" s="42" t="s">
        <v>50</v>
      </c>
      <c r="G12" s="42"/>
      <c r="H12" s="30"/>
      <c r="I12" s="30"/>
      <c r="J12" s="34">
        <v>7500000</v>
      </c>
      <c r="K12" s="34">
        <f t="shared" si="7"/>
        <v>7500000</v>
      </c>
      <c r="L12" s="35">
        <f t="shared" si="8"/>
        <v>7500000</v>
      </c>
      <c r="M12" s="36">
        <v>0</v>
      </c>
      <c r="N12" s="36">
        <v>7500000</v>
      </c>
      <c r="O12" s="36">
        <v>0</v>
      </c>
      <c r="P12" s="36">
        <f>+N12-O12</f>
        <v>7500000</v>
      </c>
      <c r="Q12" s="37">
        <v>1</v>
      </c>
      <c r="R12" s="37">
        <v>1</v>
      </c>
      <c r="S12" s="20">
        <f t="shared" si="9"/>
        <v>7500000</v>
      </c>
      <c r="T12" s="20">
        <f t="shared" si="10"/>
        <v>7500000</v>
      </c>
      <c r="U12" s="20">
        <f t="shared" si="11"/>
        <v>7500000</v>
      </c>
      <c r="V12" s="21" t="s">
        <v>51</v>
      </c>
      <c r="W12" s="22" t="s">
        <v>34</v>
      </c>
      <c r="X12" s="23">
        <f t="shared" si="12"/>
        <v>0</v>
      </c>
      <c r="Y12" s="48">
        <v>0</v>
      </c>
      <c r="Z12" s="48">
        <v>0</v>
      </c>
      <c r="AA12" s="48">
        <v>0</v>
      </c>
      <c r="AB12" s="48">
        <v>0</v>
      </c>
      <c r="AC12" s="48">
        <v>0</v>
      </c>
      <c r="AD12" s="48">
        <v>0</v>
      </c>
    </row>
    <row r="13" spans="1:30" ht="15.75">
      <c r="A13" s="13">
        <f t="shared" si="13"/>
        <v>4</v>
      </c>
      <c r="B13" s="28" t="s">
        <v>61</v>
      </c>
      <c r="C13" s="29" t="s">
        <v>62</v>
      </c>
      <c r="D13" s="32" t="s">
        <v>63</v>
      </c>
      <c r="E13" s="30">
        <v>43222</v>
      </c>
      <c r="F13" s="32" t="s">
        <v>64</v>
      </c>
      <c r="G13" s="32" t="s">
        <v>64</v>
      </c>
      <c r="H13" s="30"/>
      <c r="I13" s="33"/>
      <c r="J13" s="34">
        <v>5000000</v>
      </c>
      <c r="K13" s="34">
        <f t="shared" si="7"/>
        <v>5000000</v>
      </c>
      <c r="L13" s="35">
        <f t="shared" si="8"/>
        <v>5000000</v>
      </c>
      <c r="M13" s="36">
        <v>0</v>
      </c>
      <c r="N13" s="36">
        <v>5000000</v>
      </c>
      <c r="O13" s="36">
        <v>0</v>
      </c>
      <c r="P13" s="36">
        <f>+J13-O13+O13</f>
        <v>5000000</v>
      </c>
      <c r="Q13" s="37">
        <v>1</v>
      </c>
      <c r="R13" s="37">
        <v>1</v>
      </c>
      <c r="S13" s="20">
        <f t="shared" si="9"/>
        <v>5000000</v>
      </c>
      <c r="T13" s="20">
        <f t="shared" si="10"/>
        <v>5000000</v>
      </c>
      <c r="U13" s="20">
        <f t="shared" si="11"/>
        <v>5000000</v>
      </c>
      <c r="V13" s="14" t="s">
        <v>65</v>
      </c>
      <c r="W13" s="22" t="s">
        <v>35</v>
      </c>
      <c r="X13" s="23">
        <f t="shared" si="12"/>
        <v>0</v>
      </c>
      <c r="Y13" s="14">
        <v>62903</v>
      </c>
      <c r="Z13" s="14"/>
      <c r="AA13" s="14"/>
      <c r="AB13" s="14"/>
      <c r="AC13" s="14">
        <v>4937097</v>
      </c>
      <c r="AD13" s="27">
        <f>Y13+Z13+AA13+AC13</f>
        <v>5000000</v>
      </c>
    </row>
    <row r="14" spans="1:30" ht="15.75">
      <c r="A14" s="13">
        <f t="shared" si="13"/>
        <v>5</v>
      </c>
      <c r="B14" s="28" t="s">
        <v>66</v>
      </c>
      <c r="C14" s="29" t="s">
        <v>67</v>
      </c>
      <c r="D14" s="32" t="s">
        <v>68</v>
      </c>
      <c r="E14" s="30">
        <v>43231</v>
      </c>
      <c r="F14" s="32" t="s">
        <v>69</v>
      </c>
      <c r="G14" s="33"/>
      <c r="H14" s="30"/>
      <c r="I14" s="33"/>
      <c r="J14" s="34">
        <v>7500000</v>
      </c>
      <c r="K14" s="34">
        <f t="shared" si="7"/>
        <v>7500000</v>
      </c>
      <c r="L14" s="35">
        <f t="shared" si="8"/>
        <v>7500000</v>
      </c>
      <c r="M14" s="36">
        <v>0</v>
      </c>
      <c r="N14" s="36">
        <v>7500000</v>
      </c>
      <c r="O14" s="36">
        <v>0</v>
      </c>
      <c r="P14" s="36">
        <f>+J14-O14+O14</f>
        <v>7500000</v>
      </c>
      <c r="Q14" s="37">
        <v>1</v>
      </c>
      <c r="R14" s="37">
        <v>1</v>
      </c>
      <c r="S14" s="20">
        <f t="shared" si="9"/>
        <v>7500000</v>
      </c>
      <c r="T14" s="20">
        <f t="shared" si="10"/>
        <v>7500000</v>
      </c>
      <c r="U14" s="20">
        <f t="shared" si="11"/>
        <v>7500000</v>
      </c>
      <c r="V14" s="14" t="s">
        <v>36</v>
      </c>
      <c r="W14" s="22" t="s">
        <v>35</v>
      </c>
      <c r="X14" s="23">
        <f t="shared" si="12"/>
        <v>0</v>
      </c>
      <c r="Y14" s="14">
        <v>66048</v>
      </c>
      <c r="Z14" s="14">
        <f>0</f>
        <v>0</v>
      </c>
      <c r="AA14" s="14">
        <f>3742398-862752</f>
        <v>2879646</v>
      </c>
      <c r="AB14" s="14"/>
      <c r="AC14" s="14">
        <v>4554306</v>
      </c>
      <c r="AD14" s="27">
        <f>Y14+Z14+AA14+AC14</f>
        <v>7500000</v>
      </c>
    </row>
    <row r="15" spans="1:30" ht="15.75">
      <c r="A15" s="13">
        <f t="shared" si="13"/>
        <v>6</v>
      </c>
      <c r="B15" s="28" t="s">
        <v>70</v>
      </c>
      <c r="C15" s="29" t="s">
        <v>71</v>
      </c>
      <c r="D15" s="32" t="s">
        <v>72</v>
      </c>
      <c r="E15" s="30">
        <v>43229</v>
      </c>
      <c r="F15" s="32" t="s">
        <v>73</v>
      </c>
      <c r="G15" s="33"/>
      <c r="H15" s="30"/>
      <c r="I15" s="30">
        <v>43264</v>
      </c>
      <c r="J15" s="34">
        <v>7500000</v>
      </c>
      <c r="K15" s="34">
        <f t="shared" si="7"/>
        <v>7500000</v>
      </c>
      <c r="L15" s="35">
        <f t="shared" si="8"/>
        <v>7500000</v>
      </c>
      <c r="M15" s="36">
        <v>0</v>
      </c>
      <c r="N15" s="36">
        <v>7500000</v>
      </c>
      <c r="O15" s="36">
        <f>3700000</f>
        <v>3700000</v>
      </c>
      <c r="P15" s="36">
        <f>+N15-O15</f>
        <v>3800000</v>
      </c>
      <c r="Q15" s="37">
        <v>1</v>
      </c>
      <c r="R15" s="37">
        <v>1</v>
      </c>
      <c r="S15" s="20">
        <f t="shared" si="9"/>
        <v>7500000</v>
      </c>
      <c r="T15" s="20">
        <f t="shared" si="10"/>
        <v>7500000</v>
      </c>
      <c r="U15" s="20">
        <f>+L15*R15-3700000</f>
        <v>3800000</v>
      </c>
      <c r="V15" s="14" t="s">
        <v>74</v>
      </c>
      <c r="W15" s="22" t="s">
        <v>35</v>
      </c>
      <c r="X15" s="23">
        <f t="shared" si="12"/>
        <v>0</v>
      </c>
      <c r="Y15" s="27">
        <v>72339</v>
      </c>
      <c r="Z15" s="27"/>
      <c r="AA15" s="27">
        <f>1460000</f>
        <v>1460000</v>
      </c>
      <c r="AB15" s="27">
        <v>1375935</v>
      </c>
      <c r="AC15" s="27">
        <v>7343596</v>
      </c>
      <c r="AD15" s="27">
        <f>+Y15+AA15-AB15+AC15</f>
        <v>7500000</v>
      </c>
    </row>
    <row r="16" spans="1:30">
      <c r="A16" s="13"/>
      <c r="B16" s="14"/>
      <c r="C16" s="13"/>
      <c r="D16" s="25"/>
      <c r="E16" s="43"/>
      <c r="F16" s="25"/>
      <c r="G16" s="25"/>
      <c r="H16" s="25"/>
      <c r="I16" s="25"/>
      <c r="J16" s="18"/>
      <c r="K16" s="18"/>
      <c r="L16" s="19"/>
      <c r="M16" s="20"/>
      <c r="N16" s="20"/>
      <c r="O16" s="20"/>
      <c r="P16" s="20"/>
      <c r="Q16" s="13"/>
      <c r="R16" s="13"/>
      <c r="S16" s="20"/>
      <c r="T16" s="20"/>
      <c r="U16" s="20"/>
      <c r="V16" s="14"/>
      <c r="W16" s="14"/>
      <c r="X16" s="23"/>
      <c r="Y16" s="27"/>
      <c r="Z16" s="27"/>
      <c r="AA16" s="27"/>
      <c r="AB16" s="27"/>
      <c r="AC16" s="27"/>
      <c r="AD16" s="27"/>
    </row>
    <row r="17" spans="1:30">
      <c r="A17" s="14"/>
      <c r="B17" s="14" t="s">
        <v>10</v>
      </c>
      <c r="C17" s="14"/>
      <c r="D17" s="14"/>
      <c r="E17" s="44"/>
      <c r="F17" s="13"/>
      <c r="G17" s="13"/>
      <c r="H17" s="14"/>
      <c r="I17" s="14"/>
      <c r="J17" s="45">
        <f>SUM(J10:J16)</f>
        <v>38250000</v>
      </c>
      <c r="K17" s="45">
        <f>SUM(K10:K16)</f>
        <v>38250000</v>
      </c>
      <c r="L17" s="45">
        <f>SUM(L10:L16)</f>
        <v>38250000</v>
      </c>
      <c r="M17" s="45">
        <f>SUM(M10:M16)</f>
        <v>0</v>
      </c>
      <c r="N17" s="45">
        <f>SUM(N6:N16)</f>
        <v>65250000</v>
      </c>
      <c r="O17" s="45">
        <f>SUM(O6:O16)</f>
        <v>30700000</v>
      </c>
      <c r="P17" s="45">
        <f t="shared" ref="P17:U17" si="14">SUM(P10:P16)</f>
        <v>34550000</v>
      </c>
      <c r="Q17" s="45">
        <f t="shared" si="14"/>
        <v>6</v>
      </c>
      <c r="R17" s="45">
        <f t="shared" si="14"/>
        <v>6</v>
      </c>
      <c r="S17" s="45">
        <f t="shared" si="14"/>
        <v>38250000</v>
      </c>
      <c r="T17" s="45">
        <f t="shared" si="14"/>
        <v>38250000</v>
      </c>
      <c r="U17" s="45">
        <f t="shared" si="14"/>
        <v>34550000</v>
      </c>
      <c r="V17" s="45"/>
      <c r="W17" s="45"/>
      <c r="X17" s="45">
        <f t="shared" ref="X17:AD17" si="15">SUM(X10:X16)</f>
        <v>0</v>
      </c>
      <c r="Y17" s="45">
        <f t="shared" si="15"/>
        <v>201290</v>
      </c>
      <c r="Z17" s="45">
        <f t="shared" si="15"/>
        <v>0</v>
      </c>
      <c r="AA17" s="45">
        <f t="shared" si="15"/>
        <v>4339646</v>
      </c>
      <c r="AB17" s="45">
        <f t="shared" si="15"/>
        <v>1375935</v>
      </c>
      <c r="AC17" s="45">
        <f t="shared" si="15"/>
        <v>16834999</v>
      </c>
      <c r="AD17" s="45">
        <f t="shared" si="15"/>
        <v>20000000</v>
      </c>
    </row>
    <row r="18" spans="1:30" ht="15.75">
      <c r="E18" s="1"/>
      <c r="F18" s="1"/>
      <c r="G18" s="1"/>
      <c r="J18" s="1"/>
      <c r="K18" s="1"/>
      <c r="L18" s="1"/>
      <c r="N18" s="46">
        <v>65250000</v>
      </c>
      <c r="S18" s="1"/>
      <c r="T18" s="1"/>
      <c r="U18" s="1"/>
      <c r="Y18" s="47"/>
      <c r="Z18" s="47"/>
      <c r="AA18" s="47"/>
      <c r="AB18" s="47"/>
      <c r="AC18" s="47"/>
      <c r="AD18" s="47"/>
    </row>
    <row r="19" spans="1:30" ht="15.75">
      <c r="E19" s="1"/>
      <c r="F19" s="1"/>
      <c r="G19" s="1"/>
      <c r="J19" s="1"/>
      <c r="K19" s="1"/>
      <c r="L19" s="1"/>
      <c r="N19" s="46">
        <f>+N17-N18</f>
        <v>0</v>
      </c>
      <c r="S19" s="1"/>
      <c r="T19" s="1"/>
      <c r="U19" s="1"/>
      <c r="Y19" s="47"/>
      <c r="Z19" s="47"/>
      <c r="AA19" s="47"/>
      <c r="AB19" s="47"/>
      <c r="AC19" s="47"/>
      <c r="AD19" s="47"/>
    </row>
    <row r="20" spans="1:30">
      <c r="Y20" s="47"/>
      <c r="Z20" s="47"/>
      <c r="AA20" s="47"/>
      <c r="AB20" s="47"/>
      <c r="AC20" s="47"/>
      <c r="AD20" s="47"/>
    </row>
    <row r="21" spans="1:30">
      <c r="Y21" s="47"/>
      <c r="Z21" s="47"/>
      <c r="AA21" s="47"/>
      <c r="AB21" s="47"/>
      <c r="AC21" s="47"/>
      <c r="AD21" s="47"/>
    </row>
    <row r="22" spans="1:30">
      <c r="Y22" s="47"/>
      <c r="Z22" s="47"/>
      <c r="AA22" s="47"/>
      <c r="AB22" s="47"/>
      <c r="AC22" s="47"/>
      <c r="AD22" s="47"/>
    </row>
    <row r="23" spans="1:30">
      <c r="Y23" s="47"/>
      <c r="Z23" s="47"/>
      <c r="AA23" s="47"/>
      <c r="AB23" s="47"/>
      <c r="AC23" s="47"/>
      <c r="AD23" s="47"/>
    </row>
    <row r="24" spans="1:30">
      <c r="Y24" s="47"/>
      <c r="Z24" s="47"/>
      <c r="AA24" s="47"/>
      <c r="AB24" s="47"/>
      <c r="AC24" s="47"/>
      <c r="AD24" s="47"/>
    </row>
    <row r="25" spans="1:30">
      <c r="Y25" s="47"/>
      <c r="Z25" s="47"/>
      <c r="AA25" s="47"/>
      <c r="AB25" s="47"/>
      <c r="AC25" s="47"/>
      <c r="AD25" s="47"/>
    </row>
    <row r="26" spans="1:30">
      <c r="Y26" s="47"/>
      <c r="Z26" s="47"/>
      <c r="AA26" s="47"/>
      <c r="AB26" s="47"/>
      <c r="AC26" s="47"/>
      <c r="AD26" s="47"/>
    </row>
    <row r="27" spans="1:30">
      <c r="Y27" s="47"/>
      <c r="Z27" s="47"/>
      <c r="AA27" s="47"/>
      <c r="AB27" s="47"/>
      <c r="AC27" s="47"/>
      <c r="AD27" s="47"/>
    </row>
    <row r="28" spans="1:30">
      <c r="Y28" s="47"/>
      <c r="Z28" s="47"/>
      <c r="AA28" s="47"/>
      <c r="AB28" s="47"/>
      <c r="AC28" s="47"/>
      <c r="AD28" s="47"/>
    </row>
    <row r="29" spans="1:30">
      <c r="Y29" s="47"/>
      <c r="Z29" s="47"/>
      <c r="AA29" s="47"/>
      <c r="AB29" s="47"/>
      <c r="AC29" s="47"/>
      <c r="AD29" s="47"/>
    </row>
    <row r="30" spans="1:30">
      <c r="Y30" s="47"/>
      <c r="Z30" s="47"/>
      <c r="AA30" s="47"/>
      <c r="AB30" s="47"/>
      <c r="AC30" s="47"/>
      <c r="AD30" s="47"/>
    </row>
    <row r="31" spans="1:30" ht="15.75">
      <c r="E31" s="1"/>
      <c r="F31" s="1"/>
      <c r="G31" s="1"/>
      <c r="J31" s="1"/>
      <c r="K31" s="1"/>
      <c r="L31" s="1"/>
      <c r="S31" s="1"/>
      <c r="T31" s="1"/>
      <c r="U31" s="1"/>
      <c r="Y31" s="47"/>
      <c r="Z31" s="47"/>
      <c r="AA31" s="47"/>
      <c r="AB31" s="47"/>
      <c r="AC31" s="47"/>
      <c r="AD31" s="47"/>
    </row>
    <row r="32" spans="1:30" ht="15.75">
      <c r="E32" s="1"/>
      <c r="F32" s="1"/>
      <c r="G32" s="1"/>
      <c r="J32" s="1"/>
      <c r="K32" s="1"/>
      <c r="L32" s="1"/>
      <c r="S32" s="1"/>
      <c r="T32" s="1"/>
      <c r="U32" s="1"/>
      <c r="Y32" s="47"/>
      <c r="Z32" s="47"/>
      <c r="AA32" s="47"/>
      <c r="AB32" s="47"/>
      <c r="AC32" s="47"/>
      <c r="AD32" s="47"/>
    </row>
    <row r="33" spans="5:30" ht="15.75">
      <c r="E33" s="1"/>
      <c r="F33" s="1"/>
      <c r="G33" s="1"/>
      <c r="J33" s="1"/>
      <c r="K33" s="1"/>
      <c r="L33" s="1"/>
      <c r="S33" s="1"/>
      <c r="T33" s="1"/>
      <c r="U33" s="1"/>
      <c r="Y33" s="47"/>
      <c r="Z33" s="47"/>
      <c r="AA33" s="47"/>
      <c r="AB33" s="47"/>
      <c r="AC33" s="47"/>
      <c r="AD33" s="47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4"/>
  <sheetViews>
    <sheetView showGridLines="0" tabSelected="1" view="pageBreakPreview" topLeftCell="M1" zoomScaleSheetLayoutView="100" workbookViewId="0">
      <pane ySplit="5" topLeftCell="A6" activePane="bottomLeft" state="frozen"/>
      <selection pane="bottomLeft" activeCell="W16" sqref="W16"/>
    </sheetView>
  </sheetViews>
  <sheetFormatPr defaultRowHeight="18.75"/>
  <cols>
    <col min="1" max="1" width="6.5703125" style="1" customWidth="1"/>
    <col min="2" max="2" width="30.7109375" style="1" bestFit="1" customWidth="1"/>
    <col min="3" max="3" width="7.85546875" style="1" bestFit="1" customWidth="1"/>
    <col min="4" max="4" width="11.28515625" style="1" bestFit="1" customWidth="1"/>
    <col min="5" max="5" width="11.28515625" style="2" bestFit="1" customWidth="1"/>
    <col min="6" max="7" width="12.42578125" style="3" customWidth="1"/>
    <col min="8" max="8" width="11.140625" style="1" customWidth="1"/>
    <col min="9" max="9" width="12.7109375" style="1" customWidth="1"/>
    <col min="10" max="10" width="18.42578125" style="4" customWidth="1"/>
    <col min="11" max="12" width="16.85546875" style="4" customWidth="1"/>
    <col min="13" max="13" width="7.28515625" style="1" customWidth="1"/>
    <col min="14" max="14" width="19.7109375" style="1" customWidth="1"/>
    <col min="15" max="15" width="19.42578125" style="1" customWidth="1"/>
    <col min="16" max="16" width="16.85546875" style="1" customWidth="1"/>
    <col min="17" max="17" width="8.85546875" style="1" bestFit="1" customWidth="1"/>
    <col min="18" max="18" width="7.7109375" style="1" bestFit="1" customWidth="1"/>
    <col min="19" max="21" width="17" style="4" bestFit="1" customWidth="1"/>
    <col min="22" max="22" width="21.42578125" style="1" bestFit="1" customWidth="1"/>
    <col min="23" max="23" width="22.5703125" style="1" bestFit="1" customWidth="1"/>
    <col min="24" max="24" width="15.7109375" style="1" bestFit="1" customWidth="1"/>
    <col min="25" max="25" width="12.7109375" style="1" bestFit="1" customWidth="1"/>
    <col min="26" max="26" width="11.5703125" style="1" bestFit="1" customWidth="1"/>
    <col min="27" max="27" width="15.7109375" style="1" bestFit="1" customWidth="1"/>
    <col min="28" max="28" width="14.5703125" style="1" customWidth="1"/>
    <col min="29" max="30" width="15.7109375" style="1" bestFit="1" customWidth="1"/>
    <col min="31" max="16384" width="9.140625" style="1"/>
  </cols>
  <sheetData>
    <row r="1" spans="1:30">
      <c r="A1" s="1" t="s">
        <v>0</v>
      </c>
    </row>
    <row r="2" spans="1:30">
      <c r="A2" s="1" t="s">
        <v>77</v>
      </c>
    </row>
    <row r="3" spans="1:30" s="7" customFormat="1" ht="12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8</v>
      </c>
      <c r="J3" s="6" t="s">
        <v>9</v>
      </c>
      <c r="K3" s="6" t="s">
        <v>10</v>
      </c>
      <c r="L3" s="6" t="s">
        <v>11</v>
      </c>
      <c r="M3" s="5" t="s">
        <v>12</v>
      </c>
      <c r="N3" s="5" t="s">
        <v>13</v>
      </c>
      <c r="O3" s="5" t="s">
        <v>14</v>
      </c>
      <c r="P3" s="5" t="s">
        <v>13</v>
      </c>
      <c r="Q3" s="5" t="s">
        <v>15</v>
      </c>
      <c r="R3" s="5" t="s">
        <v>16</v>
      </c>
      <c r="S3" s="6" t="s">
        <v>17</v>
      </c>
      <c r="T3" s="6" t="s">
        <v>18</v>
      </c>
      <c r="U3" s="6" t="s">
        <v>19</v>
      </c>
      <c r="V3" s="5" t="s">
        <v>20</v>
      </c>
      <c r="W3" s="5" t="s">
        <v>21</v>
      </c>
      <c r="X3" s="5"/>
      <c r="Y3" s="5" t="s">
        <v>12</v>
      </c>
      <c r="Z3" s="5" t="s">
        <v>22</v>
      </c>
      <c r="AA3" s="5" t="s">
        <v>23</v>
      </c>
      <c r="AB3" s="5" t="s">
        <v>24</v>
      </c>
      <c r="AC3" s="5" t="s">
        <v>25</v>
      </c>
      <c r="AD3" s="5" t="s">
        <v>26</v>
      </c>
    </row>
    <row r="4" spans="1:30" s="7" customFormat="1" ht="12">
      <c r="A4" s="8"/>
      <c r="B4" s="8"/>
      <c r="C4" s="8"/>
      <c r="D4" s="8"/>
      <c r="E4" s="8"/>
      <c r="F4" s="8"/>
      <c r="G4" s="8"/>
      <c r="H4" s="8" t="s">
        <v>27</v>
      </c>
      <c r="I4" s="8" t="s">
        <v>28</v>
      </c>
      <c r="J4" s="9"/>
      <c r="K4" s="9" t="s">
        <v>9</v>
      </c>
      <c r="L4" s="9"/>
      <c r="M4" s="8"/>
      <c r="N4" s="8" t="s">
        <v>29</v>
      </c>
      <c r="O4" s="8" t="s">
        <v>27</v>
      </c>
      <c r="P4" s="8" t="s">
        <v>30</v>
      </c>
      <c r="Q4" s="8"/>
      <c r="R4" s="8" t="s">
        <v>31</v>
      </c>
      <c r="S4" s="9" t="s">
        <v>32</v>
      </c>
      <c r="T4" s="9" t="s">
        <v>12</v>
      </c>
      <c r="U4" s="9"/>
      <c r="V4" s="8"/>
      <c r="W4" s="8"/>
      <c r="X4" s="8"/>
      <c r="Y4" s="8"/>
      <c r="Z4" s="8"/>
      <c r="AA4" s="8"/>
      <c r="AB4" s="8"/>
      <c r="AC4" s="8"/>
      <c r="AD4" s="8"/>
    </row>
    <row r="5" spans="1:30" s="7" customFormat="1" ht="12">
      <c r="A5" s="10"/>
      <c r="B5" s="10"/>
      <c r="C5" s="10"/>
      <c r="D5" s="10"/>
      <c r="E5" s="10"/>
      <c r="F5" s="10"/>
      <c r="G5" s="10"/>
      <c r="H5" s="10"/>
      <c r="I5" s="10"/>
      <c r="J5" s="11"/>
      <c r="K5" s="11"/>
      <c r="L5" s="11"/>
      <c r="M5" s="10"/>
      <c r="N5" s="10"/>
      <c r="O5" s="10"/>
      <c r="P5" s="10"/>
      <c r="Q5" s="10"/>
      <c r="R5" s="10"/>
      <c r="S5" s="11"/>
      <c r="T5" s="11"/>
      <c r="U5" s="11"/>
      <c r="V5" s="10"/>
      <c r="W5" s="10"/>
      <c r="X5" s="10"/>
      <c r="Y5" s="12"/>
      <c r="Z5" s="12"/>
      <c r="AA5" s="12"/>
      <c r="AB5" s="12"/>
      <c r="AC5" s="12"/>
      <c r="AD5" s="12"/>
    </row>
    <row r="6" spans="1:30" ht="15.75">
      <c r="A6" s="13"/>
      <c r="B6" s="14"/>
      <c r="C6" s="15"/>
      <c r="D6" s="26"/>
      <c r="E6" s="16"/>
      <c r="F6" s="26"/>
      <c r="G6" s="25"/>
      <c r="H6" s="16"/>
      <c r="I6" s="25"/>
      <c r="J6" s="17"/>
      <c r="K6" s="18"/>
      <c r="L6" s="19"/>
      <c r="M6" s="20"/>
      <c r="N6" s="20"/>
      <c r="O6" s="20"/>
      <c r="P6" s="20"/>
      <c r="Q6" s="13"/>
      <c r="R6" s="13"/>
      <c r="S6" s="20"/>
      <c r="T6" s="20"/>
      <c r="U6" s="20"/>
      <c r="V6" s="14"/>
      <c r="W6" s="22"/>
      <c r="X6" s="23"/>
      <c r="Y6" s="27"/>
      <c r="Z6" s="27"/>
      <c r="AA6" s="27"/>
      <c r="AB6" s="27"/>
      <c r="AC6" s="27"/>
      <c r="AD6" s="27"/>
    </row>
    <row r="7" spans="1:30" ht="15.75">
      <c r="A7" s="13"/>
      <c r="B7" s="14"/>
      <c r="C7" s="15"/>
      <c r="D7" s="26"/>
      <c r="E7" s="16"/>
      <c r="F7" s="26"/>
      <c r="G7" s="25"/>
      <c r="H7" s="16"/>
      <c r="I7" s="25"/>
      <c r="J7" s="17"/>
      <c r="K7" s="18"/>
      <c r="L7" s="19"/>
      <c r="M7" s="20"/>
      <c r="N7" s="20"/>
      <c r="O7" s="20"/>
      <c r="P7" s="20"/>
      <c r="Q7" s="13"/>
      <c r="R7" s="13"/>
      <c r="S7" s="20"/>
      <c r="T7" s="20"/>
      <c r="U7" s="20"/>
      <c r="V7" s="14"/>
      <c r="W7" s="22"/>
      <c r="X7" s="23"/>
      <c r="Y7" s="27"/>
      <c r="Z7" s="27"/>
      <c r="AA7" s="27"/>
      <c r="AB7" s="27"/>
      <c r="AC7" s="27"/>
      <c r="AD7" s="27"/>
    </row>
    <row r="8" spans="1:30">
      <c r="A8" s="13">
        <v>1</v>
      </c>
      <c r="B8" s="28" t="s">
        <v>38</v>
      </c>
      <c r="C8" s="29" t="s">
        <v>39</v>
      </c>
      <c r="D8" s="30">
        <v>42851</v>
      </c>
      <c r="E8" s="31" t="s">
        <v>40</v>
      </c>
      <c r="F8" s="32" t="s">
        <v>41</v>
      </c>
      <c r="G8" s="33"/>
      <c r="H8" s="30"/>
      <c r="I8" s="30"/>
      <c r="J8" s="34">
        <v>9750000</v>
      </c>
      <c r="K8" s="34">
        <f t="shared" ref="K8:K13" si="0">+Q8*S8</f>
        <v>9750000</v>
      </c>
      <c r="L8" s="35">
        <f t="shared" ref="L8:L13" si="1">+J8/Q8</f>
        <v>9750000</v>
      </c>
      <c r="M8" s="36">
        <v>0</v>
      </c>
      <c r="N8" s="34">
        <v>9750000</v>
      </c>
      <c r="O8" s="36">
        <v>0</v>
      </c>
      <c r="P8" s="36">
        <f>+N8-O8</f>
        <v>9750000</v>
      </c>
      <c r="Q8" s="37">
        <v>1</v>
      </c>
      <c r="R8" s="37">
        <v>1</v>
      </c>
      <c r="S8" s="20">
        <f t="shared" ref="S8:S13" si="2">+L8+M8</f>
        <v>9750000</v>
      </c>
      <c r="T8" s="20">
        <f t="shared" ref="T8:T13" si="3">+R8*S8</f>
        <v>9750000</v>
      </c>
      <c r="U8" s="20">
        <f t="shared" ref="U8:U12" si="4">+L8*R8</f>
        <v>9750000</v>
      </c>
      <c r="V8" s="21" t="s">
        <v>42</v>
      </c>
      <c r="W8" s="22" t="s">
        <v>33</v>
      </c>
      <c r="X8" s="23">
        <f t="shared" ref="X8:X13" si="5">+P8-U8</f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</row>
    <row r="9" spans="1:30">
      <c r="A9" s="13">
        <f t="shared" ref="A9:A13" si="6">+A8+1</f>
        <v>2</v>
      </c>
      <c r="B9" s="28" t="s">
        <v>43</v>
      </c>
      <c r="C9" s="29" t="s">
        <v>44</v>
      </c>
      <c r="D9" s="30">
        <v>42881</v>
      </c>
      <c r="E9" s="38" t="s">
        <v>45</v>
      </c>
      <c r="F9" s="39" t="s">
        <v>46</v>
      </c>
      <c r="G9" s="40"/>
      <c r="H9" s="30"/>
      <c r="I9" s="30"/>
      <c r="J9" s="34">
        <v>1000000</v>
      </c>
      <c r="K9" s="34">
        <f t="shared" si="0"/>
        <v>1000000</v>
      </c>
      <c r="L9" s="35">
        <f t="shared" si="1"/>
        <v>1000000</v>
      </c>
      <c r="M9" s="36">
        <v>0</v>
      </c>
      <c r="N9" s="34">
        <v>1000000</v>
      </c>
      <c r="O9" s="36">
        <v>0</v>
      </c>
      <c r="P9" s="36">
        <f t="shared" ref="P9:P13" si="7">+N9-O9</f>
        <v>1000000</v>
      </c>
      <c r="Q9" s="37">
        <v>1</v>
      </c>
      <c r="R9" s="37">
        <v>1</v>
      </c>
      <c r="S9" s="20">
        <f t="shared" si="2"/>
        <v>1000000</v>
      </c>
      <c r="T9" s="20">
        <f t="shared" si="3"/>
        <v>1000000</v>
      </c>
      <c r="U9" s="20">
        <f t="shared" si="4"/>
        <v>1000000</v>
      </c>
      <c r="V9" s="21" t="s">
        <v>47</v>
      </c>
      <c r="W9" s="22" t="s">
        <v>33</v>
      </c>
      <c r="X9" s="23">
        <f t="shared" si="5"/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</row>
    <row r="10" spans="1:30">
      <c r="A10" s="13">
        <f t="shared" si="6"/>
        <v>3</v>
      </c>
      <c r="B10" s="28" t="s">
        <v>48</v>
      </c>
      <c r="C10" s="29" t="s">
        <v>49</v>
      </c>
      <c r="D10" s="30">
        <v>42137</v>
      </c>
      <c r="E10" s="41"/>
      <c r="F10" s="42" t="s">
        <v>50</v>
      </c>
      <c r="G10" s="42"/>
      <c r="H10" s="30"/>
      <c r="I10" s="30"/>
      <c r="J10" s="34">
        <v>7500000</v>
      </c>
      <c r="K10" s="34">
        <f t="shared" si="0"/>
        <v>7500000</v>
      </c>
      <c r="L10" s="35">
        <f t="shared" si="1"/>
        <v>7500000</v>
      </c>
      <c r="M10" s="36">
        <v>0</v>
      </c>
      <c r="N10" s="36">
        <v>7500000</v>
      </c>
      <c r="O10" s="36">
        <v>0</v>
      </c>
      <c r="P10" s="36">
        <f t="shared" si="7"/>
        <v>7500000</v>
      </c>
      <c r="Q10" s="37">
        <v>1</v>
      </c>
      <c r="R10" s="37">
        <v>1</v>
      </c>
      <c r="S10" s="20">
        <f t="shared" si="2"/>
        <v>7500000</v>
      </c>
      <c r="T10" s="20">
        <f t="shared" si="3"/>
        <v>7500000</v>
      </c>
      <c r="U10" s="20">
        <f t="shared" si="4"/>
        <v>7500000</v>
      </c>
      <c r="V10" s="21" t="s">
        <v>51</v>
      </c>
      <c r="W10" s="22" t="s">
        <v>34</v>
      </c>
      <c r="X10" s="23">
        <f t="shared" si="5"/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</row>
    <row r="11" spans="1:30" ht="15.75">
      <c r="A11" s="13">
        <f t="shared" si="6"/>
        <v>4</v>
      </c>
      <c r="B11" s="28" t="s">
        <v>61</v>
      </c>
      <c r="C11" s="29" t="s">
        <v>62</v>
      </c>
      <c r="D11" s="32" t="s">
        <v>63</v>
      </c>
      <c r="E11" s="30">
        <v>43222</v>
      </c>
      <c r="F11" s="32" t="s">
        <v>64</v>
      </c>
      <c r="G11" s="32" t="s">
        <v>64</v>
      </c>
      <c r="H11" s="30"/>
      <c r="I11" s="33"/>
      <c r="J11" s="34">
        <v>5000000</v>
      </c>
      <c r="K11" s="34">
        <f t="shared" si="0"/>
        <v>5000000</v>
      </c>
      <c r="L11" s="35">
        <f t="shared" si="1"/>
        <v>5000000</v>
      </c>
      <c r="M11" s="36">
        <v>0</v>
      </c>
      <c r="N11" s="36">
        <v>5000000</v>
      </c>
      <c r="O11" s="36">
        <v>0</v>
      </c>
      <c r="P11" s="36">
        <f t="shared" si="7"/>
        <v>5000000</v>
      </c>
      <c r="Q11" s="37">
        <v>1</v>
      </c>
      <c r="R11" s="37">
        <v>1</v>
      </c>
      <c r="S11" s="20">
        <f t="shared" si="2"/>
        <v>5000000</v>
      </c>
      <c r="T11" s="20">
        <f t="shared" si="3"/>
        <v>5000000</v>
      </c>
      <c r="U11" s="20">
        <f t="shared" si="4"/>
        <v>5000000</v>
      </c>
      <c r="V11" s="14" t="s">
        <v>65</v>
      </c>
      <c r="W11" s="22" t="s">
        <v>35</v>
      </c>
      <c r="X11" s="23">
        <f t="shared" si="5"/>
        <v>0</v>
      </c>
      <c r="Y11" s="14">
        <v>62903</v>
      </c>
      <c r="Z11" s="14"/>
      <c r="AA11" s="14"/>
      <c r="AB11" s="14"/>
      <c r="AC11" s="14">
        <v>4937097</v>
      </c>
      <c r="AD11" s="27">
        <f>Y11+Z11+AA11+AC11</f>
        <v>5000000</v>
      </c>
    </row>
    <row r="12" spans="1:30" ht="15.75">
      <c r="A12" s="13">
        <f t="shared" si="6"/>
        <v>5</v>
      </c>
      <c r="B12" s="28" t="s">
        <v>66</v>
      </c>
      <c r="C12" s="29" t="s">
        <v>67</v>
      </c>
      <c r="D12" s="32" t="s">
        <v>68</v>
      </c>
      <c r="E12" s="30">
        <v>43231</v>
      </c>
      <c r="F12" s="32" t="s">
        <v>69</v>
      </c>
      <c r="G12" s="33"/>
      <c r="H12" s="30"/>
      <c r="I12" s="33"/>
      <c r="J12" s="34">
        <v>7500000</v>
      </c>
      <c r="K12" s="34">
        <f t="shared" si="0"/>
        <v>7500000</v>
      </c>
      <c r="L12" s="35">
        <f t="shared" si="1"/>
        <v>7500000</v>
      </c>
      <c r="M12" s="36">
        <v>0</v>
      </c>
      <c r="N12" s="36">
        <v>7500000</v>
      </c>
      <c r="O12" s="36">
        <v>0</v>
      </c>
      <c r="P12" s="36">
        <f t="shared" si="7"/>
        <v>7500000</v>
      </c>
      <c r="Q12" s="37">
        <v>1</v>
      </c>
      <c r="R12" s="37">
        <v>1</v>
      </c>
      <c r="S12" s="20">
        <f t="shared" si="2"/>
        <v>7500000</v>
      </c>
      <c r="T12" s="20">
        <f t="shared" si="3"/>
        <v>7500000</v>
      </c>
      <c r="U12" s="20">
        <f t="shared" si="4"/>
        <v>7500000</v>
      </c>
      <c r="V12" s="14" t="s">
        <v>36</v>
      </c>
      <c r="W12" s="22" t="s">
        <v>35</v>
      </c>
      <c r="X12" s="23">
        <f t="shared" si="5"/>
        <v>0</v>
      </c>
      <c r="Y12" s="14">
        <v>66048</v>
      </c>
      <c r="Z12" s="14">
        <f>0</f>
        <v>0</v>
      </c>
      <c r="AA12" s="14">
        <f>3742398-862752</f>
        <v>2879646</v>
      </c>
      <c r="AB12" s="14"/>
      <c r="AC12" s="14">
        <v>4554306</v>
      </c>
      <c r="AD12" s="27">
        <f>Y12+Z12+AA12+AC12</f>
        <v>7500000</v>
      </c>
    </row>
    <row r="13" spans="1:30" ht="15.75">
      <c r="A13" s="13">
        <f t="shared" si="6"/>
        <v>6</v>
      </c>
      <c r="B13" s="28" t="s">
        <v>70</v>
      </c>
      <c r="C13" s="29" t="s">
        <v>71</v>
      </c>
      <c r="D13" s="32" t="s">
        <v>72</v>
      </c>
      <c r="E13" s="30">
        <v>43229</v>
      </c>
      <c r="F13" s="32" t="s">
        <v>73</v>
      </c>
      <c r="G13" s="33"/>
      <c r="H13" s="30"/>
      <c r="I13" s="30">
        <v>43264</v>
      </c>
      <c r="J13" s="34">
        <v>7500000</v>
      </c>
      <c r="K13" s="34">
        <f t="shared" si="0"/>
        <v>7500000</v>
      </c>
      <c r="L13" s="35">
        <f t="shared" si="1"/>
        <v>7500000</v>
      </c>
      <c r="M13" s="36">
        <v>0</v>
      </c>
      <c r="N13" s="36">
        <v>3800000</v>
      </c>
      <c r="O13" s="36">
        <v>0</v>
      </c>
      <c r="P13" s="36">
        <f t="shared" si="7"/>
        <v>3800000</v>
      </c>
      <c r="Q13" s="37">
        <v>1</v>
      </c>
      <c r="R13" s="37">
        <v>1</v>
      </c>
      <c r="S13" s="20">
        <f t="shared" si="2"/>
        <v>7500000</v>
      </c>
      <c r="T13" s="20">
        <f t="shared" si="3"/>
        <v>7500000</v>
      </c>
      <c r="U13" s="20">
        <f>+L13*R13-3700000</f>
        <v>3800000</v>
      </c>
      <c r="V13" s="14" t="s">
        <v>74</v>
      </c>
      <c r="W13" s="22" t="s">
        <v>35</v>
      </c>
      <c r="X13" s="23">
        <f t="shared" si="5"/>
        <v>0</v>
      </c>
      <c r="Y13" s="27">
        <v>72339</v>
      </c>
      <c r="Z13" s="27"/>
      <c r="AA13" s="27">
        <f>1460000</f>
        <v>1460000</v>
      </c>
      <c r="AB13" s="27">
        <v>1375935</v>
      </c>
      <c r="AC13" s="27">
        <v>7343596</v>
      </c>
      <c r="AD13" s="27">
        <f>+Y13+AA13-AB13+AC13</f>
        <v>7500000</v>
      </c>
    </row>
    <row r="14" spans="1:30" ht="15.75">
      <c r="A14" s="13"/>
      <c r="B14" s="28"/>
      <c r="C14" s="15" t="s">
        <v>78</v>
      </c>
      <c r="D14" s="15" t="s">
        <v>79</v>
      </c>
      <c r="E14" s="49">
        <v>42961</v>
      </c>
      <c r="F14" s="32"/>
      <c r="G14" s="33"/>
      <c r="H14" s="30"/>
      <c r="I14" s="30"/>
      <c r="J14" s="50">
        <v>15000000</v>
      </c>
      <c r="K14" s="50">
        <v>15000000</v>
      </c>
      <c r="L14" s="50">
        <v>15000000</v>
      </c>
      <c r="M14" s="36"/>
      <c r="N14" s="50">
        <v>15000000</v>
      </c>
      <c r="O14" s="36"/>
      <c r="P14" s="36"/>
      <c r="Q14" s="37">
        <v>1</v>
      </c>
      <c r="R14" s="37">
        <v>1</v>
      </c>
      <c r="S14" s="50">
        <v>15000000</v>
      </c>
      <c r="T14" s="50">
        <v>15000000</v>
      </c>
      <c r="U14" s="50">
        <v>15000000</v>
      </c>
      <c r="V14" s="14"/>
      <c r="W14" s="22" t="s">
        <v>84</v>
      </c>
      <c r="X14" s="23"/>
      <c r="Y14" s="27"/>
      <c r="Z14" s="27"/>
      <c r="AA14" s="27"/>
      <c r="AB14" s="27"/>
      <c r="AC14" s="27"/>
      <c r="AD14" s="27"/>
    </row>
    <row r="15" spans="1:30" ht="15.75">
      <c r="A15" s="13"/>
      <c r="B15" s="28"/>
      <c r="C15" s="15" t="s">
        <v>80</v>
      </c>
      <c r="D15" s="15" t="s">
        <v>81</v>
      </c>
      <c r="E15" s="49">
        <v>43182</v>
      </c>
      <c r="F15" s="32"/>
      <c r="G15" s="33"/>
      <c r="H15" s="30"/>
      <c r="I15" s="30"/>
      <c r="J15" s="51">
        <v>10000000</v>
      </c>
      <c r="K15" s="51">
        <v>10000000</v>
      </c>
      <c r="L15" s="51">
        <v>10000000</v>
      </c>
      <c r="M15" s="36"/>
      <c r="N15" s="51">
        <v>10000000</v>
      </c>
      <c r="O15" s="36"/>
      <c r="P15" s="36"/>
      <c r="Q15" s="37">
        <v>1</v>
      </c>
      <c r="R15" s="37">
        <v>1</v>
      </c>
      <c r="S15" s="51">
        <v>10000000</v>
      </c>
      <c r="T15" s="51">
        <v>10000000</v>
      </c>
      <c r="U15" s="51">
        <v>10000000</v>
      </c>
      <c r="V15" s="14"/>
      <c r="W15" s="22" t="s">
        <v>84</v>
      </c>
      <c r="X15" s="23"/>
      <c r="Y15" s="27"/>
      <c r="Z15" s="27"/>
      <c r="AA15" s="27"/>
      <c r="AB15" s="27"/>
      <c r="AC15" s="27"/>
      <c r="AD15" s="27"/>
    </row>
    <row r="16" spans="1:30" ht="15.75">
      <c r="A16" s="13"/>
      <c r="B16" s="28"/>
      <c r="C16" s="15" t="s">
        <v>82</v>
      </c>
      <c r="D16" s="15" t="s">
        <v>83</v>
      </c>
      <c r="E16" s="49">
        <v>43256</v>
      </c>
      <c r="F16" s="32"/>
      <c r="G16" s="33"/>
      <c r="H16" s="30"/>
      <c r="I16" s="30"/>
      <c r="J16" s="34">
        <v>10000000</v>
      </c>
      <c r="K16" s="34">
        <v>10000000</v>
      </c>
      <c r="L16" s="34">
        <v>10000000</v>
      </c>
      <c r="M16" s="36"/>
      <c r="N16" s="34">
        <v>10000000</v>
      </c>
      <c r="O16" s="36"/>
      <c r="P16" s="36"/>
      <c r="Q16" s="37">
        <v>1</v>
      </c>
      <c r="R16" s="37">
        <v>1</v>
      </c>
      <c r="S16" s="34">
        <v>10000000</v>
      </c>
      <c r="T16" s="34">
        <v>10000000</v>
      </c>
      <c r="U16" s="34">
        <v>10000000</v>
      </c>
      <c r="V16" s="14"/>
      <c r="W16" s="22" t="s">
        <v>84</v>
      </c>
      <c r="X16" s="23"/>
      <c r="Y16" s="27"/>
      <c r="Z16" s="27"/>
      <c r="AA16" s="27"/>
      <c r="AB16" s="27"/>
      <c r="AC16" s="27"/>
      <c r="AD16" s="27"/>
    </row>
    <row r="17" spans="1:30">
      <c r="A17" s="13"/>
      <c r="B17" s="14"/>
      <c r="C17" s="13"/>
      <c r="D17" s="25"/>
      <c r="E17" s="43"/>
      <c r="F17" s="25"/>
      <c r="G17" s="25"/>
      <c r="H17" s="25"/>
      <c r="I17" s="25"/>
      <c r="J17" s="18"/>
      <c r="K17" s="18"/>
      <c r="L17" s="19"/>
      <c r="M17" s="20"/>
      <c r="N17" s="20"/>
      <c r="O17" s="20"/>
      <c r="P17" s="20"/>
      <c r="Q17" s="13"/>
      <c r="R17" s="13"/>
      <c r="S17" s="20"/>
      <c r="T17" s="20"/>
      <c r="U17" s="20"/>
      <c r="V17" s="14"/>
      <c r="W17" s="14"/>
      <c r="X17" s="23"/>
      <c r="Y17" s="27"/>
      <c r="Z17" s="27"/>
      <c r="AA17" s="27"/>
      <c r="AB17" s="27"/>
      <c r="AC17" s="27"/>
      <c r="AD17" s="27"/>
    </row>
    <row r="18" spans="1:30">
      <c r="A18" s="14"/>
      <c r="B18" s="14" t="s">
        <v>10</v>
      </c>
      <c r="C18" s="14"/>
      <c r="D18" s="14"/>
      <c r="E18" s="44"/>
      <c r="F18" s="13"/>
      <c r="G18" s="13"/>
      <c r="H18" s="14"/>
      <c r="I18" s="14"/>
      <c r="J18" s="45">
        <f>SUM(J8:J17)</f>
        <v>73250000</v>
      </c>
      <c r="K18" s="45">
        <f>SUM(K8:K17)</f>
        <v>73250000</v>
      </c>
      <c r="L18" s="45">
        <f>SUM(L8:L17)</f>
        <v>73250000</v>
      </c>
      <c r="M18" s="45">
        <f>SUM(M8:M17)</f>
        <v>0</v>
      </c>
      <c r="N18" s="45">
        <f>SUM(N6:N17)</f>
        <v>69550000</v>
      </c>
      <c r="O18" s="45">
        <f>SUM(O6:O17)</f>
        <v>0</v>
      </c>
      <c r="P18" s="45">
        <f t="shared" ref="P18:U18" si="8">SUM(P8:P17)</f>
        <v>34550000</v>
      </c>
      <c r="Q18" s="45">
        <f t="shared" si="8"/>
        <v>9</v>
      </c>
      <c r="R18" s="45">
        <f t="shared" si="8"/>
        <v>9</v>
      </c>
      <c r="S18" s="45">
        <f t="shared" si="8"/>
        <v>73250000</v>
      </c>
      <c r="T18" s="45">
        <f t="shared" si="8"/>
        <v>73250000</v>
      </c>
      <c r="U18" s="45">
        <f t="shared" si="8"/>
        <v>69550000</v>
      </c>
      <c r="V18" s="45"/>
      <c r="W18" s="45"/>
      <c r="X18" s="45">
        <f t="shared" ref="X18:AD18" si="9">SUM(X8:X17)</f>
        <v>0</v>
      </c>
      <c r="Y18" s="45">
        <f t="shared" si="9"/>
        <v>201290</v>
      </c>
      <c r="Z18" s="45">
        <f t="shared" si="9"/>
        <v>0</v>
      </c>
      <c r="AA18" s="45">
        <f t="shared" si="9"/>
        <v>4339646</v>
      </c>
      <c r="AB18" s="45">
        <f t="shared" si="9"/>
        <v>1375935</v>
      </c>
      <c r="AC18" s="45">
        <f t="shared" si="9"/>
        <v>16834999</v>
      </c>
      <c r="AD18" s="45">
        <f t="shared" si="9"/>
        <v>20000000</v>
      </c>
    </row>
    <row r="19" spans="1:30" ht="15.75">
      <c r="E19" s="1"/>
      <c r="F19" s="1"/>
      <c r="G19" s="1"/>
      <c r="J19" s="1"/>
      <c r="K19" s="1"/>
      <c r="L19" s="1"/>
      <c r="N19" s="46">
        <f>+JUNI18!U17</f>
        <v>34550000</v>
      </c>
      <c r="S19" s="1"/>
      <c r="T19" s="1"/>
      <c r="U19" s="1"/>
      <c r="Y19" s="47"/>
      <c r="Z19" s="47"/>
      <c r="AA19" s="47"/>
      <c r="AB19" s="47"/>
      <c r="AC19" s="47"/>
      <c r="AD19" s="47"/>
    </row>
    <row r="20" spans="1:30" ht="15.75">
      <c r="E20" s="1"/>
      <c r="F20" s="1"/>
      <c r="G20" s="1"/>
      <c r="J20" s="1"/>
      <c r="K20" s="1"/>
      <c r="L20" s="1"/>
      <c r="N20" s="46">
        <f>+N18-N19</f>
        <v>35000000</v>
      </c>
      <c r="S20" s="1"/>
      <c r="T20" s="1"/>
      <c r="U20" s="1"/>
      <c r="Y20" s="47"/>
      <c r="Z20" s="47"/>
      <c r="AA20" s="47"/>
      <c r="AB20" s="47"/>
      <c r="AC20" s="47"/>
      <c r="AD20" s="47"/>
    </row>
    <row r="21" spans="1:30">
      <c r="Y21" s="47"/>
      <c r="Z21" s="47"/>
      <c r="AA21" s="47"/>
      <c r="AB21" s="47"/>
      <c r="AC21" s="47"/>
      <c r="AD21" s="47"/>
    </row>
    <row r="22" spans="1:30">
      <c r="Y22" s="47"/>
      <c r="Z22" s="47"/>
      <c r="AA22" s="47"/>
      <c r="AB22" s="47"/>
      <c r="AC22" s="47"/>
      <c r="AD22" s="47"/>
    </row>
    <row r="23" spans="1:30">
      <c r="Y23" s="47"/>
      <c r="Z23" s="47"/>
      <c r="AA23" s="47"/>
      <c r="AB23" s="47"/>
      <c r="AC23" s="47"/>
      <c r="AD23" s="47"/>
    </row>
    <row r="24" spans="1:30">
      <c r="Y24" s="47"/>
      <c r="Z24" s="47"/>
      <c r="AA24" s="47"/>
      <c r="AB24" s="47"/>
      <c r="AC24" s="47"/>
      <c r="AD24" s="47"/>
    </row>
    <row r="25" spans="1:30">
      <c r="Y25" s="47"/>
      <c r="Z25" s="47"/>
      <c r="AA25" s="47"/>
      <c r="AB25" s="47"/>
      <c r="AC25" s="47"/>
      <c r="AD25" s="47"/>
    </row>
    <row r="26" spans="1:30">
      <c r="Y26" s="47"/>
      <c r="Z26" s="47"/>
      <c r="AA26" s="47"/>
      <c r="AB26" s="47"/>
      <c r="AC26" s="47"/>
      <c r="AD26" s="47"/>
    </row>
    <row r="27" spans="1:30">
      <c r="Y27" s="47"/>
      <c r="Z27" s="47"/>
      <c r="AA27" s="47"/>
      <c r="AB27" s="47"/>
      <c r="AC27" s="47"/>
      <c r="AD27" s="47"/>
    </row>
    <row r="28" spans="1:30">
      <c r="Y28" s="47"/>
      <c r="Z28" s="47"/>
      <c r="AA28" s="47"/>
      <c r="AB28" s="47"/>
      <c r="AC28" s="47"/>
      <c r="AD28" s="47"/>
    </row>
    <row r="29" spans="1:30">
      <c r="Y29" s="47"/>
      <c r="Z29" s="47"/>
      <c r="AA29" s="47"/>
      <c r="AB29" s="47"/>
      <c r="AC29" s="47"/>
      <c r="AD29" s="47"/>
    </row>
    <row r="30" spans="1:30">
      <c r="Y30" s="47"/>
      <c r="Z30" s="47"/>
      <c r="AA30" s="47"/>
      <c r="AB30" s="47"/>
      <c r="AC30" s="47"/>
      <c r="AD30" s="47"/>
    </row>
    <row r="31" spans="1:30">
      <c r="Y31" s="47"/>
      <c r="Z31" s="47"/>
      <c r="AA31" s="47"/>
      <c r="AB31" s="47"/>
      <c r="AC31" s="47"/>
      <c r="AD31" s="47"/>
    </row>
    <row r="32" spans="1:30" ht="15.75">
      <c r="E32" s="1"/>
      <c r="F32" s="1"/>
      <c r="G32" s="1"/>
      <c r="J32" s="1"/>
      <c r="K32" s="1"/>
      <c r="L32" s="1"/>
      <c r="S32" s="1"/>
      <c r="T32" s="1"/>
      <c r="U32" s="1"/>
      <c r="Y32" s="47"/>
      <c r="Z32" s="47"/>
      <c r="AA32" s="47"/>
      <c r="AB32" s="47"/>
      <c r="AC32" s="47"/>
      <c r="AD32" s="47"/>
    </row>
    <row r="33" spans="5:30" ht="15.75">
      <c r="E33" s="1"/>
      <c r="F33" s="1"/>
      <c r="G33" s="1"/>
      <c r="J33" s="1"/>
      <c r="K33" s="1"/>
      <c r="L33" s="1"/>
      <c r="S33" s="1"/>
      <c r="T33" s="1"/>
      <c r="U33" s="1"/>
      <c r="Y33" s="47"/>
      <c r="Z33" s="47"/>
      <c r="AA33" s="47"/>
      <c r="AB33" s="47"/>
      <c r="AC33" s="47"/>
      <c r="AD33" s="47"/>
    </row>
    <row r="34" spans="5:30" ht="15.75">
      <c r="E34" s="1"/>
      <c r="F34" s="1"/>
      <c r="G34" s="1"/>
      <c r="J34" s="1"/>
      <c r="K34" s="1"/>
      <c r="L34" s="1"/>
      <c r="S34" s="1"/>
      <c r="T34" s="1"/>
      <c r="U34" s="1"/>
      <c r="Y34" s="47"/>
      <c r="Z34" s="47"/>
      <c r="AA34" s="47"/>
      <c r="AB34" s="47"/>
      <c r="AC34" s="47"/>
      <c r="AD34" s="47"/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JUNI18</vt:lpstr>
      <vt:lpstr>JULI18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Wiwid</dc:creator>
  <cp:lastModifiedBy>RASHYA-IZAN</cp:lastModifiedBy>
  <dcterms:created xsi:type="dcterms:W3CDTF">2018-06-20T09:46:36Z</dcterms:created>
  <dcterms:modified xsi:type="dcterms:W3CDTF">2018-07-12T08:49:14Z</dcterms:modified>
</cp:coreProperties>
</file>