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425" windowWidth="9720" windowHeight="5940" tabRatio="598" firstSheet="49" activeTab="50"/>
  </bookViews>
  <sheets>
    <sheet name="JAN'13" sheetId="1" r:id="rId1"/>
    <sheet name="FEB'13" sheetId="2" r:id="rId2"/>
    <sheet name="APR'13" sheetId="3" r:id="rId3"/>
    <sheet name="MEI'13" sheetId="4" r:id="rId4"/>
    <sheet name="JUNI'13" sheetId="5" r:id="rId5"/>
    <sheet name="JULI'13" sheetId="6" r:id="rId6"/>
    <sheet name="AGTS'13" sheetId="7" r:id="rId7"/>
    <sheet name="OKT'13" sheetId="8" r:id="rId8"/>
    <sheet name="NOV'13" sheetId="9" r:id="rId9"/>
    <sheet name="DES'13" sheetId="10" r:id="rId10"/>
    <sheet name="JAN'14" sheetId="11" r:id="rId11"/>
    <sheet name="FEB'14" sheetId="12" r:id="rId12"/>
    <sheet name="MARET'14" sheetId="13" r:id="rId13"/>
    <sheet name="APRIL'14" sheetId="14" r:id="rId14"/>
    <sheet name="MEI'14" sheetId="15" r:id="rId15"/>
    <sheet name="JUNI'14" sheetId="16" r:id="rId16"/>
    <sheet name="JULI'14" sheetId="17" r:id="rId17"/>
    <sheet name="AGST'14" sheetId="18" r:id="rId18"/>
    <sheet name="SEPT'14" sheetId="19" r:id="rId19"/>
    <sheet name="OKT'14" sheetId="20" r:id="rId20"/>
    <sheet name="NOV'14" sheetId="21" r:id="rId21"/>
    <sheet name="DES'14" sheetId="22" r:id="rId22"/>
    <sheet name="JAN'15" sheetId="23" r:id="rId23"/>
    <sheet name="FEB'15" sheetId="24" r:id="rId24"/>
    <sheet name="MAR'15" sheetId="25" r:id="rId25"/>
    <sheet name="APR'15" sheetId="26" r:id="rId26"/>
    <sheet name="MEI'15" sheetId="27" r:id="rId27"/>
    <sheet name="JUNI'15" sheetId="28" r:id="rId28"/>
    <sheet name="JULI'15" sheetId="29" r:id="rId29"/>
    <sheet name="AGT'15" sheetId="30" r:id="rId30"/>
    <sheet name="SEPT'15" sheetId="31" r:id="rId31"/>
    <sheet name="OKT'15" sheetId="32" r:id="rId32"/>
    <sheet name="NOV'15" sheetId="33" r:id="rId33"/>
    <sheet name="DES'15" sheetId="34" r:id="rId34"/>
    <sheet name="JAN'16" sheetId="35" r:id="rId35"/>
    <sheet name="FEB'16" sheetId="36" r:id="rId36"/>
    <sheet name="MAR'16" sheetId="37" r:id="rId37"/>
    <sheet name="MEI'16" sheetId="38" r:id="rId38"/>
    <sheet name="JUNI'16" sheetId="39" r:id="rId39"/>
    <sheet name="AGT'16" sheetId="40" r:id="rId40"/>
    <sheet name="SEPT'16" sheetId="41" r:id="rId41"/>
    <sheet name="OKT'17" sheetId="45" r:id="rId42"/>
    <sheet name="NOP'16" sheetId="42" r:id="rId43"/>
    <sheet name="DES'16" sheetId="43" r:id="rId44"/>
    <sheet name="JAN'17" sheetId="44" r:id="rId45"/>
    <sheet name="MAR'17" sheetId="46" r:id="rId46"/>
    <sheet name="april'17" sheetId="47" r:id="rId47"/>
    <sheet name="MEI'17" sheetId="48" r:id="rId48"/>
    <sheet name="JUNI'17" sheetId="49" r:id="rId49"/>
    <sheet name="JULI'17" sheetId="50" r:id="rId50"/>
    <sheet name="AGT'17" sheetId="51" r:id="rId51"/>
    <sheet name="SEPT'17" sheetId="52" r:id="rId52"/>
    <sheet name="OKT 2017" sheetId="53" r:id="rId53"/>
    <sheet name="NOP 2017" sheetId="54" r:id="rId54"/>
    <sheet name="DES 2017" sheetId="55" r:id="rId55"/>
    <sheet name="JAN 2018" sheetId="56" r:id="rId56"/>
    <sheet name="FEB 2018" sheetId="57" r:id="rId57"/>
    <sheet name="MAR 2018" sheetId="58" r:id="rId58"/>
    <sheet name="APR 2018" sheetId="59" r:id="rId59"/>
  </sheets>
  <definedNames>
    <definedName name="_xlnm.Print_Area" localSheetId="17">'SEPT''14'!$A$2:$P$22</definedName>
    <definedName name="_xlnm.Print_Area" localSheetId="29">'AGT''15'!#REF!</definedName>
    <definedName name="_xlnm.Print_Area" localSheetId="39">'AGT''16'!$A$44:$O$63</definedName>
    <definedName name="_xlnm.Print_Area" localSheetId="50">'SEPT''17'!$A$41:$P$59</definedName>
    <definedName name="_xlnm.Print_Area" localSheetId="6">'AGTS''13'!$A$164:$S$188</definedName>
    <definedName name="_xlnm.Print_Area" localSheetId="58">'APR 2018'!$A$2:$O$20</definedName>
    <definedName name="_xlnm.Print_Area" localSheetId="13">'APRIL''14'!$A$25:$S$45</definedName>
    <definedName name="_xlnm.Print_Area" localSheetId="46">'april''17'!$A$22:$P$41</definedName>
    <definedName name="_xlnm.Print_Area" localSheetId="54">'DES 2017'!$A$1:$O$19</definedName>
    <definedName name="_xlnm.Print_Area" localSheetId="9">'DES''13'!$A$185:$S$209</definedName>
    <definedName name="_xlnm.Print_Area" localSheetId="21">'DES''14'!$A$70:$S$91</definedName>
    <definedName name="_xlnm.Print_Area" localSheetId="33">'DES''15'!$A$1:$O$20</definedName>
    <definedName name="_xlnm.Print_Area" localSheetId="43">'DES''16'!$A$41:$Q$50</definedName>
    <definedName name="_xlnm.Print_Area" localSheetId="56">'FEB 2018'!$A$1:$O$19</definedName>
    <definedName name="_xlnm.Print_Area" localSheetId="11">'FEB''14'!$A$49:$S$69</definedName>
    <definedName name="_xlnm.Print_Area" localSheetId="23">'FEB''15'!$A$24:$S$45</definedName>
    <definedName name="_xlnm.Print_Area" localSheetId="35">'FEB''16'!$A$43:$O$62</definedName>
    <definedName name="_xlnm.Print_Area" localSheetId="10">'JAN''14'!$A$2:$S$24</definedName>
    <definedName name="_xlnm.Print_Area" localSheetId="22">'JAN''15'!$A$1:$S$22</definedName>
    <definedName name="_xlnm.Print_Area" localSheetId="44">'JAN''17'!$A$45:$Q$55</definedName>
    <definedName name="_xlnm.Print_Area" localSheetId="16">'JULI''14'!$A$2:$S$12</definedName>
    <definedName name="_xlnm.Print_Area" localSheetId="28">'JULI''15'!$A$65:$P$84</definedName>
    <definedName name="_xlnm.Print_Area" localSheetId="49">'JULI''17'!$A$22:$P$41</definedName>
    <definedName name="_xlnm.Print_Area" localSheetId="15">'JUNI''14'!$A$90:$S$110</definedName>
    <definedName name="_xlnm.Print_Area" localSheetId="27">'JUNI''15'!$A$43:$P$62</definedName>
    <definedName name="_xlnm.Print_Area" localSheetId="38">'JUNI''16'!$A$1:$O$20</definedName>
    <definedName name="_xlnm.Print_Area" localSheetId="48">'JUNI''17'!$A$42:$P$61</definedName>
    <definedName name="_xlnm.Print_Area" localSheetId="57">'MAR 2018'!$A$111:$P$129</definedName>
    <definedName name="_xlnm.Print_Area" localSheetId="24">'MAR''15'!$A$106:$R$125</definedName>
    <definedName name="_xlnm.Print_Area" localSheetId="36">'MAR''16'!$A$1:$O$20</definedName>
    <definedName name="_xlnm.Print_Area" localSheetId="45">'MAR''17'!$A$66:$P$85</definedName>
    <definedName name="_xlnm.Print_Area" localSheetId="12">'MARET''14'!$A$1:$S$21</definedName>
    <definedName name="_xlnm.Print_Area" localSheetId="14">'MEI''14'!$A$89:$S$109</definedName>
    <definedName name="_xlnm.Print_Area" localSheetId="26">'MEI''15'!$A$1:$P$20</definedName>
    <definedName name="_xlnm.Print_Area" localSheetId="37">'MEI''16'!$A$85:$O$104</definedName>
    <definedName name="_xlnm.Print_Area" localSheetId="47">'MEI''17'!$A$23:$P$42</definedName>
    <definedName name="_xlnm.Print_Area" localSheetId="53">'NOP 2017'!$A$1:$O$19</definedName>
    <definedName name="_xlnm.Print_Area" localSheetId="42">'NOP''16'!$A$43:$O$62</definedName>
    <definedName name="_xlnm.Print_Area" localSheetId="8">'NOV''13'!$A$1:$S$25</definedName>
    <definedName name="_xlnm.Print_Area" localSheetId="20">'NOV''14'!#REF!</definedName>
    <definedName name="_xlnm.Print_Area" localSheetId="32">'NOV''15'!$A$43:$P$62</definedName>
    <definedName name="_xlnm.Print_Area" localSheetId="7">'OKT''13'!$A$56:$S$82</definedName>
    <definedName name="_xlnm.Print_Area" localSheetId="19">'OKT''14'!$A$105:$S$127</definedName>
    <definedName name="_xlnm.Print_Area" localSheetId="31">'OKT''15'!$A$43:$P$62</definedName>
    <definedName name="_xlnm.Print_Area" localSheetId="18">'SEPT''14'!$A$66:$S$85</definedName>
    <definedName name="_xlnm.Print_Area" localSheetId="40">'SEPT''16'!$A$66:$O$85</definedName>
    <definedName name="_xlnm.Print_Area" localSheetId="51">'SEPT''17'!$A$41:$P$50</definedName>
  </definedNames>
  <calcPr calcId="144525"/>
  <fileRecoveryPr autoRecover="0"/>
</workbook>
</file>

<file path=xl/calcChain.xml><?xml version="1.0" encoding="utf-8"?>
<calcChain xmlns="http://schemas.openxmlformats.org/spreadsheetml/2006/main">
  <c r="J11" i="59" l="1"/>
  <c r="I11" i="59"/>
  <c r="H11" i="59"/>
  <c r="G11" i="59"/>
  <c r="K9" i="59"/>
  <c r="K11" i="59" s="1"/>
  <c r="L9" i="59" l="1"/>
  <c r="L11" i="59" s="1"/>
  <c r="M118" i="58"/>
  <c r="K120" i="58"/>
  <c r="J120" i="58"/>
  <c r="I120" i="58"/>
  <c r="H120" i="58"/>
  <c r="G120" i="58"/>
  <c r="L118" i="58"/>
  <c r="L120" i="58" s="1"/>
  <c r="M9" i="59" l="1"/>
  <c r="M11" i="59" s="1"/>
  <c r="M120" i="58"/>
  <c r="N118" i="58" l="1"/>
  <c r="N120" i="58" s="1"/>
  <c r="M98" i="58" l="1"/>
  <c r="K100" i="58"/>
  <c r="J100" i="58"/>
  <c r="I100" i="58"/>
  <c r="H100" i="58"/>
  <c r="G100" i="58"/>
  <c r="L98" i="58"/>
  <c r="L100" i="58" s="1"/>
  <c r="M100" i="58" l="1"/>
  <c r="K80" i="58"/>
  <c r="J80" i="58"/>
  <c r="I80" i="58"/>
  <c r="H80" i="58"/>
  <c r="G80" i="58"/>
  <c r="L78" i="58"/>
  <c r="L80" i="58" s="1"/>
  <c r="N98" i="58" l="1"/>
  <c r="N100" i="58" s="1"/>
  <c r="M78" i="58"/>
  <c r="M80" i="58"/>
  <c r="N78" i="58"/>
  <c r="N80" i="58" s="1"/>
  <c r="L58" i="58"/>
  <c r="K37" i="58"/>
  <c r="J37" i="58"/>
  <c r="I37" i="58"/>
  <c r="H37" i="58"/>
  <c r="G37" i="58"/>
  <c r="L35" i="58"/>
  <c r="L37" i="58" s="1"/>
  <c r="K60" i="58"/>
  <c r="J60" i="58"/>
  <c r="I60" i="58"/>
  <c r="H60" i="58"/>
  <c r="G60" i="58"/>
  <c r="L60" i="58"/>
  <c r="H17" i="58"/>
  <c r="I17" i="58"/>
  <c r="J17" i="58"/>
  <c r="K17" i="58"/>
  <c r="G17" i="58"/>
  <c r="M35" i="58" l="1"/>
  <c r="M37" i="58" s="1"/>
  <c r="M58" i="58"/>
  <c r="M60" i="58" s="1"/>
  <c r="N35" i="58" l="1"/>
  <c r="N37" i="58" s="1"/>
  <c r="N58" i="58"/>
  <c r="N60" i="58" s="1"/>
  <c r="L15" i="58" l="1"/>
  <c r="L17" i="58" s="1"/>
  <c r="M15" i="58" l="1"/>
  <c r="M17" i="58" s="1"/>
  <c r="J10" i="57"/>
  <c r="I10" i="57"/>
  <c r="H10" i="57"/>
  <c r="G10" i="57"/>
  <c r="K8" i="57"/>
  <c r="K10" i="57" s="1"/>
  <c r="N15" i="58" l="1"/>
  <c r="N17" i="58" s="1"/>
  <c r="L8" i="57"/>
  <c r="M8" i="57" s="1"/>
  <c r="M10" i="57" s="1"/>
  <c r="J10" i="55"/>
  <c r="I10" i="55"/>
  <c r="H10" i="55"/>
  <c r="G10" i="55"/>
  <c r="K8" i="55"/>
  <c r="L8" i="55" s="1"/>
  <c r="L10" i="55" s="1"/>
  <c r="L10" i="57" l="1"/>
  <c r="M8" i="55"/>
  <c r="M10" i="55" s="1"/>
  <c r="K10" i="55"/>
  <c r="L8" i="54"/>
  <c r="J10" i="54"/>
  <c r="I10" i="54"/>
  <c r="H10" i="54"/>
  <c r="G10" i="54"/>
  <c r="K8" i="54"/>
  <c r="K10" i="54" s="1"/>
  <c r="L10" i="54" l="1"/>
  <c r="M8" i="54" l="1"/>
  <c r="M10" i="54" s="1"/>
  <c r="K13" i="53" l="1"/>
  <c r="J13" i="53"/>
  <c r="I13" i="53"/>
  <c r="H13" i="53"/>
  <c r="G13" i="53"/>
  <c r="L11" i="53"/>
  <c r="L13" i="53" s="1"/>
  <c r="M11" i="53" l="1"/>
  <c r="M13" i="53" s="1"/>
  <c r="N11" i="53"/>
  <c r="N13" i="53" s="1"/>
  <c r="M88" i="52" l="1"/>
  <c r="K90" i="52"/>
  <c r="J90" i="52"/>
  <c r="I90" i="52"/>
  <c r="H90" i="52"/>
  <c r="G90" i="52"/>
  <c r="L88" i="52"/>
  <c r="M90" i="52" l="1"/>
  <c r="N88" i="52"/>
  <c r="N90" i="52" s="1"/>
  <c r="L90" i="52"/>
  <c r="K70" i="52"/>
  <c r="J70" i="52"/>
  <c r="I70" i="52"/>
  <c r="H70" i="52"/>
  <c r="G70" i="52"/>
  <c r="L68" i="52"/>
  <c r="M70" i="52" l="1"/>
  <c r="M68" i="52"/>
  <c r="N68" i="52"/>
  <c r="N70" i="52" s="1"/>
  <c r="L70" i="52"/>
  <c r="M48" i="52"/>
  <c r="L48" i="52"/>
  <c r="G50" i="52"/>
  <c r="H50" i="52"/>
  <c r="I50" i="52"/>
  <c r="J50" i="52"/>
  <c r="K50" i="52"/>
  <c r="N48" i="52" l="1"/>
  <c r="N50" i="52" s="1"/>
  <c r="M50" i="52"/>
  <c r="L50" i="52"/>
  <c r="K28" i="52"/>
  <c r="H30" i="52"/>
  <c r="I30" i="52"/>
  <c r="J30" i="52"/>
  <c r="K30" i="52"/>
  <c r="G30" i="52"/>
  <c r="J10" i="52"/>
  <c r="I10" i="52"/>
  <c r="H10" i="52"/>
  <c r="G10" i="52"/>
  <c r="K8" i="52"/>
  <c r="L8" i="52" l="1"/>
  <c r="L10" i="52" s="1"/>
  <c r="L28" i="52"/>
  <c r="L30" i="52" s="1"/>
  <c r="K10" i="52"/>
  <c r="M8" i="52" l="1"/>
  <c r="M10" i="52" s="1"/>
  <c r="M28" i="52"/>
  <c r="M30" i="52" s="1"/>
  <c r="K10" i="51" l="1"/>
  <c r="J10" i="51"/>
  <c r="I10" i="51"/>
  <c r="H10" i="51"/>
  <c r="G10" i="51"/>
  <c r="L8" i="51"/>
  <c r="L10" i="51" s="1"/>
  <c r="M8" i="51" l="1"/>
  <c r="M10" i="51" s="1"/>
  <c r="K32" i="50"/>
  <c r="J32" i="50"/>
  <c r="I32" i="50"/>
  <c r="H32" i="50"/>
  <c r="G32" i="50"/>
  <c r="L29" i="50"/>
  <c r="L32" i="50" s="1"/>
  <c r="N8" i="51" l="1"/>
  <c r="N10" i="51" s="1"/>
  <c r="M29" i="50"/>
  <c r="M32" i="50" s="1"/>
  <c r="M8" i="50"/>
  <c r="K11" i="50"/>
  <c r="J11" i="50"/>
  <c r="I11" i="50"/>
  <c r="H11" i="50"/>
  <c r="G11" i="50"/>
  <c r="L8" i="50"/>
  <c r="L11" i="50" s="1"/>
  <c r="N29" i="50" l="1"/>
  <c r="N32" i="50" s="1"/>
  <c r="M11" i="50"/>
  <c r="N8" i="50" l="1"/>
  <c r="N11" i="50" s="1"/>
  <c r="L31" i="49" l="1"/>
  <c r="K31" i="49"/>
  <c r="J31" i="49"/>
  <c r="I31" i="49"/>
  <c r="H31" i="49"/>
  <c r="G31" i="49"/>
  <c r="M29" i="49"/>
  <c r="M31" i="49" s="1"/>
  <c r="N29" i="49" l="1"/>
  <c r="N31" i="49" s="1"/>
  <c r="K52" i="49"/>
  <c r="J52" i="49"/>
  <c r="I52" i="49"/>
  <c r="H52" i="49"/>
  <c r="G52" i="49"/>
  <c r="L49" i="49"/>
  <c r="L52" i="49" s="1"/>
  <c r="O29" i="49" l="1"/>
  <c r="O31" i="49" s="1"/>
  <c r="M49" i="49"/>
  <c r="M52" i="49" s="1"/>
  <c r="K11" i="49"/>
  <c r="J11" i="49"/>
  <c r="I11" i="49"/>
  <c r="H11" i="49"/>
  <c r="G11" i="49"/>
  <c r="L8" i="49"/>
  <c r="L11" i="49" s="1"/>
  <c r="N49" i="49" l="1"/>
  <c r="N52" i="49" s="1"/>
  <c r="M8" i="49"/>
  <c r="M11" i="49" s="1"/>
  <c r="N8" i="49" l="1"/>
  <c r="N11" i="49" s="1"/>
  <c r="K33" i="48" l="1"/>
  <c r="J33" i="48"/>
  <c r="I33" i="48"/>
  <c r="H33" i="48"/>
  <c r="G33" i="48"/>
  <c r="L30" i="48"/>
  <c r="L33" i="48" s="1"/>
  <c r="K12" i="48"/>
  <c r="J12" i="48"/>
  <c r="I12" i="48"/>
  <c r="H12" i="48"/>
  <c r="G12" i="48"/>
  <c r="L9" i="48"/>
  <c r="L12" i="48" s="1"/>
  <c r="M30" i="48" l="1"/>
  <c r="M33" i="48" s="1"/>
  <c r="M9" i="48"/>
  <c r="M12" i="48" s="1"/>
  <c r="K32" i="47"/>
  <c r="J32" i="47"/>
  <c r="I32" i="47"/>
  <c r="H32" i="47"/>
  <c r="G32" i="47"/>
  <c r="L29" i="47"/>
  <c r="L32" i="47" s="1"/>
  <c r="N30" i="48" l="1"/>
  <c r="N33" i="48" s="1"/>
  <c r="N9" i="48"/>
  <c r="N12" i="48" s="1"/>
  <c r="M29" i="47"/>
  <c r="M32" i="47"/>
  <c r="N29" i="47"/>
  <c r="N32" i="47" s="1"/>
  <c r="K11" i="47"/>
  <c r="J11" i="47"/>
  <c r="I11" i="47"/>
  <c r="H11" i="47"/>
  <c r="G11" i="47"/>
  <c r="L8" i="47"/>
  <c r="M8" i="47" l="1"/>
  <c r="M11" i="47" s="1"/>
  <c r="N8" i="47"/>
  <c r="N11" i="47" s="1"/>
  <c r="L11" i="47"/>
  <c r="K76" i="46"/>
  <c r="J76" i="46"/>
  <c r="I76" i="46"/>
  <c r="H76" i="46"/>
  <c r="G76" i="46"/>
  <c r="L73" i="46"/>
  <c r="L76" i="46" s="1"/>
  <c r="M73" i="46" l="1"/>
  <c r="M76" i="46" s="1"/>
  <c r="K54" i="46"/>
  <c r="J54" i="46"/>
  <c r="I54" i="46"/>
  <c r="H54" i="46"/>
  <c r="G54" i="46"/>
  <c r="L51" i="46"/>
  <c r="L54" i="46" s="1"/>
  <c r="N73" i="46" l="1"/>
  <c r="N76" i="46" s="1"/>
  <c r="M51" i="46"/>
  <c r="M54" i="46" s="1"/>
  <c r="K32" i="46"/>
  <c r="J32" i="46"/>
  <c r="I32" i="46"/>
  <c r="H32" i="46"/>
  <c r="G32" i="46"/>
  <c r="L29" i="46"/>
  <c r="L32" i="46" s="1"/>
  <c r="K30" i="43"/>
  <c r="J30" i="43"/>
  <c r="I30" i="43"/>
  <c r="H30" i="43"/>
  <c r="G30" i="43"/>
  <c r="L28" i="43"/>
  <c r="M28" i="43" s="1"/>
  <c r="M30" i="43" s="1"/>
  <c r="L11" i="44"/>
  <c r="K11" i="44"/>
  <c r="J11" i="44"/>
  <c r="I11" i="44"/>
  <c r="H11" i="44"/>
  <c r="G11" i="44"/>
  <c r="M8" i="44"/>
  <c r="N51" i="46" l="1"/>
  <c r="N54" i="46" s="1"/>
  <c r="M29" i="46"/>
  <c r="M32" i="46" s="1"/>
  <c r="N28" i="43"/>
  <c r="N30" i="43" s="1"/>
  <c r="L30" i="43"/>
  <c r="M11" i="44"/>
  <c r="N8" i="44"/>
  <c r="N11" i="44" s="1"/>
  <c r="N29" i="46" l="1"/>
  <c r="N32" i="46" s="1"/>
  <c r="O8" i="44"/>
  <c r="O11" i="44" s="1"/>
  <c r="K11" i="46" l="1"/>
  <c r="J11" i="46"/>
  <c r="I11" i="46"/>
  <c r="H11" i="46"/>
  <c r="G11" i="46"/>
  <c r="L8" i="46"/>
  <c r="L11" i="46" s="1"/>
  <c r="M8" i="46" l="1"/>
  <c r="M11" i="46" s="1"/>
  <c r="L55" i="44"/>
  <c r="K55" i="44"/>
  <c r="J55" i="44"/>
  <c r="I55" i="44"/>
  <c r="H55" i="44"/>
  <c r="G55" i="44"/>
  <c r="M52" i="44"/>
  <c r="N52" i="44" s="1"/>
  <c r="L32" i="44"/>
  <c r="K32" i="44"/>
  <c r="J32" i="44"/>
  <c r="I32" i="44"/>
  <c r="H32" i="44"/>
  <c r="G32" i="44"/>
  <c r="M29" i="44"/>
  <c r="M32" i="44" s="1"/>
  <c r="N8" i="46" l="1"/>
  <c r="N11" i="46" s="1"/>
  <c r="O52" i="44"/>
  <c r="O55" i="44" s="1"/>
  <c r="M55" i="44"/>
  <c r="N55" i="44"/>
  <c r="N29" i="44"/>
  <c r="N32" i="44" s="1"/>
  <c r="O29" i="44" l="1"/>
  <c r="O32" i="44" s="1"/>
  <c r="L50" i="43"/>
  <c r="K50" i="43"/>
  <c r="J50" i="43"/>
  <c r="I50" i="43"/>
  <c r="H50" i="43"/>
  <c r="M48" i="43"/>
  <c r="M50" i="43" s="1"/>
  <c r="L10" i="43"/>
  <c r="K10" i="43"/>
  <c r="J10" i="43"/>
  <c r="I10" i="43"/>
  <c r="H10" i="43"/>
  <c r="M8" i="43"/>
  <c r="M10" i="43" s="1"/>
  <c r="N48" i="43" l="1"/>
  <c r="N50" i="43" s="1"/>
  <c r="N8" i="43"/>
  <c r="N10" i="43" s="1"/>
  <c r="O48" i="43" l="1"/>
  <c r="O50" i="43" s="1"/>
  <c r="O8" i="43"/>
  <c r="O10" i="43" s="1"/>
  <c r="J53" i="42" l="1"/>
  <c r="I53" i="42"/>
  <c r="H53" i="42"/>
  <c r="G53" i="42"/>
  <c r="F53" i="42"/>
  <c r="K50" i="42"/>
  <c r="K53" i="42" s="1"/>
  <c r="L50" i="42" l="1"/>
  <c r="L53" i="42" s="1"/>
  <c r="M50" i="42" l="1"/>
  <c r="M53" i="42" s="1"/>
  <c r="K32" i="42" l="1"/>
  <c r="J32" i="42"/>
  <c r="I32" i="42"/>
  <c r="H32" i="42"/>
  <c r="G32" i="42"/>
  <c r="F32" i="42"/>
  <c r="L29" i="42"/>
  <c r="M29" i="42" l="1"/>
  <c r="M32" i="42" s="1"/>
  <c r="L32" i="42"/>
  <c r="N29" i="42" l="1"/>
  <c r="N32" i="42" s="1"/>
  <c r="J11" i="42" l="1"/>
  <c r="I11" i="42"/>
  <c r="H11" i="42"/>
  <c r="G11" i="42"/>
  <c r="F11" i="42"/>
  <c r="K8" i="42"/>
  <c r="K11" i="42" s="1"/>
  <c r="J76" i="41"/>
  <c r="I76" i="41"/>
  <c r="H76" i="41"/>
  <c r="G76" i="41"/>
  <c r="F76" i="41"/>
  <c r="K73" i="41"/>
  <c r="L73" i="41" s="1"/>
  <c r="L76" i="41" s="1"/>
  <c r="J55" i="41"/>
  <c r="I55" i="41"/>
  <c r="H55" i="41"/>
  <c r="G55" i="41"/>
  <c r="F55" i="41"/>
  <c r="K52" i="41"/>
  <c r="L8" i="42" l="1"/>
  <c r="L11" i="42" s="1"/>
  <c r="M73" i="41"/>
  <c r="M76" i="41" s="1"/>
  <c r="K76" i="41"/>
  <c r="L52" i="41"/>
  <c r="L55" i="41" s="1"/>
  <c r="K55" i="41"/>
  <c r="M8" i="42" l="1"/>
  <c r="M11" i="42" s="1"/>
  <c r="M52" i="41"/>
  <c r="M55" i="41" s="1"/>
  <c r="K33" i="41" l="1"/>
  <c r="J33" i="41"/>
  <c r="I33" i="41"/>
  <c r="H33" i="41"/>
  <c r="G33" i="41"/>
  <c r="F33" i="41"/>
  <c r="L30" i="41"/>
  <c r="J12" i="41"/>
  <c r="I12" i="41"/>
  <c r="H12" i="41"/>
  <c r="G12" i="41"/>
  <c r="F12" i="41"/>
  <c r="K9" i="41"/>
  <c r="J54" i="40"/>
  <c r="I54" i="40"/>
  <c r="H54" i="40"/>
  <c r="G54" i="40"/>
  <c r="F54" i="40"/>
  <c r="K51" i="40"/>
  <c r="J33" i="40"/>
  <c r="I33" i="40"/>
  <c r="H33" i="40"/>
  <c r="G33" i="40"/>
  <c r="F33" i="40"/>
  <c r="K30" i="40"/>
  <c r="J12" i="40"/>
  <c r="I12" i="40"/>
  <c r="H12" i="40"/>
  <c r="G12" i="40"/>
  <c r="F12" i="40"/>
  <c r="K9" i="40"/>
  <c r="L9" i="40" s="1"/>
  <c r="J11" i="39"/>
  <c r="I11" i="39"/>
  <c r="H11" i="39"/>
  <c r="G11" i="39"/>
  <c r="F11" i="39"/>
  <c r="K8" i="39"/>
  <c r="L8" i="39" s="1"/>
  <c r="J95" i="38"/>
  <c r="I95" i="38"/>
  <c r="H95" i="38"/>
  <c r="G95" i="38"/>
  <c r="F95" i="38"/>
  <c r="K92" i="38"/>
  <c r="L92" i="38" l="1"/>
  <c r="L95" i="38" s="1"/>
  <c r="L30" i="40"/>
  <c r="L33" i="40" s="1"/>
  <c r="M30" i="41"/>
  <c r="M33" i="41" s="1"/>
  <c r="L33" i="41"/>
  <c r="L9" i="41"/>
  <c r="L12" i="41" s="1"/>
  <c r="K12" i="41"/>
  <c r="L51" i="40"/>
  <c r="L54" i="40" s="1"/>
  <c r="K54" i="40"/>
  <c r="M30" i="40"/>
  <c r="M33" i="40" s="1"/>
  <c r="K33" i="40"/>
  <c r="L12" i="40"/>
  <c r="M9" i="40"/>
  <c r="M12" i="40" s="1"/>
  <c r="K12" i="40"/>
  <c r="L11" i="39"/>
  <c r="M8" i="39"/>
  <c r="M11" i="39" s="1"/>
  <c r="K11" i="39"/>
  <c r="M92" i="38"/>
  <c r="M95" i="38" s="1"/>
  <c r="K95" i="38"/>
  <c r="M51" i="40" l="1"/>
  <c r="M54" i="40" s="1"/>
  <c r="N30" i="41"/>
  <c r="N33" i="41" s="1"/>
  <c r="M9" i="41"/>
  <c r="M12" i="41" s="1"/>
  <c r="J74" i="38"/>
  <c r="I74" i="38"/>
  <c r="H74" i="38"/>
  <c r="G74" i="38"/>
  <c r="F74" i="38"/>
  <c r="K71" i="38"/>
  <c r="L71" i="38" s="1"/>
  <c r="J53" i="38"/>
  <c r="I53" i="38"/>
  <c r="H53" i="38"/>
  <c r="G53" i="38"/>
  <c r="F53" i="38"/>
  <c r="K50" i="38"/>
  <c r="J32" i="38"/>
  <c r="I32" i="38"/>
  <c r="H32" i="38"/>
  <c r="G32" i="38"/>
  <c r="F32" i="38"/>
  <c r="K29" i="38"/>
  <c r="L74" i="38" l="1"/>
  <c r="M71" i="38"/>
  <c r="M74" i="38" s="1"/>
  <c r="K74" i="38"/>
  <c r="L50" i="38"/>
  <c r="L53" i="38" s="1"/>
  <c r="L29" i="38"/>
  <c r="L32" i="38" s="1"/>
  <c r="K53" i="38"/>
  <c r="K32" i="38"/>
  <c r="M29" i="38"/>
  <c r="M32" i="38" s="1"/>
  <c r="J11" i="38"/>
  <c r="I11" i="38"/>
  <c r="H11" i="38"/>
  <c r="G11" i="38"/>
  <c r="F11" i="38"/>
  <c r="K8" i="38"/>
  <c r="L8" i="38" s="1"/>
  <c r="M50" i="38" l="1"/>
  <c r="M53" i="38" s="1"/>
  <c r="L11" i="38"/>
  <c r="K11" i="38"/>
  <c r="M8" i="38" l="1"/>
  <c r="M11" i="38" s="1"/>
  <c r="J12" i="35" l="1"/>
  <c r="I12" i="35"/>
  <c r="H12" i="35"/>
  <c r="G12" i="35"/>
  <c r="F12" i="35"/>
  <c r="K8" i="35"/>
  <c r="L8" i="35" s="1"/>
  <c r="L12" i="35" s="1"/>
  <c r="M8" i="35" l="1"/>
  <c r="M12" i="35" s="1"/>
  <c r="K12" i="35"/>
  <c r="J11" i="37" l="1"/>
  <c r="I11" i="37"/>
  <c r="H11" i="37"/>
  <c r="G11" i="37"/>
  <c r="F11" i="37"/>
  <c r="K8" i="37"/>
  <c r="K11" i="37" s="1"/>
  <c r="L8" i="37" l="1"/>
  <c r="L11" i="37" s="1"/>
  <c r="J53" i="36"/>
  <c r="I53" i="36"/>
  <c r="H53" i="36"/>
  <c r="G53" i="36"/>
  <c r="F53" i="36"/>
  <c r="K50" i="36"/>
  <c r="J32" i="36"/>
  <c r="I32" i="36"/>
  <c r="H32" i="36"/>
  <c r="G32" i="36"/>
  <c r="F32" i="36"/>
  <c r="K29" i="36"/>
  <c r="J11" i="36"/>
  <c r="I11" i="36"/>
  <c r="H11" i="36"/>
  <c r="G11" i="36"/>
  <c r="F11" i="36"/>
  <c r="K8" i="36"/>
  <c r="J11" i="34"/>
  <c r="I11" i="34"/>
  <c r="H11" i="34"/>
  <c r="G11" i="34"/>
  <c r="F11" i="34"/>
  <c r="K8" i="34"/>
  <c r="L8" i="34" s="1"/>
  <c r="J11" i="32"/>
  <c r="I11" i="32"/>
  <c r="H11" i="32"/>
  <c r="G11" i="32"/>
  <c r="F11" i="32"/>
  <c r="K8" i="32"/>
  <c r="L8" i="32" s="1"/>
  <c r="L11" i="32" s="1"/>
  <c r="K53" i="33"/>
  <c r="J53" i="33"/>
  <c r="I53" i="33"/>
  <c r="H53" i="33"/>
  <c r="G53" i="33"/>
  <c r="F53" i="33"/>
  <c r="L50" i="33"/>
  <c r="M50" i="33" s="1"/>
  <c r="L29" i="33"/>
  <c r="M29" i="33" s="1"/>
  <c r="K32" i="33"/>
  <c r="J32" i="33"/>
  <c r="I32" i="33"/>
  <c r="H32" i="33"/>
  <c r="G32" i="33"/>
  <c r="F32" i="33"/>
  <c r="K11" i="33"/>
  <c r="J11" i="33"/>
  <c r="I11" i="33"/>
  <c r="H11" i="33"/>
  <c r="G11" i="33"/>
  <c r="F11" i="33"/>
  <c r="L8" i="33"/>
  <c r="M8" i="33" s="1"/>
  <c r="K53" i="32"/>
  <c r="J53" i="32"/>
  <c r="I53" i="32"/>
  <c r="H53" i="32"/>
  <c r="G53" i="32"/>
  <c r="F53" i="32"/>
  <c r="L50" i="32"/>
  <c r="M50" i="32" s="1"/>
  <c r="K32" i="32"/>
  <c r="J32" i="32"/>
  <c r="I32" i="32"/>
  <c r="H32" i="32"/>
  <c r="G32" i="32"/>
  <c r="F32" i="32"/>
  <c r="L29" i="32"/>
  <c r="L32" i="32" s="1"/>
  <c r="K11" i="31"/>
  <c r="J11" i="31"/>
  <c r="I11" i="31"/>
  <c r="H11" i="31"/>
  <c r="G11" i="31"/>
  <c r="F11" i="31"/>
  <c r="L8" i="31"/>
  <c r="M8" i="31" s="1"/>
  <c r="M11" i="31" s="1"/>
  <c r="K32" i="30"/>
  <c r="J32" i="30"/>
  <c r="I32" i="30"/>
  <c r="H32" i="30"/>
  <c r="G32" i="30"/>
  <c r="F32" i="30"/>
  <c r="L29" i="30"/>
  <c r="M29" i="30" s="1"/>
  <c r="M32" i="30" s="1"/>
  <c r="L8" i="29"/>
  <c r="M8" i="29" s="1"/>
  <c r="F11" i="29"/>
  <c r="G11" i="29"/>
  <c r="H11" i="29"/>
  <c r="I11" i="29"/>
  <c r="J11" i="29"/>
  <c r="K11" i="29"/>
  <c r="L11" i="29"/>
  <c r="N29" i="30" l="1"/>
  <c r="N32" i="30" s="1"/>
  <c r="N8" i="31"/>
  <c r="N11" i="31" s="1"/>
  <c r="L11" i="31"/>
  <c r="M8" i="37"/>
  <c r="M11" i="37" s="1"/>
  <c r="L50" i="36"/>
  <c r="L53" i="36" s="1"/>
  <c r="K53" i="36"/>
  <c r="L29" i="36"/>
  <c r="L32" i="36" s="1"/>
  <c r="M29" i="36"/>
  <c r="M32" i="36" s="1"/>
  <c r="K32" i="36"/>
  <c r="L8" i="36"/>
  <c r="L11" i="36" s="1"/>
  <c r="K11" i="36"/>
  <c r="L11" i="34"/>
  <c r="K11" i="34"/>
  <c r="M29" i="32"/>
  <c r="M32" i="32" s="1"/>
  <c r="M8" i="32"/>
  <c r="M11" i="32" s="1"/>
  <c r="K11" i="32"/>
  <c r="M53" i="33"/>
  <c r="L53" i="33"/>
  <c r="M32" i="33"/>
  <c r="L32" i="33"/>
  <c r="L11" i="33"/>
  <c r="M11" i="33"/>
  <c r="M53" i="32"/>
  <c r="L53" i="32"/>
  <c r="L32" i="30"/>
  <c r="N8" i="29"/>
  <c r="N11" i="29" s="1"/>
  <c r="M11" i="29"/>
  <c r="M50" i="36" l="1"/>
  <c r="M53" i="36" s="1"/>
  <c r="M8" i="36"/>
  <c r="M11" i="36" s="1"/>
  <c r="M8" i="34"/>
  <c r="M11" i="34" s="1"/>
  <c r="N50" i="33"/>
  <c r="N53" i="33" s="1"/>
  <c r="N29" i="33"/>
  <c r="N32" i="33" s="1"/>
  <c r="N8" i="33"/>
  <c r="N11" i="33" s="1"/>
  <c r="N50" i="32"/>
  <c r="N53" i="32" s="1"/>
  <c r="N29" i="32"/>
  <c r="N32" i="32" s="1"/>
  <c r="K11" i="30"/>
  <c r="J11" i="30"/>
  <c r="I11" i="30"/>
  <c r="H11" i="30"/>
  <c r="G11" i="30"/>
  <c r="F11" i="30"/>
  <c r="L8" i="30"/>
  <c r="M8" i="30" s="1"/>
  <c r="K75" i="29"/>
  <c r="J75" i="29"/>
  <c r="I75" i="29"/>
  <c r="H75" i="29"/>
  <c r="G75" i="29"/>
  <c r="F75" i="29"/>
  <c r="L72" i="29"/>
  <c r="L75" i="29" s="1"/>
  <c r="K54" i="29"/>
  <c r="J54" i="29"/>
  <c r="I54" i="29"/>
  <c r="H54" i="29"/>
  <c r="G54" i="29"/>
  <c r="F54" i="29"/>
  <c r="L51" i="29"/>
  <c r="M51" i="29" s="1"/>
  <c r="K33" i="29"/>
  <c r="J33" i="29"/>
  <c r="I33" i="29"/>
  <c r="H33" i="29"/>
  <c r="G33" i="29"/>
  <c r="F33" i="29"/>
  <c r="L30" i="29"/>
  <c r="M30" i="29" s="1"/>
  <c r="M72" i="29" l="1"/>
  <c r="M75" i="29" s="1"/>
  <c r="M11" i="30"/>
  <c r="L11" i="30"/>
  <c r="L54" i="29"/>
  <c r="M54" i="29"/>
  <c r="M33" i="29"/>
  <c r="L33" i="29"/>
  <c r="N8" i="30" l="1"/>
  <c r="N11" i="30" s="1"/>
  <c r="N72" i="29"/>
  <c r="N75" i="29" s="1"/>
  <c r="N51" i="29"/>
  <c r="N54" i="29" s="1"/>
  <c r="N30" i="29"/>
  <c r="N33" i="29" s="1"/>
  <c r="K53" i="28" l="1"/>
  <c r="J53" i="28"/>
  <c r="I53" i="28"/>
  <c r="H53" i="28"/>
  <c r="G53" i="28"/>
  <c r="F53" i="28"/>
  <c r="L50" i="28"/>
  <c r="M50" i="28" s="1"/>
  <c r="K32" i="28"/>
  <c r="J32" i="28"/>
  <c r="I32" i="28"/>
  <c r="H32" i="28"/>
  <c r="G32" i="28"/>
  <c r="F32" i="28"/>
  <c r="L29" i="28"/>
  <c r="M29" i="28" s="1"/>
  <c r="M53" i="28" l="1"/>
  <c r="N50" i="28"/>
  <c r="N53" i="28" s="1"/>
  <c r="L53" i="28"/>
  <c r="M32" i="28"/>
  <c r="L32" i="28"/>
  <c r="N29" i="28" l="1"/>
  <c r="N32" i="28" s="1"/>
  <c r="J11" i="28" l="1"/>
  <c r="K11" i="28"/>
  <c r="I11" i="28"/>
  <c r="H11" i="28"/>
  <c r="G11" i="28"/>
  <c r="F11" i="28"/>
  <c r="L8" i="28"/>
  <c r="K11" i="27"/>
  <c r="J11" i="27"/>
  <c r="I11" i="27"/>
  <c r="H11" i="27"/>
  <c r="G11" i="27"/>
  <c r="F11" i="27"/>
  <c r="L8" i="27"/>
  <c r="M8" i="27" s="1"/>
  <c r="L8" i="26"/>
  <c r="M8" i="26" s="1"/>
  <c r="F11" i="26"/>
  <c r="G11" i="26"/>
  <c r="H11" i="26"/>
  <c r="I11" i="26"/>
  <c r="J11" i="26"/>
  <c r="K11" i="26"/>
  <c r="L11" i="26"/>
  <c r="M116" i="25"/>
  <c r="L116" i="25"/>
  <c r="K116" i="25"/>
  <c r="J116" i="25"/>
  <c r="I116" i="25"/>
  <c r="H116" i="25"/>
  <c r="G116" i="25"/>
  <c r="F116" i="25"/>
  <c r="N113" i="25"/>
  <c r="O113" i="25" s="1"/>
  <c r="M95" i="25"/>
  <c r="L95" i="25"/>
  <c r="K95" i="25"/>
  <c r="J95" i="25"/>
  <c r="I95" i="25"/>
  <c r="H95" i="25"/>
  <c r="G95" i="25"/>
  <c r="F95" i="25"/>
  <c r="N92" i="25"/>
  <c r="O92" i="25" s="1"/>
  <c r="M74" i="25"/>
  <c r="L74" i="25"/>
  <c r="K74" i="25"/>
  <c r="J74" i="25"/>
  <c r="I74" i="25"/>
  <c r="H74" i="25"/>
  <c r="G74" i="25"/>
  <c r="F74" i="25"/>
  <c r="N71" i="25"/>
  <c r="O71" i="25" s="1"/>
  <c r="M53" i="25"/>
  <c r="L53" i="25"/>
  <c r="K53" i="25"/>
  <c r="J53" i="25"/>
  <c r="I53" i="25"/>
  <c r="H53" i="25"/>
  <c r="G53" i="25"/>
  <c r="F53" i="25"/>
  <c r="N50" i="25"/>
  <c r="O50" i="25" s="1"/>
  <c r="M32" i="25"/>
  <c r="L32" i="25"/>
  <c r="K32" i="25"/>
  <c r="J32" i="25"/>
  <c r="I32" i="25"/>
  <c r="H32" i="25"/>
  <c r="G32" i="25"/>
  <c r="F32" i="25"/>
  <c r="N29" i="25"/>
  <c r="N8" i="25"/>
  <c r="O8" i="25" s="1"/>
  <c r="F11" i="25"/>
  <c r="G11" i="25"/>
  <c r="H11" i="25"/>
  <c r="I11" i="25"/>
  <c r="J11" i="25"/>
  <c r="K11" i="25"/>
  <c r="L11" i="25"/>
  <c r="M11" i="25"/>
  <c r="N11" i="25"/>
  <c r="N35" i="24"/>
  <c r="M35" i="24"/>
  <c r="L35" i="24"/>
  <c r="K35" i="24"/>
  <c r="J35" i="24"/>
  <c r="I35" i="24"/>
  <c r="H35" i="24"/>
  <c r="G35" i="24"/>
  <c r="F35" i="24"/>
  <c r="O31" i="24"/>
  <c r="P31" i="24" s="1"/>
  <c r="N12" i="24"/>
  <c r="M12" i="24"/>
  <c r="L12" i="24"/>
  <c r="K12" i="24"/>
  <c r="J12" i="24"/>
  <c r="I12" i="24"/>
  <c r="H12" i="24"/>
  <c r="G12" i="24"/>
  <c r="F12" i="24"/>
  <c r="O8" i="24"/>
  <c r="M8" i="28" l="1"/>
  <c r="M11" i="28" s="1"/>
  <c r="L11" i="28"/>
  <c r="M11" i="27"/>
  <c r="L11" i="27"/>
  <c r="N8" i="26"/>
  <c r="N11" i="26" s="1"/>
  <c r="M11" i="26"/>
  <c r="O116" i="25"/>
  <c r="N116" i="25"/>
  <c r="O95" i="25"/>
  <c r="N95" i="25"/>
  <c r="O74" i="25"/>
  <c r="N74" i="25"/>
  <c r="O53" i="25"/>
  <c r="N53" i="25"/>
  <c r="P29" i="25"/>
  <c r="P32" i="25" s="1"/>
  <c r="O29" i="25"/>
  <c r="O32" i="25" s="1"/>
  <c r="N32" i="25"/>
  <c r="P8" i="25"/>
  <c r="P11" i="25" s="1"/>
  <c r="O11" i="25"/>
  <c r="P35" i="24"/>
  <c r="O35" i="24"/>
  <c r="P8" i="24"/>
  <c r="P12" i="24" s="1"/>
  <c r="Q8" i="24"/>
  <c r="Q12" i="24" s="1"/>
  <c r="O12" i="24"/>
  <c r="N12" i="23"/>
  <c r="M12" i="23"/>
  <c r="L12" i="23"/>
  <c r="K12" i="23"/>
  <c r="J12" i="23"/>
  <c r="I12" i="23"/>
  <c r="H12" i="23"/>
  <c r="F12" i="23"/>
  <c r="O8" i="23"/>
  <c r="P8" i="23" s="1"/>
  <c r="G12" i="23"/>
  <c r="G77" i="22"/>
  <c r="G81" i="22" s="1"/>
  <c r="N81" i="22"/>
  <c r="M81" i="22"/>
  <c r="L81" i="22"/>
  <c r="K81" i="22"/>
  <c r="J81" i="22"/>
  <c r="I81" i="22"/>
  <c r="H81" i="22"/>
  <c r="F81" i="22"/>
  <c r="O77" i="22"/>
  <c r="P77" i="22" s="1"/>
  <c r="N58" i="22"/>
  <c r="M58" i="22"/>
  <c r="L58" i="22"/>
  <c r="K58" i="22"/>
  <c r="J58" i="22"/>
  <c r="I58" i="22"/>
  <c r="H58" i="22"/>
  <c r="G58" i="22"/>
  <c r="F58" i="22"/>
  <c r="O54" i="22"/>
  <c r="P54" i="22" s="1"/>
  <c r="N35" i="22"/>
  <c r="M35" i="22"/>
  <c r="L35" i="22"/>
  <c r="K35" i="22"/>
  <c r="J35" i="22"/>
  <c r="I35" i="22"/>
  <c r="H35" i="22"/>
  <c r="G35" i="22"/>
  <c r="F35" i="22"/>
  <c r="O31" i="22"/>
  <c r="N12" i="22"/>
  <c r="M12" i="22"/>
  <c r="L12" i="22"/>
  <c r="K12" i="22"/>
  <c r="J12" i="22"/>
  <c r="I12" i="22"/>
  <c r="H12" i="22"/>
  <c r="G12" i="22"/>
  <c r="F12" i="22"/>
  <c r="O8" i="22"/>
  <c r="P8" i="22" s="1"/>
  <c r="N75" i="21"/>
  <c r="M75" i="21"/>
  <c r="L75" i="21"/>
  <c r="K75" i="21"/>
  <c r="J75" i="21"/>
  <c r="I75" i="21"/>
  <c r="H75" i="21"/>
  <c r="G75" i="21"/>
  <c r="F75" i="21"/>
  <c r="O71" i="21"/>
  <c r="N8" i="28" l="1"/>
  <c r="N11" i="28" s="1"/>
  <c r="N8" i="27"/>
  <c r="N11" i="27" s="1"/>
  <c r="P113" i="25"/>
  <c r="P116" i="25" s="1"/>
  <c r="P92" i="25"/>
  <c r="P95" i="25" s="1"/>
  <c r="P71" i="25"/>
  <c r="P74" i="25" s="1"/>
  <c r="P50" i="25"/>
  <c r="P53" i="25" s="1"/>
  <c r="Q31" i="24"/>
  <c r="Q35" i="24" s="1"/>
  <c r="P12" i="23"/>
  <c r="Q8" i="23"/>
  <c r="Q12" i="23" s="1"/>
  <c r="O12" i="23"/>
  <c r="P81" i="22"/>
  <c r="Q77" i="22"/>
  <c r="Q81" i="22" s="1"/>
  <c r="O81" i="22"/>
  <c r="P58" i="22"/>
  <c r="Q54" i="22"/>
  <c r="Q58" i="22" s="1"/>
  <c r="O58" i="22"/>
  <c r="P31" i="22"/>
  <c r="P35" i="22" s="1"/>
  <c r="O35" i="22"/>
  <c r="P12" i="22"/>
  <c r="Q8" i="22"/>
  <c r="Q12" i="22" s="1"/>
  <c r="O12" i="22"/>
  <c r="P71" i="21"/>
  <c r="P75" i="21" s="1"/>
  <c r="O75" i="21"/>
  <c r="Q31" i="22" l="1"/>
  <c r="Q35" i="22" s="1"/>
  <c r="Q71" i="21"/>
  <c r="Q75" i="21" s="1"/>
  <c r="N117" i="20"/>
  <c r="M117" i="20"/>
  <c r="L117" i="20"/>
  <c r="K117" i="20"/>
  <c r="J117" i="20"/>
  <c r="I117" i="20"/>
  <c r="H117" i="20"/>
  <c r="G117" i="20"/>
  <c r="F117" i="20"/>
  <c r="O112" i="20"/>
  <c r="P112" i="20" l="1"/>
  <c r="P117" i="20" s="1"/>
  <c r="O117" i="20"/>
  <c r="N52" i="21"/>
  <c r="M52" i="21"/>
  <c r="L52" i="21"/>
  <c r="K52" i="21"/>
  <c r="J52" i="21"/>
  <c r="I52" i="21"/>
  <c r="H52" i="21"/>
  <c r="G52" i="21"/>
  <c r="F52" i="21"/>
  <c r="O50" i="21"/>
  <c r="P50" i="21" s="1"/>
  <c r="P52" i="21" s="1"/>
  <c r="N31" i="21"/>
  <c r="M31" i="21"/>
  <c r="L31" i="21"/>
  <c r="K31" i="21"/>
  <c r="J31" i="21"/>
  <c r="I31" i="21"/>
  <c r="H31" i="21"/>
  <c r="F31" i="21"/>
  <c r="G31" i="21"/>
  <c r="Q112" i="20" l="1"/>
  <c r="Q117" i="20" s="1"/>
  <c r="Q50" i="21"/>
  <c r="Q52" i="21" s="1"/>
  <c r="O52" i="21"/>
  <c r="O29" i="21"/>
  <c r="P29" i="21" s="1"/>
  <c r="G8" i="21"/>
  <c r="P31" i="21" l="1"/>
  <c r="O31" i="21"/>
  <c r="Q29" i="21"/>
  <c r="Q31" i="21" s="1"/>
  <c r="N10" i="21"/>
  <c r="M10" i="21"/>
  <c r="L10" i="21"/>
  <c r="K10" i="21"/>
  <c r="J10" i="21"/>
  <c r="I10" i="21"/>
  <c r="H10" i="21"/>
  <c r="G10" i="21"/>
  <c r="F10" i="21"/>
  <c r="O8" i="21"/>
  <c r="N93" i="20"/>
  <c r="M93" i="20"/>
  <c r="L93" i="20"/>
  <c r="K93" i="20"/>
  <c r="J93" i="20"/>
  <c r="I93" i="20"/>
  <c r="H93" i="20"/>
  <c r="G93" i="20"/>
  <c r="F93" i="20"/>
  <c r="O91" i="20"/>
  <c r="N72" i="20"/>
  <c r="M72" i="20"/>
  <c r="L72" i="20"/>
  <c r="K72" i="20"/>
  <c r="J72" i="20"/>
  <c r="I72" i="20"/>
  <c r="H72" i="20"/>
  <c r="G72" i="20"/>
  <c r="F72" i="20"/>
  <c r="O70" i="20"/>
  <c r="N51" i="20"/>
  <c r="M51" i="20"/>
  <c r="L51" i="20"/>
  <c r="K51" i="20"/>
  <c r="J51" i="20"/>
  <c r="I51" i="20"/>
  <c r="H51" i="20"/>
  <c r="G51" i="20"/>
  <c r="F51" i="20"/>
  <c r="O49" i="20"/>
  <c r="P49" i="20" s="1"/>
  <c r="N31" i="20"/>
  <c r="M31" i="20"/>
  <c r="K31" i="20"/>
  <c r="J31" i="20"/>
  <c r="I31" i="20"/>
  <c r="H31" i="20"/>
  <c r="G31" i="20"/>
  <c r="F31" i="20"/>
  <c r="O29" i="20"/>
  <c r="P29" i="20" s="1"/>
  <c r="L31" i="20"/>
  <c r="P8" i="21" l="1"/>
  <c r="P10" i="21" s="1"/>
  <c r="O10" i="21"/>
  <c r="P91" i="20"/>
  <c r="P93" i="20" s="1"/>
  <c r="O93" i="20"/>
  <c r="P70" i="20"/>
  <c r="P72" i="20" s="1"/>
  <c r="O72" i="20"/>
  <c r="P51" i="20"/>
  <c r="Q49" i="20"/>
  <c r="Q51" i="20" s="1"/>
  <c r="O51" i="20"/>
  <c r="P31" i="20"/>
  <c r="Q29" i="20"/>
  <c r="Q31" i="20" s="1"/>
  <c r="O31" i="20"/>
  <c r="Q70" i="20" l="1"/>
  <c r="Q72" i="20" s="1"/>
  <c r="Q8" i="21"/>
  <c r="Q10" i="21" s="1"/>
  <c r="Q91" i="20"/>
  <c r="Q93" i="20" s="1"/>
  <c r="L8" i="20"/>
  <c r="L10" i="20" s="1"/>
  <c r="N10" i="20"/>
  <c r="M10" i="20"/>
  <c r="K10" i="20"/>
  <c r="J10" i="20"/>
  <c r="I10" i="20"/>
  <c r="H10" i="20"/>
  <c r="G10" i="20"/>
  <c r="F10" i="20"/>
  <c r="O8" i="20"/>
  <c r="N75" i="19"/>
  <c r="M75" i="19"/>
  <c r="L75" i="19"/>
  <c r="K75" i="19"/>
  <c r="J75" i="19"/>
  <c r="I75" i="19"/>
  <c r="H75" i="19"/>
  <c r="G75" i="19"/>
  <c r="F75" i="19"/>
  <c r="O73" i="19"/>
  <c r="N54" i="19"/>
  <c r="M54" i="19"/>
  <c r="L54" i="19"/>
  <c r="K54" i="19"/>
  <c r="J54" i="19"/>
  <c r="I54" i="19"/>
  <c r="H54" i="19"/>
  <c r="G54" i="19"/>
  <c r="F54" i="19"/>
  <c r="O52" i="19"/>
  <c r="O54" i="19" s="1"/>
  <c r="N33" i="19"/>
  <c r="M33" i="19"/>
  <c r="L33" i="19"/>
  <c r="K33" i="19"/>
  <c r="J33" i="19"/>
  <c r="I33" i="19"/>
  <c r="H33" i="19"/>
  <c r="G33" i="19"/>
  <c r="F33" i="19"/>
  <c r="O31" i="19"/>
  <c r="L9" i="19"/>
  <c r="M9" i="19" s="1"/>
  <c r="F13" i="19"/>
  <c r="G13" i="19"/>
  <c r="H13" i="19"/>
  <c r="I13" i="19"/>
  <c r="J13" i="19"/>
  <c r="K13" i="19"/>
  <c r="L13" i="19"/>
  <c r="N12" i="17"/>
  <c r="M12" i="17"/>
  <c r="L12" i="17"/>
  <c r="K12" i="17"/>
  <c r="J12" i="17"/>
  <c r="I12" i="17"/>
  <c r="H12" i="17"/>
  <c r="G12" i="17"/>
  <c r="F12" i="17"/>
  <c r="O8" i="17"/>
  <c r="P8" i="17" s="1"/>
  <c r="P12" i="17" s="1"/>
  <c r="N121" i="16"/>
  <c r="M121" i="16"/>
  <c r="L121" i="16"/>
  <c r="K121" i="16"/>
  <c r="J121" i="16"/>
  <c r="I121" i="16"/>
  <c r="H121" i="16"/>
  <c r="G121" i="16"/>
  <c r="F121" i="16"/>
  <c r="O117" i="16"/>
  <c r="O121" i="16" s="1"/>
  <c r="N100" i="16"/>
  <c r="M100" i="16"/>
  <c r="L100" i="16"/>
  <c r="K100" i="16"/>
  <c r="J100" i="16"/>
  <c r="I100" i="16"/>
  <c r="H100" i="16"/>
  <c r="G100" i="16"/>
  <c r="F100" i="16"/>
  <c r="O96" i="16"/>
  <c r="N78" i="16"/>
  <c r="M78" i="16"/>
  <c r="L78" i="16"/>
  <c r="K78" i="16"/>
  <c r="J78" i="16"/>
  <c r="I78" i="16"/>
  <c r="H78" i="16"/>
  <c r="G78" i="16"/>
  <c r="F78" i="16"/>
  <c r="O74" i="16"/>
  <c r="O78" i="16" s="1"/>
  <c r="P74" i="16" l="1"/>
  <c r="P96" i="16"/>
  <c r="P100" i="16" s="1"/>
  <c r="P52" i="19"/>
  <c r="P54" i="19" s="1"/>
  <c r="P8" i="20"/>
  <c r="P10" i="20" s="1"/>
  <c r="O10" i="20"/>
  <c r="P73" i="19"/>
  <c r="P75" i="19" s="1"/>
  <c r="O75" i="19"/>
  <c r="Q52" i="19"/>
  <c r="Q54" i="19" s="1"/>
  <c r="P31" i="19"/>
  <c r="P33" i="19" s="1"/>
  <c r="O33" i="19"/>
  <c r="N9" i="19"/>
  <c r="N13" i="19" s="1"/>
  <c r="M13" i="19"/>
  <c r="Q8" i="17"/>
  <c r="Q12" i="17" s="1"/>
  <c r="O12" i="17"/>
  <c r="P117" i="16"/>
  <c r="P121" i="16" s="1"/>
  <c r="Q96" i="16"/>
  <c r="Q100" i="16" s="1"/>
  <c r="O100" i="16"/>
  <c r="P78" i="16"/>
  <c r="Q31" i="19" l="1"/>
  <c r="Q33" i="19" s="1"/>
  <c r="Q73" i="19"/>
  <c r="Q75" i="19" s="1"/>
  <c r="Q8" i="20"/>
  <c r="Q10" i="20" s="1"/>
  <c r="Q117" i="16"/>
  <c r="Q121" i="16" s="1"/>
  <c r="Q74" i="16"/>
  <c r="Q78" i="16" s="1"/>
  <c r="N56" i="16" l="1"/>
  <c r="M56" i="16"/>
  <c r="L56" i="16"/>
  <c r="K56" i="16"/>
  <c r="J56" i="16"/>
  <c r="I56" i="16"/>
  <c r="H56" i="16"/>
  <c r="G56" i="16"/>
  <c r="F56" i="16"/>
  <c r="O52" i="16"/>
  <c r="P52" i="16" s="1"/>
  <c r="P56" i="16" s="1"/>
  <c r="N34" i="16"/>
  <c r="M34" i="16"/>
  <c r="L34" i="16"/>
  <c r="K34" i="16"/>
  <c r="J34" i="16"/>
  <c r="I34" i="16"/>
  <c r="H34" i="16"/>
  <c r="G34" i="16"/>
  <c r="F34" i="16"/>
  <c r="O30" i="16"/>
  <c r="N12" i="16"/>
  <c r="M12" i="16"/>
  <c r="L12" i="16"/>
  <c r="K12" i="16"/>
  <c r="J12" i="16"/>
  <c r="I12" i="16"/>
  <c r="H12" i="16"/>
  <c r="G12" i="16"/>
  <c r="F12" i="16"/>
  <c r="O8" i="16"/>
  <c r="P8" i="16" s="1"/>
  <c r="N99" i="15"/>
  <c r="M99" i="15"/>
  <c r="L99" i="15"/>
  <c r="K99" i="15"/>
  <c r="J99" i="15"/>
  <c r="I99" i="15"/>
  <c r="H99" i="15"/>
  <c r="G99" i="15"/>
  <c r="F99" i="15"/>
  <c r="O95" i="15"/>
  <c r="P95" i="15" l="1"/>
  <c r="P99" i="15" s="1"/>
  <c r="Q52" i="16"/>
  <c r="Q56" i="16" s="1"/>
  <c r="O56" i="16"/>
  <c r="P30" i="16"/>
  <c r="P34" i="16" s="1"/>
  <c r="O34" i="16"/>
  <c r="P12" i="16"/>
  <c r="Q8" i="16"/>
  <c r="Q12" i="16" s="1"/>
  <c r="O12" i="16"/>
  <c r="Q95" i="15"/>
  <c r="Q99" i="15" s="1"/>
  <c r="O99" i="15"/>
  <c r="Q30" i="16" l="1"/>
  <c r="Q34" i="16" s="1"/>
  <c r="N77" i="15"/>
  <c r="M77" i="15"/>
  <c r="L77" i="15"/>
  <c r="K77" i="15"/>
  <c r="J77" i="15"/>
  <c r="I77" i="15"/>
  <c r="H77" i="15"/>
  <c r="G77" i="15"/>
  <c r="F77" i="15"/>
  <c r="O73" i="15"/>
  <c r="P73" i="15" l="1"/>
  <c r="P77" i="15" s="1"/>
  <c r="O77" i="15"/>
  <c r="Q73" i="15" l="1"/>
  <c r="Q77" i="15" s="1"/>
  <c r="N55" i="15"/>
  <c r="M55" i="15"/>
  <c r="L55" i="15"/>
  <c r="K55" i="15"/>
  <c r="J55" i="15"/>
  <c r="I55" i="15"/>
  <c r="H55" i="15"/>
  <c r="G55" i="15"/>
  <c r="F55" i="15"/>
  <c r="O51" i="15"/>
  <c r="P51" i="15" l="1"/>
  <c r="P55" i="15" s="1"/>
  <c r="O55" i="15"/>
  <c r="Q51" i="15" l="1"/>
  <c r="Q55" i="15" s="1"/>
  <c r="G33" i="15"/>
  <c r="N33" i="15"/>
  <c r="M33" i="15"/>
  <c r="L33" i="15"/>
  <c r="K33" i="15"/>
  <c r="J33" i="15"/>
  <c r="I33" i="15"/>
  <c r="H33" i="15"/>
  <c r="F33" i="15"/>
  <c r="O29" i="15"/>
  <c r="N11" i="15"/>
  <c r="M11" i="15"/>
  <c r="L11" i="15"/>
  <c r="K11" i="15"/>
  <c r="J11" i="15"/>
  <c r="I11" i="15"/>
  <c r="H11" i="15"/>
  <c r="G11" i="15"/>
  <c r="F11" i="15"/>
  <c r="O7" i="15"/>
  <c r="P7" i="15" s="1"/>
  <c r="P29" i="15" l="1"/>
  <c r="P33" i="15" s="1"/>
  <c r="O33" i="15"/>
  <c r="P11" i="15"/>
  <c r="Q7" i="15"/>
  <c r="Q11" i="15" s="1"/>
  <c r="O11" i="15"/>
  <c r="Q29" i="15" l="1"/>
  <c r="Q33" i="15" s="1"/>
  <c r="N35" i="14"/>
  <c r="M35" i="14"/>
  <c r="L35" i="14"/>
  <c r="K35" i="14"/>
  <c r="J35" i="14"/>
  <c r="I35" i="14"/>
  <c r="H35" i="14"/>
  <c r="F35" i="14"/>
  <c r="O31" i="14"/>
  <c r="P31" i="14" s="1"/>
  <c r="G35" i="14"/>
  <c r="G7" i="14"/>
  <c r="G23" i="14"/>
  <c r="N11" i="14"/>
  <c r="M11" i="14"/>
  <c r="L11" i="14"/>
  <c r="K11" i="14"/>
  <c r="J11" i="14"/>
  <c r="I11" i="14"/>
  <c r="H11" i="14"/>
  <c r="G11" i="14"/>
  <c r="F11" i="14"/>
  <c r="O7" i="14"/>
  <c r="N11" i="13"/>
  <c r="M11" i="13"/>
  <c r="L11" i="13"/>
  <c r="K11" i="13"/>
  <c r="J11" i="13"/>
  <c r="I11" i="13"/>
  <c r="H11" i="13"/>
  <c r="G11" i="13"/>
  <c r="F11" i="13"/>
  <c r="O7" i="13"/>
  <c r="P7" i="13" s="1"/>
  <c r="N59" i="12"/>
  <c r="M59" i="12"/>
  <c r="L59" i="12"/>
  <c r="K59" i="12"/>
  <c r="J59" i="12"/>
  <c r="I59" i="12"/>
  <c r="H59" i="12"/>
  <c r="G59" i="12"/>
  <c r="F59" i="12"/>
  <c r="O55" i="12"/>
  <c r="N37" i="12"/>
  <c r="M37" i="12"/>
  <c r="L37" i="12"/>
  <c r="K37" i="12"/>
  <c r="J37" i="12"/>
  <c r="I37" i="12"/>
  <c r="H37" i="12"/>
  <c r="F37" i="12"/>
  <c r="G37" i="12"/>
  <c r="P35" i="14" l="1"/>
  <c r="Q31" i="14"/>
  <c r="Q35" i="14" s="1"/>
  <c r="O35" i="14"/>
  <c r="P7" i="14"/>
  <c r="P11" i="14" s="1"/>
  <c r="O11" i="14"/>
  <c r="P11" i="13"/>
  <c r="Q7" i="13"/>
  <c r="Q11" i="13" s="1"/>
  <c r="O11" i="13"/>
  <c r="P55" i="12"/>
  <c r="P59" i="12" s="1"/>
  <c r="O59" i="12"/>
  <c r="O33" i="12"/>
  <c r="P33" i="12" s="1"/>
  <c r="Q55" i="12" l="1"/>
  <c r="Q59" i="12" s="1"/>
  <c r="Q7" i="14"/>
  <c r="Q11" i="14" s="1"/>
  <c r="P37" i="12"/>
  <c r="O37" i="12"/>
  <c r="Q33" i="12"/>
  <c r="Q37" i="12" s="1"/>
  <c r="G8" i="12" l="1"/>
  <c r="O8" i="12" s="1"/>
  <c r="P8" i="12" s="1"/>
  <c r="N12" i="12"/>
  <c r="M12" i="12"/>
  <c r="L12" i="12"/>
  <c r="K12" i="12"/>
  <c r="J12" i="12"/>
  <c r="I12" i="12"/>
  <c r="H12" i="12"/>
  <c r="F12" i="12"/>
  <c r="G12" i="12"/>
  <c r="G8" i="11" l="1"/>
  <c r="N12" i="11"/>
  <c r="M12" i="11"/>
  <c r="L12" i="11"/>
  <c r="K12" i="11"/>
  <c r="J12" i="11"/>
  <c r="I12" i="11"/>
  <c r="H12" i="11"/>
  <c r="F12" i="11"/>
  <c r="G12" i="11"/>
  <c r="F197" i="10"/>
  <c r="H197" i="10"/>
  <c r="I197" i="10"/>
  <c r="J197" i="10"/>
  <c r="K197" i="10"/>
  <c r="L197" i="10"/>
  <c r="M197" i="10"/>
  <c r="N197" i="10"/>
  <c r="G192" i="10"/>
  <c r="O192" i="10" s="1"/>
  <c r="P192" i="10" s="1"/>
  <c r="G191" i="10"/>
  <c r="G197" i="10" s="1"/>
  <c r="O191" i="10"/>
  <c r="P191" i="10" s="1"/>
  <c r="N171" i="10"/>
  <c r="M171" i="10"/>
  <c r="L171" i="10"/>
  <c r="K171" i="10"/>
  <c r="J171" i="10"/>
  <c r="I171" i="10"/>
  <c r="H171" i="10"/>
  <c r="G171" i="10"/>
  <c r="F171" i="10"/>
  <c r="O165" i="10"/>
  <c r="P197" i="10" l="1"/>
  <c r="P165" i="10"/>
  <c r="P171" i="10" s="1"/>
  <c r="O197" i="10"/>
  <c r="P12" i="12"/>
  <c r="O12" i="12"/>
  <c r="Q8" i="12"/>
  <c r="Q12" i="12" s="1"/>
  <c r="O8" i="11"/>
  <c r="P8" i="11" s="1"/>
  <c r="Q192" i="10"/>
  <c r="Q191" i="10"/>
  <c r="Q197" i="10" s="1"/>
  <c r="Q165" i="10"/>
  <c r="Q171" i="10" s="1"/>
  <c r="O171" i="10"/>
  <c r="P12" i="11" l="1"/>
  <c r="O12" i="11"/>
  <c r="Q8" i="11"/>
  <c r="Q12" i="11" s="1"/>
  <c r="N145" i="10"/>
  <c r="M145" i="10"/>
  <c r="L145" i="10"/>
  <c r="K145" i="10"/>
  <c r="J145" i="10"/>
  <c r="I145" i="10"/>
  <c r="H145" i="10"/>
  <c r="F145" i="10"/>
  <c r="G145" i="10"/>
  <c r="O139" i="10" l="1"/>
  <c r="P139" i="10" s="1"/>
  <c r="P145" i="10" l="1"/>
  <c r="O145" i="10"/>
  <c r="Q139" i="10"/>
  <c r="Q145" i="10" s="1"/>
  <c r="G113" i="10" l="1"/>
  <c r="N119" i="10"/>
  <c r="M119" i="10"/>
  <c r="L119" i="10"/>
  <c r="K119" i="10"/>
  <c r="J119" i="10"/>
  <c r="I119" i="10"/>
  <c r="H119" i="10"/>
  <c r="G119" i="10"/>
  <c r="F119" i="10"/>
  <c r="O113" i="10"/>
  <c r="N93" i="10"/>
  <c r="M93" i="10"/>
  <c r="L93" i="10"/>
  <c r="K93" i="10"/>
  <c r="J93" i="10"/>
  <c r="I93" i="10"/>
  <c r="H93" i="10"/>
  <c r="G93" i="10"/>
  <c r="F93" i="10"/>
  <c r="O87" i="10"/>
  <c r="P87" i="10" s="1"/>
  <c r="N67" i="10"/>
  <c r="M67" i="10"/>
  <c r="L67" i="10"/>
  <c r="K67" i="10"/>
  <c r="J67" i="10"/>
  <c r="I67" i="10"/>
  <c r="H67" i="10"/>
  <c r="G67" i="10"/>
  <c r="F67" i="10"/>
  <c r="O61" i="10"/>
  <c r="M42" i="10"/>
  <c r="L42" i="10"/>
  <c r="K42" i="10"/>
  <c r="J42" i="10"/>
  <c r="I42" i="10"/>
  <c r="H42" i="10"/>
  <c r="G42" i="10"/>
  <c r="F42" i="10"/>
  <c r="N34" i="10"/>
  <c r="O34" i="10" s="1"/>
  <c r="N13" i="10"/>
  <c r="M13" i="10"/>
  <c r="L13" i="10"/>
  <c r="K13" i="10"/>
  <c r="J13" i="10"/>
  <c r="I13" i="10"/>
  <c r="H13" i="10"/>
  <c r="G13" i="10"/>
  <c r="F13" i="10"/>
  <c r="O7" i="10"/>
  <c r="I13" i="9"/>
  <c r="J13" i="9"/>
  <c r="K13" i="9"/>
  <c r="O10" i="9"/>
  <c r="P10" i="9" s="1"/>
  <c r="O9" i="9"/>
  <c r="O8" i="9"/>
  <c r="N13" i="9"/>
  <c r="M13" i="9"/>
  <c r="L13" i="9"/>
  <c r="H13" i="9"/>
  <c r="G13" i="9"/>
  <c r="F13" i="9"/>
  <c r="O7" i="9"/>
  <c r="P7" i="9" s="1"/>
  <c r="P113" i="10" l="1"/>
  <c r="P119" i="10" s="1"/>
  <c r="O119" i="10"/>
  <c r="P93" i="10"/>
  <c r="O93" i="10"/>
  <c r="P61" i="10"/>
  <c r="P67" i="10" s="1"/>
  <c r="O67" i="10"/>
  <c r="O42" i="10"/>
  <c r="N42" i="10"/>
  <c r="P7" i="10"/>
  <c r="O13" i="10"/>
  <c r="P9" i="9"/>
  <c r="Q9" i="9" s="1"/>
  <c r="P8" i="9"/>
  <c r="Q8" i="9" s="1"/>
  <c r="Q10" i="9"/>
  <c r="O13" i="9"/>
  <c r="Q113" i="10" l="1"/>
  <c r="Q119" i="10" s="1"/>
  <c r="Q61" i="10"/>
  <c r="Q67" i="10" s="1"/>
  <c r="Q87" i="10"/>
  <c r="Q93" i="10" s="1"/>
  <c r="P34" i="10"/>
  <c r="P42" i="10" s="1"/>
  <c r="P13" i="10"/>
  <c r="Q7" i="10"/>
  <c r="Q13" i="10" s="1"/>
  <c r="P13" i="9"/>
  <c r="Q7" i="9"/>
  <c r="Q13" i="9" s="1"/>
  <c r="N72" i="8" l="1"/>
  <c r="M72" i="8"/>
  <c r="L72" i="8"/>
  <c r="K72" i="8"/>
  <c r="J72" i="8"/>
  <c r="I72" i="8"/>
  <c r="H72" i="8"/>
  <c r="G72" i="8"/>
  <c r="F72" i="8"/>
  <c r="O62" i="8"/>
  <c r="P62" i="8" l="1"/>
  <c r="P72" i="8" s="1"/>
  <c r="O72" i="8"/>
  <c r="Q62" i="8" l="1"/>
  <c r="Q72" i="8" s="1"/>
  <c r="G34" i="8" l="1"/>
  <c r="N44" i="8" l="1"/>
  <c r="M44" i="8"/>
  <c r="L44" i="8"/>
  <c r="K44" i="8"/>
  <c r="J44" i="8"/>
  <c r="I44" i="8"/>
  <c r="H44" i="8"/>
  <c r="G44" i="8"/>
  <c r="F44" i="8"/>
  <c r="O34" i="8"/>
  <c r="P34" i="8" s="1"/>
  <c r="P44" i="8" l="1"/>
  <c r="Q34" i="8"/>
  <c r="Q44" i="8" s="1"/>
  <c r="O44" i="8"/>
  <c r="N17" i="8" l="1"/>
  <c r="M17" i="8"/>
  <c r="L17" i="8"/>
  <c r="K17" i="8"/>
  <c r="J17" i="8"/>
  <c r="I17" i="8"/>
  <c r="H17" i="8"/>
  <c r="G17" i="8"/>
  <c r="F17" i="8"/>
  <c r="O7" i="8"/>
  <c r="N180" i="7"/>
  <c r="M180" i="7"/>
  <c r="L180" i="7"/>
  <c r="K180" i="7"/>
  <c r="J180" i="7"/>
  <c r="I180" i="7"/>
  <c r="H180" i="7"/>
  <c r="G180" i="7"/>
  <c r="F180" i="7"/>
  <c r="O170" i="7"/>
  <c r="P170" i="7" s="1"/>
  <c r="N154" i="7"/>
  <c r="M154" i="7"/>
  <c r="L154" i="7"/>
  <c r="K154" i="7"/>
  <c r="J154" i="7"/>
  <c r="I154" i="7"/>
  <c r="H154" i="7"/>
  <c r="F154" i="7"/>
  <c r="O144" i="7"/>
  <c r="P144" i="7" s="1"/>
  <c r="G154" i="7"/>
  <c r="P7" i="8" l="1"/>
  <c r="P17" i="8" s="1"/>
  <c r="O17" i="8"/>
  <c r="P180" i="7"/>
  <c r="Q170" i="7"/>
  <c r="Q180" i="7" s="1"/>
  <c r="O180" i="7"/>
  <c r="P154" i="7"/>
  <c r="Q144" i="7"/>
  <c r="Q154" i="7" s="1"/>
  <c r="O154" i="7"/>
  <c r="Q7" i="8" l="1"/>
  <c r="Q17" i="8" s="1"/>
  <c r="M117" i="7"/>
  <c r="G117" i="7"/>
  <c r="N127" i="7"/>
  <c r="M127" i="7"/>
  <c r="L127" i="7"/>
  <c r="K127" i="7"/>
  <c r="J127" i="7"/>
  <c r="I127" i="7"/>
  <c r="H127" i="7"/>
  <c r="G127" i="7"/>
  <c r="F127" i="7"/>
  <c r="O117" i="7"/>
  <c r="P117" i="7" s="1"/>
  <c r="P127" i="7" s="1"/>
  <c r="Q117" i="7" l="1"/>
  <c r="Q127" i="7" s="1"/>
  <c r="O127" i="7"/>
  <c r="N100" i="7" l="1"/>
  <c r="M100" i="7"/>
  <c r="L100" i="7"/>
  <c r="K100" i="7"/>
  <c r="J100" i="7"/>
  <c r="I100" i="7"/>
  <c r="H100" i="7"/>
  <c r="G100" i="7"/>
  <c r="F100" i="7"/>
  <c r="O90" i="7"/>
  <c r="N73" i="7"/>
  <c r="M73" i="7"/>
  <c r="L73" i="7"/>
  <c r="K73" i="7"/>
  <c r="J73" i="7"/>
  <c r="I73" i="7"/>
  <c r="H73" i="7"/>
  <c r="G73" i="7"/>
  <c r="F73" i="7"/>
  <c r="O63" i="7"/>
  <c r="P63" i="7" l="1"/>
  <c r="P73" i="7" s="1"/>
  <c r="P90" i="7"/>
  <c r="P100" i="7" s="1"/>
  <c r="O100" i="7"/>
  <c r="Q63" i="7"/>
  <c r="Q73" i="7" s="1"/>
  <c r="O73" i="7"/>
  <c r="Q90" i="7" l="1"/>
  <c r="Q100" i="7" s="1"/>
  <c r="N46" i="7"/>
  <c r="M46" i="7"/>
  <c r="L46" i="7"/>
  <c r="K46" i="7"/>
  <c r="J46" i="7"/>
  <c r="I46" i="7"/>
  <c r="H46" i="7"/>
  <c r="G46" i="7"/>
  <c r="F46" i="7"/>
  <c r="O36" i="7"/>
  <c r="P36" i="7" s="1"/>
  <c r="N19" i="7"/>
  <c r="M19" i="7"/>
  <c r="L19" i="7"/>
  <c r="K19" i="7"/>
  <c r="J19" i="7"/>
  <c r="I19" i="7"/>
  <c r="H19" i="7"/>
  <c r="G19" i="7"/>
  <c r="F19" i="7"/>
  <c r="O9" i="7"/>
  <c r="P9" i="7" s="1"/>
  <c r="P19" i="7" s="1"/>
  <c r="M48" i="6"/>
  <c r="L48" i="6"/>
  <c r="G48" i="6"/>
  <c r="N39" i="6"/>
  <c r="O39" i="6" s="1"/>
  <c r="O48" i="6" s="1"/>
  <c r="P46" i="7" l="1"/>
  <c r="Q36" i="7"/>
  <c r="Q46" i="7" s="1"/>
  <c r="O46" i="7"/>
  <c r="Q9" i="7"/>
  <c r="Q19" i="7" s="1"/>
  <c r="O19" i="7"/>
  <c r="P39" i="6"/>
  <c r="P48" i="6" s="1"/>
  <c r="N48" i="6"/>
  <c r="M18" i="6"/>
  <c r="L18" i="6"/>
  <c r="G18" i="6"/>
  <c r="N9" i="6"/>
  <c r="M102" i="5"/>
  <c r="L102" i="5"/>
  <c r="G102" i="5"/>
  <c r="N93" i="5"/>
  <c r="O93" i="5" s="1"/>
  <c r="O102" i="5" s="1"/>
  <c r="M73" i="5"/>
  <c r="L73" i="5"/>
  <c r="G73" i="5"/>
  <c r="N64" i="5"/>
  <c r="M45" i="5"/>
  <c r="L45" i="5"/>
  <c r="G45" i="5"/>
  <c r="N36" i="5"/>
  <c r="N7" i="5"/>
  <c r="N16" i="5" s="1"/>
  <c r="M16" i="5"/>
  <c r="L16" i="5"/>
  <c r="G16" i="5"/>
  <c r="M92" i="4"/>
  <c r="L92" i="4"/>
  <c r="G92" i="4"/>
  <c r="N85" i="4"/>
  <c r="M66" i="4"/>
  <c r="L66" i="4"/>
  <c r="G66" i="4"/>
  <c r="N59" i="4"/>
  <c r="M41" i="4"/>
  <c r="L41" i="4"/>
  <c r="G41" i="4"/>
  <c r="N34" i="4"/>
  <c r="N41" i="4" s="1"/>
  <c r="O7" i="4"/>
  <c r="M14" i="4"/>
  <c r="L14" i="4"/>
  <c r="G14" i="4"/>
  <c r="N7" i="4"/>
  <c r="N14" i="4" s="1"/>
  <c r="M14" i="3"/>
  <c r="L14" i="3"/>
  <c r="G14" i="3"/>
  <c r="N7" i="3"/>
  <c r="N14" i="3" s="1"/>
  <c r="N32" i="2"/>
  <c r="O32" i="2" s="1"/>
  <c r="N7" i="2"/>
  <c r="O7" i="2" s="1"/>
  <c r="N7" i="1"/>
  <c r="O7" i="1" s="1"/>
  <c r="O34" i="4" l="1"/>
  <c r="O85" i="4"/>
  <c r="O92" i="4" s="1"/>
  <c r="O7" i="5"/>
  <c r="O16" i="5" s="1"/>
  <c r="O64" i="5"/>
  <c r="O73" i="5" s="1"/>
  <c r="P7" i="4"/>
  <c r="O59" i="4"/>
  <c r="O66" i="4" s="1"/>
  <c r="P7" i="5"/>
  <c r="O9" i="6"/>
  <c r="O18" i="6" s="1"/>
  <c r="N18" i="6"/>
  <c r="P93" i="5"/>
  <c r="P102" i="5" s="1"/>
  <c r="N102" i="5"/>
  <c r="P64" i="5"/>
  <c r="P73" i="5" s="1"/>
  <c r="N73" i="5"/>
  <c r="O36" i="5"/>
  <c r="O45" i="5" s="1"/>
  <c r="N45" i="5"/>
  <c r="P16" i="5"/>
  <c r="P85" i="4"/>
  <c r="P92" i="4" s="1"/>
  <c r="N92" i="4"/>
  <c r="P59" i="4"/>
  <c r="P66" i="4" s="1"/>
  <c r="N66" i="4"/>
  <c r="O7" i="3"/>
  <c r="O14" i="3" s="1"/>
  <c r="P32" i="2"/>
  <c r="P7" i="2"/>
  <c r="P7" i="1"/>
  <c r="P9" i="6" l="1"/>
  <c r="P18" i="6" s="1"/>
  <c r="P36" i="5"/>
  <c r="P45" i="5" s="1"/>
  <c r="P34" i="4"/>
  <c r="P41" i="4" s="1"/>
  <c r="O41" i="4"/>
  <c r="P7" i="3"/>
  <c r="P14" i="3" s="1"/>
  <c r="O14" i="4" l="1"/>
  <c r="P14" i="4"/>
</calcChain>
</file>

<file path=xl/sharedStrings.xml><?xml version="1.0" encoding="utf-8"?>
<sst xmlns="http://schemas.openxmlformats.org/spreadsheetml/2006/main" count="8158" uniqueCount="926">
  <si>
    <t>KOPERASI KARYAWAN BCA MITRA SEJAHTERA</t>
  </si>
  <si>
    <t>No</t>
  </si>
  <si>
    <t>NAMA</t>
  </si>
  <si>
    <t xml:space="preserve">NIP </t>
  </si>
  <si>
    <t>TGL</t>
  </si>
  <si>
    <t>NO. REK</t>
  </si>
  <si>
    <t xml:space="preserve"> PELUNASAN </t>
  </si>
  <si>
    <t>BUNGA</t>
  </si>
  <si>
    <t>PENALTY 2.5%</t>
  </si>
  <si>
    <t xml:space="preserve">PELUNASAN </t>
  </si>
  <si>
    <t>PELUNASAN</t>
  </si>
  <si>
    <t>BIAYA PROVISI</t>
  </si>
  <si>
    <t>BIAYA ADM</t>
  </si>
  <si>
    <t>TRANSFER</t>
  </si>
  <si>
    <t>PLAFON</t>
  </si>
  <si>
    <t>CABANG</t>
  </si>
  <si>
    <t>KETERANGAN</t>
  </si>
  <si>
    <t xml:space="preserve">PINJAMAN </t>
  </si>
  <si>
    <t xml:space="preserve">DARI </t>
  </si>
  <si>
    <t xml:space="preserve">GGL DEBET </t>
  </si>
  <si>
    <t>1% DIATAS</t>
  </si>
  <si>
    <t>PIJ DILUAR</t>
  </si>
  <si>
    <t>KE KOPERASI</t>
  </si>
  <si>
    <t>KE KARYAWAN</t>
  </si>
  <si>
    <t>PINJAMAN</t>
  </si>
  <si>
    <t>KHUSUS</t>
  </si>
  <si>
    <t>DILUAR</t>
  </si>
  <si>
    <t>DG UANG</t>
  </si>
  <si>
    <t>PIJ THR '12</t>
  </si>
  <si>
    <t>DIATAS MAX</t>
  </si>
  <si>
    <t>NORMATIF</t>
  </si>
  <si>
    <t>TUNAI</t>
  </si>
  <si>
    <t>DILUAR NORM</t>
  </si>
  <si>
    <t>PINJAMAN KHUSUS</t>
  </si>
  <si>
    <t xml:space="preserve">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</si>
  <si>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</si>
  <si>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</si>
  <si>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Pembuat,</t>
  </si>
  <si>
    <t>Mengetahui,</t>
  </si>
  <si>
    <t>Wiwid W</t>
  </si>
  <si>
    <t>M. Arief Kaprawi</t>
  </si>
  <si>
    <t>Setia Pudiani</t>
  </si>
  <si>
    <t>Kabag Simpan&amp;Pinjam</t>
  </si>
  <si>
    <t>Ketua Koperasi</t>
  </si>
  <si>
    <t xml:space="preserve">   Bendahara Koperasi</t>
  </si>
  <si>
    <t>M ARIEF K</t>
  </si>
  <si>
    <t>901149</t>
  </si>
  <si>
    <t>7880063850</t>
  </si>
  <si>
    <t>SOY KW3 DARMO</t>
  </si>
  <si>
    <t>REALISASI PINJAMAN  KHUSUS  TGL  31 JANUARI 2013</t>
  </si>
  <si>
    <t>Surabaya, 31 JANUARI 2013</t>
  </si>
  <si>
    <t>REALISASI PINJAMAN  KHUSUS  TGL  18 FEBRUARI 2013</t>
  </si>
  <si>
    <t>Surabaya, 18 FEBRUARI 2013</t>
  </si>
  <si>
    <t>EDDY SUWIGNYO</t>
  </si>
  <si>
    <t>974229</t>
  </si>
  <si>
    <t>2582130575</t>
  </si>
  <si>
    <t>PIKW KW3 DARMO</t>
  </si>
  <si>
    <t>REALISASI PINJAMAN  KHUSUS  TGL  19 FEBRUARI 2013</t>
  </si>
  <si>
    <t>Surabaya, 19 FEBRUARI 2013</t>
  </si>
  <si>
    <t>S INDRIANI</t>
  </si>
  <si>
    <t>910476</t>
  </si>
  <si>
    <t>0100162873</t>
  </si>
  <si>
    <t>REALISASI PINJAMAN  KHUSUS  TGL  29 APRIL  2013</t>
  </si>
  <si>
    <t>HENRY SETYO</t>
  </si>
  <si>
    <t>911094</t>
  </si>
  <si>
    <t>6710099993</t>
  </si>
  <si>
    <t>SIW KW3 DARMO</t>
  </si>
  <si>
    <t>Surabaya, 29 APRIL 2013</t>
  </si>
  <si>
    <t>REALISASI PINJAMAN  KHUSUS  TGL  14 MEI 2013</t>
  </si>
  <si>
    <t>Surabaya, 14 MEI 2013</t>
  </si>
  <si>
    <t>K M RAMOND</t>
  </si>
  <si>
    <t>921764</t>
  </si>
  <si>
    <t>ATM KW3 DARMO</t>
  </si>
  <si>
    <t>REALISASI PINJAMAN  KHUSUS  TGL  24 MEI 2013</t>
  </si>
  <si>
    <t>Surabaya, 24 MEI 2013</t>
  </si>
  <si>
    <t>MICHELSEN</t>
  </si>
  <si>
    <t>971755</t>
  </si>
  <si>
    <t>0880413929</t>
  </si>
  <si>
    <t>RUPA2 KCU DARMO</t>
  </si>
  <si>
    <t>Eddi Cung</t>
  </si>
  <si>
    <t>REALISASI PINJAMAN  KHUSUS  TGL  30 MEI 2013</t>
  </si>
  <si>
    <t>AGUS HERIYANTO</t>
  </si>
  <si>
    <t>885217</t>
  </si>
  <si>
    <t>4681126265</t>
  </si>
  <si>
    <t>Surabaya, 30 MEI 2013</t>
  </si>
  <si>
    <t>MARZUKI</t>
  </si>
  <si>
    <t>897091</t>
  </si>
  <si>
    <t>0101093858</t>
  </si>
  <si>
    <t>EKSP KCU VETERAN</t>
  </si>
  <si>
    <t>Surabaya, 10 JUNI 2013</t>
  </si>
  <si>
    <t>REALISASI PINJAMAN  KHUSUS  TGL  10 JUNI 2013</t>
  </si>
  <si>
    <t>HENDRO PRABOWO</t>
  </si>
  <si>
    <t>011211</t>
  </si>
  <si>
    <t>0885522969</t>
  </si>
  <si>
    <t>KARYAWAN KOMITSE</t>
  </si>
  <si>
    <t>REALISASI PINJAMAN  KHUSUS  TGL  20 JUNI 2013</t>
  </si>
  <si>
    <t>Surabaya, 20 JUNI 2013</t>
  </si>
  <si>
    <t>ARI PITONO</t>
  </si>
  <si>
    <t>940372</t>
  </si>
  <si>
    <t>0880278614</t>
  </si>
  <si>
    <t>DILR NORM</t>
  </si>
  <si>
    <t>REALISASI PINJAMAN  KHUSUS  TGL  21 JUNI 2013</t>
  </si>
  <si>
    <t>Surabaya, 21 JUNI 2013</t>
  </si>
  <si>
    <t>SRIRATNA H</t>
  </si>
  <si>
    <t>962742</t>
  </si>
  <si>
    <t>0880317687</t>
  </si>
  <si>
    <t>KCP KERTAJAYA</t>
  </si>
  <si>
    <t>REALISASI PINJAMAN  KHUSUS  TGL  01 JULI 2013</t>
  </si>
  <si>
    <t>Surabaya, 01 JULI 2013</t>
  </si>
  <si>
    <t>SOY KW 3</t>
  </si>
  <si>
    <t>REALISASI PINJAMAN  KHUSUS  TGL  09 JULI 2013</t>
  </si>
  <si>
    <t>Surabaya, 09 JULI 2013</t>
  </si>
  <si>
    <t>BIAYA</t>
  </si>
  <si>
    <t>MATERAI</t>
  </si>
  <si>
    <t>REALISASI PINJAMAN KHUSUS TGL 16 AGUSTUS 2013</t>
  </si>
  <si>
    <t xml:space="preserve">BIAYA </t>
  </si>
  <si>
    <t>DARI PELUNASAN</t>
  </si>
  <si>
    <t xml:space="preserve">BUNGA </t>
  </si>
  <si>
    <t xml:space="preserve">GGL DBT POT </t>
  </si>
  <si>
    <t>THR 2012</t>
  </si>
  <si>
    <t>NURUL M</t>
  </si>
  <si>
    <t>902790</t>
  </si>
  <si>
    <t>3251033577</t>
  </si>
  <si>
    <t>KCU SIDOARJO</t>
  </si>
  <si>
    <t>Surabaya, 16 AGUSTUS 2013</t>
  </si>
  <si>
    <t>Bendahara Koperasi</t>
  </si>
  <si>
    <t>REALISASI PINJAMAN KHUSUS TGL 05 SEPTEMBER 2013</t>
  </si>
  <si>
    <t>MULYADI</t>
  </si>
  <si>
    <t>911814</t>
  </si>
  <si>
    <t>1023000036</t>
  </si>
  <si>
    <t>KW3 DARMO</t>
  </si>
  <si>
    <t>Surabaya, 05 SEPTEMBER 2013</t>
  </si>
  <si>
    <t>TOTO ERMIYANTO</t>
  </si>
  <si>
    <t>930366</t>
  </si>
  <si>
    <t>0881087056</t>
  </si>
  <si>
    <t>REALISASI PINJAMAN POTONG APRIL 2014 TGL 05 SEPTEMBER 2013</t>
  </si>
  <si>
    <t>KFCC SBY</t>
  </si>
  <si>
    <t>PINJ POTONG APRIL 2014</t>
  </si>
  <si>
    <t>REALISASI PINJAMAN POTONG APRIL 2014 TGL 06 SEPTEMBER 2013</t>
  </si>
  <si>
    <t>SUTOYO</t>
  </si>
  <si>
    <t>931902</t>
  </si>
  <si>
    <t>2580912501</t>
  </si>
  <si>
    <t>KCU GALAXY</t>
  </si>
  <si>
    <t>Surabaya, 06 SEPTEMBER 2013</t>
  </si>
  <si>
    <t>Surabaya, 12 SEPTEMBER 2013</t>
  </si>
  <si>
    <t>FERRY Y</t>
  </si>
  <si>
    <t>932120</t>
  </si>
  <si>
    <t>2580912349</t>
  </si>
  <si>
    <t>KCP PONDOK CHANDRA</t>
  </si>
  <si>
    <t>REALISASI PINJAMAN KHUSUS POTONG APRIL 2014 TGL 12 SEPTEMBER 2013</t>
  </si>
  <si>
    <t>REALISASI PINJAMAN  KHUSUS  TGL  20 JULI 2013</t>
  </si>
  <si>
    <t>EDY PURNOMO</t>
  </si>
  <si>
    <t>911825</t>
  </si>
  <si>
    <t>REALISASI PINJAMAN KHUSUS POTONG APRIL 2014 TGL 20 SEPTEMBER 2013</t>
  </si>
  <si>
    <t>Surabaya, 20 SEPTEMBER 2013</t>
  </si>
  <si>
    <t>7880343534</t>
  </si>
  <si>
    <t>REALISASI PINJAMAN KHUSUS TGL 25 SEPTEMBER 2013</t>
  </si>
  <si>
    <t>KOMITSE</t>
  </si>
  <si>
    <t>PINJ KHUSUS</t>
  </si>
  <si>
    <t>Surabaya, 25 SEPTEMBER 2013</t>
  </si>
  <si>
    <t>REALISASI PINJAMAN KHUSUS TGL 22 OKTOBER 2013</t>
  </si>
  <si>
    <t>FEMMY RAMONA</t>
  </si>
  <si>
    <t>975486</t>
  </si>
  <si>
    <t>0350908200</t>
  </si>
  <si>
    <t>Surabaya, 22 OKTOBER 2013</t>
  </si>
  <si>
    <t>LISTIJOWATI</t>
  </si>
  <si>
    <t>912822</t>
  </si>
  <si>
    <t>2580909909</t>
  </si>
  <si>
    <t>KCU DIPONEGORO</t>
  </si>
  <si>
    <t>REALISASI PINJAMAN KHUSUS TGL 25 OKTOBER 2013</t>
  </si>
  <si>
    <t>Surabaya, 25 OKTOBER 2013</t>
  </si>
  <si>
    <t>SURJONO</t>
  </si>
  <si>
    <t>898840</t>
  </si>
  <si>
    <t>2581427711</t>
  </si>
  <si>
    <t>PINJ KHUSUS / POT APRIL'14</t>
  </si>
  <si>
    <t>REALISASI PINJAMAN KHUSUS TGL 29 OKTOBER 2013</t>
  </si>
  <si>
    <t>Surabaya, 29 OKTOBER 2013</t>
  </si>
  <si>
    <t>PINJ KHUSUS 6BLN/POT APRIL</t>
  </si>
  <si>
    <t>REALISASI PINJAMAN KHUSUS TGL 25 NOVEMBER 2013</t>
  </si>
  <si>
    <t>TITIK SURYANI</t>
  </si>
  <si>
    <t>899735</t>
  </si>
  <si>
    <t>3290135400</t>
  </si>
  <si>
    <t>KCU INDRAPURA</t>
  </si>
  <si>
    <t>Surabaya, 25 NOVEMBER 2013</t>
  </si>
  <si>
    <t>EFIE LINDA J</t>
  </si>
  <si>
    <t>973211</t>
  </si>
  <si>
    <t>7250026565</t>
  </si>
  <si>
    <t>KCP SEPANJANG</t>
  </si>
  <si>
    <t>PINJ KHUSUS POT.APRIL '14</t>
  </si>
  <si>
    <t>AGUS PURWANTO</t>
  </si>
  <si>
    <t>991284</t>
  </si>
  <si>
    <t>4290512340</t>
  </si>
  <si>
    <t>KCP TANDES</t>
  </si>
  <si>
    <t>YENI RAHMAWATI</t>
  </si>
  <si>
    <t>976160</t>
  </si>
  <si>
    <t>0880839284</t>
  </si>
  <si>
    <t>KCU RUNGKUT</t>
  </si>
  <si>
    <t>PINJ KHUSUS POT.APRIL,THR,TAT</t>
  </si>
  <si>
    <t>REALISASI PINJAMAN KHUSUS TGL 02 DESEMBER 2013</t>
  </si>
  <si>
    <t>Surabaya, 02 DESEMBER 2013</t>
  </si>
  <si>
    <t>EDDI CUNG</t>
  </si>
  <si>
    <t>913992</t>
  </si>
  <si>
    <t>3421024667</t>
  </si>
  <si>
    <t>KEU KW3</t>
  </si>
  <si>
    <t>PINJ KHUSUS POT.APRIL</t>
  </si>
  <si>
    <t xml:space="preserve">IURAN </t>
  </si>
  <si>
    <t>BAYAR GGAL</t>
  </si>
  <si>
    <t>SIMPANAN</t>
  </si>
  <si>
    <t>DEBET OKT</t>
  </si>
  <si>
    <t xml:space="preserve">1% </t>
  </si>
  <si>
    <t>POKOK</t>
  </si>
  <si>
    <t>KOPERASI</t>
  </si>
  <si>
    <t>SAHAM PT</t>
  </si>
  <si>
    <t xml:space="preserve">Pembuat, </t>
  </si>
  <si>
    <t xml:space="preserve">                         </t>
  </si>
  <si>
    <t>Kabag Simpan Pinjam</t>
  </si>
  <si>
    <t>REALISASI PINJAMAN  KHUSUS TGL 03 DESEMBER 2013</t>
  </si>
  <si>
    <t>Surabaya, 03 DESEMBER 2013</t>
  </si>
  <si>
    <t>TONY TOWOLIU</t>
  </si>
  <si>
    <t>974069</t>
  </si>
  <si>
    <t>0880898205</t>
  </si>
  <si>
    <t>HIW KW3</t>
  </si>
  <si>
    <t>REALISASI PINJAMAN KHUSUS TGL 04 DESEMBER 2013</t>
  </si>
  <si>
    <t>MARGARETHA H K</t>
  </si>
  <si>
    <t>971772</t>
  </si>
  <si>
    <t>5090001835</t>
  </si>
  <si>
    <t>KCP PONDOK C</t>
  </si>
  <si>
    <t>REALISASI PINJAMAN KHUSUS TGL 05 DESEMBER 2013</t>
  </si>
  <si>
    <t>AHMAD KHOZIN</t>
  </si>
  <si>
    <t>962946</t>
  </si>
  <si>
    <t>0885264142</t>
  </si>
  <si>
    <t>SOY KW3</t>
  </si>
  <si>
    <t xml:space="preserve">PINJ KHUSUS </t>
  </si>
  <si>
    <t>Surabaya, 05 DESEMBER 2013</t>
  </si>
  <si>
    <t>FX MAYANGSARI</t>
  </si>
  <si>
    <t>811523</t>
  </si>
  <si>
    <t>0640110031</t>
  </si>
  <si>
    <t>REALISASI PINJAMAN KHUSUS TGL 13 DESEMBER 2013</t>
  </si>
  <si>
    <t>Surabaya, 13 DESEMBER 2013</t>
  </si>
  <si>
    <t>REALISASI PINJAMAN KHUSUS TGL 19 DESEMBER 2013</t>
  </si>
  <si>
    <t>SRI WIDOWATI R</t>
  </si>
  <si>
    <t>970986</t>
  </si>
  <si>
    <t>2581442558</t>
  </si>
  <si>
    <t>KCP BG JUNTION</t>
  </si>
  <si>
    <t>PINJ KHUSUS 1 BLN</t>
  </si>
  <si>
    <t>Surabaya, 19 DESEMBER 2013</t>
  </si>
  <si>
    <t>REALISASI PINJAMAN KHUSUS TGL 20 DESEMBER 2013</t>
  </si>
  <si>
    <t>Surabaya, 20 DESEMBER 2013</t>
  </si>
  <si>
    <t>PINJ KHUSUS 3 BLN</t>
  </si>
  <si>
    <t>REALISASI PINJAMAN KHUSUS TGL 31 DESEMBER 2013</t>
  </si>
  <si>
    <t>Surabaya, 31 DESEMBER 2013</t>
  </si>
  <si>
    <t>SUGIANTO</t>
  </si>
  <si>
    <t>911767</t>
  </si>
  <si>
    <t>100102247</t>
  </si>
  <si>
    <t>PINJ KHUSUS POT. APRIL</t>
  </si>
  <si>
    <t>SARI S R</t>
  </si>
  <si>
    <t>973854</t>
  </si>
  <si>
    <t>1000120002</t>
  </si>
  <si>
    <t xml:space="preserve">KCP PASAR </t>
  </si>
  <si>
    <t>TURI</t>
  </si>
  <si>
    <t>REALISASI PINJAMAN KHUSUS TGL 24 JANUARI 2014</t>
  </si>
  <si>
    <t>SARUI</t>
  </si>
  <si>
    <t>811547</t>
  </si>
  <si>
    <t>Surabaya, 24 JANUARI 2014</t>
  </si>
  <si>
    <t>2580218001</t>
  </si>
  <si>
    <t>REALISASI PINJAMAN KHUSUS TGL 07 FEBRUARI 2014</t>
  </si>
  <si>
    <t>HERLINA S</t>
  </si>
  <si>
    <t>921602</t>
  </si>
  <si>
    <t>0881170522</t>
  </si>
  <si>
    <t>KCP TUNJUNGAN</t>
  </si>
  <si>
    <t>POT. APRIL'14</t>
  </si>
  <si>
    <t>Surabaya, 07 FEBRUARI 2014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</si>
  <si>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</si>
  <si>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</si>
  <si>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</si>
  <si>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</si>
  <si>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</si>
  <si>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R. Mintardjo</t>
  </si>
  <si>
    <t>Staf Simpan Pinjam</t>
  </si>
  <si>
    <t>Manager Koperasi</t>
  </si>
  <si>
    <t>REALISASI PINJAMAN KHUSUS TGL 14 FEBRUARI 2014</t>
  </si>
  <si>
    <t>SUDARTI INDRIANI</t>
  </si>
  <si>
    <t>Surabaya, 14 FEBRUARI 2014</t>
  </si>
  <si>
    <t>PEMB KW3</t>
  </si>
  <si>
    <t>REALISASI PINJAMAN KHUSUS TGL 20 FEBRUARI 2014</t>
  </si>
  <si>
    <t>HENDRO</t>
  </si>
  <si>
    <t>Surabaya, 20 FEBRUARI 2014</t>
  </si>
  <si>
    <t>REALISASI PINJAMAN KHUSUS TGL 17 MARET 2014</t>
  </si>
  <si>
    <t>Surabaya, 17 MARET 2014</t>
  </si>
  <si>
    <t>DARMAWAN DI PINJ.NORM TGL 26/03/2014</t>
  </si>
  <si>
    <t>REALISASI PINJAMAN KHUSUS TGL 04 APRIL 2014</t>
  </si>
  <si>
    <t>Surabaya, 04 APRIL 2014</t>
  </si>
  <si>
    <t>DJOKO PRIYO U</t>
  </si>
  <si>
    <t>900257</t>
  </si>
  <si>
    <t>2160032076</t>
  </si>
  <si>
    <t>KCP A.YANI</t>
  </si>
  <si>
    <t xml:space="preserve">8 BULAN </t>
  </si>
  <si>
    <t>REALISASI PINJAMAN KHUSUS TGL 07 APRIL 2014</t>
  </si>
  <si>
    <t>SHANTI KARTIKA</t>
  </si>
  <si>
    <t>962140</t>
  </si>
  <si>
    <t>0884636988</t>
  </si>
  <si>
    <t>KCU DARMO</t>
  </si>
  <si>
    <t xml:space="preserve">1 BULAN </t>
  </si>
  <si>
    <t>Surabaya, 07 APRIL 2014</t>
  </si>
  <si>
    <t>REALISASI PINJAMAN KHUSUS TGL 07 MEI 2014</t>
  </si>
  <si>
    <t xml:space="preserve">NUGRAHANING </t>
  </si>
  <si>
    <t>910856</t>
  </si>
  <si>
    <t>7880993199</t>
  </si>
  <si>
    <t>K3S</t>
  </si>
  <si>
    <t>Surabaya, 07 MEI 2014</t>
  </si>
  <si>
    <t>POT 8 BULAN</t>
  </si>
  <si>
    <t xml:space="preserve">POT THR 3,5 &amp; </t>
  </si>
  <si>
    <t>TAT'14 3,5</t>
  </si>
  <si>
    <t>REALISASI PINJAMAN KHUSUS TGL 14 MEI 2014</t>
  </si>
  <si>
    <t>KCP PONDOK</t>
  </si>
  <si>
    <t>CHANDRA</t>
  </si>
  <si>
    <t>PIJ.KHUSUS</t>
  </si>
  <si>
    <t>POT APRIL 2015</t>
  </si>
  <si>
    <t>Surabaya, 14 MEI 2014</t>
  </si>
  <si>
    <t>RAFLIS</t>
  </si>
  <si>
    <t>811507</t>
  </si>
  <si>
    <t>REALISASI PINJAMAN KHUSUS TGL 20 MEI 2014</t>
  </si>
  <si>
    <t>7880061644</t>
  </si>
  <si>
    <t>KCP KAPAS</t>
  </si>
  <si>
    <t>KRAMPUNG</t>
  </si>
  <si>
    <t>3 BULAN</t>
  </si>
  <si>
    <t>Surabaya, 20 MEI 2014</t>
  </si>
  <si>
    <t>REALISASI PINJAMAN KHUSUS TGL 21 MEI 2014</t>
  </si>
  <si>
    <t>HIRAWATI K</t>
  </si>
  <si>
    <t>003739</t>
  </si>
  <si>
    <t>Surabaya, 21 MEI 2014</t>
  </si>
  <si>
    <t>2581250993</t>
  </si>
  <si>
    <t>KCP ROYAL</t>
  </si>
  <si>
    <t>POT.THR'14=3JT</t>
  </si>
  <si>
    <t>POT.TAT'14=3JT</t>
  </si>
  <si>
    <t>POT.ARPIL'15=14JT</t>
  </si>
  <si>
    <t>EVA K</t>
  </si>
  <si>
    <t>002674</t>
  </si>
  <si>
    <t>4688129999</t>
  </si>
  <si>
    <t>KCP KREMBANGAN</t>
  </si>
  <si>
    <t>POT.APRIL 2015</t>
  </si>
  <si>
    <t>REALISASI PINJAMAN KHUSUS TGL 05 JUNI 2014</t>
  </si>
  <si>
    <t>Surabaya, 05 JUNI 2014</t>
  </si>
  <si>
    <t>SUYANTO</t>
  </si>
  <si>
    <t>962048</t>
  </si>
  <si>
    <t>0880290983</t>
  </si>
  <si>
    <t>AO KCU DARMO</t>
  </si>
  <si>
    <t>POT.APRIL 2015,</t>
  </si>
  <si>
    <t>POT.THR 2014,</t>
  </si>
  <si>
    <t>REALISASI PINJAMAN KHUSUS TGL 17 JUNI 2014</t>
  </si>
  <si>
    <t>SUSWANTINA</t>
  </si>
  <si>
    <t>898343</t>
  </si>
  <si>
    <t>0641093415</t>
  </si>
  <si>
    <t>SOK KW3</t>
  </si>
  <si>
    <t>Surabaya, 17 JUNI 2014</t>
  </si>
  <si>
    <t>KCP PRAPEN</t>
  </si>
  <si>
    <t>PEL. BLN. OKT'14</t>
  </si>
  <si>
    <t>REALISASI PINJAMAN KHUSUS TGL 19 JUNI 2014</t>
  </si>
  <si>
    <t>Surabaya, 19 JUNI 2014</t>
  </si>
  <si>
    <t>M ARIEF KAPRAWI</t>
  </si>
  <si>
    <t>2 BULAN</t>
  </si>
  <si>
    <t>REALISASI PINJAMAN KHUSUS TGL 20 JUNI 2014</t>
  </si>
  <si>
    <t>ARIP PUJO U</t>
  </si>
  <si>
    <t>898788</t>
  </si>
  <si>
    <t>3631231797</t>
  </si>
  <si>
    <t>POT THR &amp; TAT</t>
  </si>
  <si>
    <t>Surabaya, 20 JUNI 2014</t>
  </si>
  <si>
    <t>THR = 4JT</t>
  </si>
  <si>
    <t>TAT = 5JT</t>
  </si>
  <si>
    <t>ADE YUNITA</t>
  </si>
  <si>
    <t>963176</t>
  </si>
  <si>
    <t>1870226060</t>
  </si>
  <si>
    <t>LUNASTGL04/8/2014</t>
  </si>
  <si>
    <t>Surabaya, 04 JULI 2014</t>
  </si>
  <si>
    <t>REALISASI PINJAMAN KHUSUS TGL 04 JULI 2014</t>
  </si>
  <si>
    <t>REALISASI PINJAMAN KHUSUS TGL 16 JULI 2014</t>
  </si>
  <si>
    <t>SUSAN ROSALIN N</t>
  </si>
  <si>
    <t>050151</t>
  </si>
  <si>
    <t>1026399999</t>
  </si>
  <si>
    <t>KCP PABEAN</t>
  </si>
  <si>
    <t>Surabaya, 16 JULI 2014</t>
  </si>
  <si>
    <t>BY PROVISI 1%</t>
  </si>
  <si>
    <t>KET</t>
  </si>
  <si>
    <t>DL NORM</t>
  </si>
  <si>
    <t>BARANG</t>
  </si>
  <si>
    <t>SULUH UTOMO</t>
  </si>
  <si>
    <t>902547</t>
  </si>
  <si>
    <t>1301075052</t>
  </si>
  <si>
    <t>KCP M.DURYAT</t>
  </si>
  <si>
    <t>Surabaya, 17 SEPTEMBER 2014</t>
  </si>
  <si>
    <t xml:space="preserve">Staf Simpan Pinjam </t>
  </si>
  <si>
    <t>REALISASI PINJAMAN KHUSUS TGL 17 SEPTEMBER 2014</t>
  </si>
  <si>
    <t>JANGAN PAKE FORMAT INI</t>
  </si>
  <si>
    <t>REALISASI PINJAMAN KHUSUS TGL 18 SEPTEMBER 2014</t>
  </si>
  <si>
    <t>Surabaya, 18 SEPTEMBER 2014</t>
  </si>
  <si>
    <t>Surabaya, 24 SEPTEMBER 2014</t>
  </si>
  <si>
    <t>SOEMARTO</t>
  </si>
  <si>
    <t>921691</t>
  </si>
  <si>
    <t>0881211008</t>
  </si>
  <si>
    <t>KRDT KW3 DRM</t>
  </si>
  <si>
    <t>EKSP ADM</t>
  </si>
  <si>
    <t>REALISASI PINJAMAN KHUSUS TGL 24 SEPTEMBER 2014</t>
  </si>
  <si>
    <t>REALISASI PINJAMAN KHUSUS TGL 26 SEPTEMBER 2014</t>
  </si>
  <si>
    <t>SIW KW</t>
  </si>
  <si>
    <t>1 BULAN</t>
  </si>
  <si>
    <t>Surabaya, 26 SEPTEMBER 2014</t>
  </si>
  <si>
    <t>REALISASI PINJAMAN KHUSUS TGL 02 OKTOBER 2014</t>
  </si>
  <si>
    <t>BEJO PRAGOTO</t>
  </si>
  <si>
    <t>897880</t>
  </si>
  <si>
    <t>1881000127</t>
  </si>
  <si>
    <t>SOK KW3 DRM</t>
  </si>
  <si>
    <t>Surabaya, 02 Oktober 2014</t>
  </si>
  <si>
    <t>REALISASI PINJAMAN KHUSUS TGL 08 OKTOBER 2014</t>
  </si>
  <si>
    <t>JONY YACUBUS</t>
  </si>
  <si>
    <t>970677</t>
  </si>
  <si>
    <t>4681127288</t>
  </si>
  <si>
    <t>Surabaya, 08 Oktober 2014</t>
  </si>
  <si>
    <t>REALISASI PINJAMAN KHUSUS TGL 09 OKTOBER 2014</t>
  </si>
  <si>
    <t>Surabaya, 09 Oktober 2014</t>
  </si>
  <si>
    <t>Wina Saraswati</t>
  </si>
  <si>
    <t>Bendahara</t>
  </si>
  <si>
    <t>Ketua</t>
  </si>
  <si>
    <t>PEND OPS DARMO</t>
  </si>
  <si>
    <t>REALISASI PINJAMAN KHUSUS TGL 28 OKTOBER 2014</t>
  </si>
  <si>
    <t>SUBEHAN</t>
  </si>
  <si>
    <t>901801</t>
  </si>
  <si>
    <t>0361043676</t>
  </si>
  <si>
    <t>PIKW KW3</t>
  </si>
  <si>
    <t>Surabaya, 28 Oktober 2014</t>
  </si>
  <si>
    <t>REALISASI PINJAMAN KHUSUS TGL 31 OKTOBER 2014</t>
  </si>
  <si>
    <t>REALISASI PINJAMAN KHUSUS TGL 06 NOVEMBER 2014</t>
  </si>
  <si>
    <t>Surabaya, 06 November 2014</t>
  </si>
  <si>
    <t>KUSWANDI</t>
  </si>
  <si>
    <t>900835</t>
  </si>
  <si>
    <t>1520295409</t>
  </si>
  <si>
    <t>LUNAS DESEMBER 2014</t>
  </si>
  <si>
    <t>REALISASI PINJAMAN KHUSUS TGL 11 NOVEMBER 2014</t>
  </si>
  <si>
    <t/>
  </si>
  <si>
    <t>MOCH. ARIEF KAPRAWI</t>
  </si>
  <si>
    <t>SOY KW3 DRM</t>
  </si>
  <si>
    <t>LUNAS JT TEMPO DES14</t>
  </si>
  <si>
    <t>Surabaya, 11 November 2014</t>
  </si>
  <si>
    <t>910876</t>
  </si>
  <si>
    <t>PEM KEU KW3</t>
  </si>
  <si>
    <t>DRM</t>
  </si>
  <si>
    <t>LENAWATI DHARMADINATA</t>
  </si>
  <si>
    <t>863834</t>
  </si>
  <si>
    <t>-</t>
  </si>
  <si>
    <t>GAGAL DEBET</t>
  </si>
  <si>
    <t>LOG KW3</t>
  </si>
  <si>
    <t xml:space="preserve">UTK PELUNASAN BUNGA </t>
  </si>
  <si>
    <t>PINJ. DL NROM</t>
  </si>
  <si>
    <t>Surabaya, 31 Oktober 2014</t>
  </si>
  <si>
    <t>REALISASI PINJAMAN KHUSUS TGL 20 NOVEMBER 2014</t>
  </si>
  <si>
    <t>TAUFIK AKBAR</t>
  </si>
  <si>
    <t>053230</t>
  </si>
  <si>
    <t>0845189230</t>
  </si>
  <si>
    <t>GARK KW3</t>
  </si>
  <si>
    <t xml:space="preserve">PIJ.KHUSUS 6 BULAN </t>
  </si>
  <si>
    <t>Surabaya, 20 November 2014</t>
  </si>
  <si>
    <t>REALISASI PINJAMAN KHUSUS TGL 16 DESEMBER 2014</t>
  </si>
  <si>
    <t>M YOSI FIDAL</t>
  </si>
  <si>
    <t>960690</t>
  </si>
  <si>
    <t>0640093935</t>
  </si>
  <si>
    <t xml:space="preserve">PIJ.KHUSUS 1 BULAN </t>
  </si>
  <si>
    <t>Surabaya, 16 Desember 2014</t>
  </si>
  <si>
    <t>MOCH ARIEF KAPRAWI</t>
  </si>
  <si>
    <t>RETUR 300.000</t>
  </si>
  <si>
    <t>RETUR 100.000</t>
  </si>
  <si>
    <t>REALISASI PINJAMAN KHUSUS TGL 18 DESEMBER 2014</t>
  </si>
  <si>
    <t xml:space="preserve">PIJ.KHUSUS 3 BULAN </t>
  </si>
  <si>
    <t>REALISASI PINJAMAN KHUSUS TGL 30 DESEMBER 2014</t>
  </si>
  <si>
    <t>Surabaya, 30 Desember 2014</t>
  </si>
  <si>
    <t>EDDY PRANOTO</t>
  </si>
  <si>
    <t>885555</t>
  </si>
  <si>
    <t>0361038150</t>
  </si>
  <si>
    <t>PIJ.KHUSUS POT. ARPIL'15</t>
  </si>
  <si>
    <t>DAN POT.THR'15</t>
  </si>
  <si>
    <t>REALISASI PINJAMAN KHUSUS TGL 26 JANUARI 2015</t>
  </si>
  <si>
    <t>PIJ. POT. SHU 2014</t>
  </si>
  <si>
    <t>Surabaya, 26 Januari 2015</t>
  </si>
  <si>
    <t>REALISASI PINJAMAN KHUSUS TGL 04 FEBRUARI 2015</t>
  </si>
  <si>
    <t>PRIANTONO S</t>
  </si>
  <si>
    <t>900781</t>
  </si>
  <si>
    <t>8290048088</t>
  </si>
  <si>
    <t>HI KW3</t>
  </si>
  <si>
    <t>Surabaya, 04 Februari 2015</t>
  </si>
  <si>
    <t>mei 5 hari</t>
  </si>
  <si>
    <t>REALISASI PINJAMAN KHUSUS TGL 27 FEBRUARI 2015</t>
  </si>
  <si>
    <t>Surabaya, 27 Februari 2015</t>
  </si>
  <si>
    <t>PINJ. KHUSUS</t>
  </si>
  <si>
    <t>EKA YOELIANTO PUTERA</t>
  </si>
  <si>
    <t>901179</t>
  </si>
  <si>
    <t>0481122511</t>
  </si>
  <si>
    <t>6 BULAN U/ TANAH</t>
  </si>
  <si>
    <t>KCU BANGKALAN</t>
  </si>
  <si>
    <t>Surabaya, 02 MARET 2015</t>
  </si>
  <si>
    <t>TONY CH TOWOLIU</t>
  </si>
  <si>
    <t>NORM</t>
  </si>
  <si>
    <t>BY ADM</t>
  </si>
  <si>
    <t>TAMBAHAN</t>
  </si>
  <si>
    <t>REALISASI PINJAMAN KHUSUS TGL 02 MARET 2015</t>
  </si>
  <si>
    <t>REALISASI PINJAMAN KHUSUS TGL 13 MARET 2015</t>
  </si>
  <si>
    <t>DEBBY HENDRIYATI</t>
  </si>
  <si>
    <t>975911</t>
  </si>
  <si>
    <t>4690030000</t>
  </si>
  <si>
    <t>KCP KRAMPUNG</t>
  </si>
  <si>
    <t>P.KHUSUS</t>
  </si>
  <si>
    <t>Surabaya, 13 MARET 2015</t>
  </si>
  <si>
    <t>KEUANGAN KW3</t>
  </si>
  <si>
    <t>SUDARMAWAN</t>
  </si>
  <si>
    <t>921354</t>
  </si>
  <si>
    <t>3251073595</t>
  </si>
  <si>
    <t>REALISASI PINJAMAN KHUSUS TGL 27 MARET 2015</t>
  </si>
  <si>
    <t>Surabaya, 27 MARET 2015</t>
  </si>
  <si>
    <t>POT APRIL'15</t>
  </si>
  <si>
    <t>PINJ.P.TONY SUDAH DI RETUR belum jadi pinjam</t>
  </si>
  <si>
    <t>REALISASI PINJAMAN KHUSUS TGL 31 MARET 2015</t>
  </si>
  <si>
    <t>SAPTA JULIANTINA</t>
  </si>
  <si>
    <t>874812</t>
  </si>
  <si>
    <t>0870014198</t>
  </si>
  <si>
    <t>KCP KERTOPATEN</t>
  </si>
  <si>
    <t>Surabaya, 31 MARET 2015</t>
  </si>
  <si>
    <t>REALISASI PINJAMAN KHUSUS TGL 06 APRIL 2015</t>
  </si>
  <si>
    <t>Surabaya, 06 APRIL 2015</t>
  </si>
  <si>
    <t>LUNAS TAT 2015</t>
  </si>
  <si>
    <t>DES 24 HARI</t>
  </si>
  <si>
    <t>Surabaya, 07 APRIL 2015</t>
  </si>
  <si>
    <t>LUNAS 23 APRIL 2015</t>
  </si>
  <si>
    <t>2140668187</t>
  </si>
  <si>
    <t>090512</t>
  </si>
  <si>
    <t>NURLAILA D A</t>
  </si>
  <si>
    <t>DL NORMATIF</t>
  </si>
  <si>
    <t>BY PROVISI</t>
  </si>
  <si>
    <t>REALISASI PINJAMAN KHUSUS TGL 07 APRIL 2015</t>
  </si>
  <si>
    <t>REALISASI PINJAMAN KHUSUS TGL 29 MEI 2015</t>
  </si>
  <si>
    <t>MOCHAMAD ALVAN</t>
  </si>
  <si>
    <t>963721</t>
  </si>
  <si>
    <t>0880973363</t>
  </si>
  <si>
    <t>ATM KW3</t>
  </si>
  <si>
    <t>KHUSUS 3 BULAN</t>
  </si>
  <si>
    <t>Surabaya, 29 MEI 2015</t>
  </si>
  <si>
    <t>REALISASI PINJAMAN KHUSUS TGL 09 JUNI 2015</t>
  </si>
  <si>
    <t>SOLIKHATI</t>
  </si>
  <si>
    <t>971238</t>
  </si>
  <si>
    <t>0880406272</t>
  </si>
  <si>
    <t>KHUSUS 1 BULAN</t>
  </si>
  <si>
    <t>SAMPAI JULI 2015</t>
  </si>
  <si>
    <t>Surabaya, 09 JUNI 2015</t>
  </si>
  <si>
    <t>REALISASI PINJAMAN KHUSUS TGL 10 JUNI 2015</t>
  </si>
  <si>
    <t>WINA SARASWATI</t>
  </si>
  <si>
    <t>962160</t>
  </si>
  <si>
    <t>2581568888</t>
  </si>
  <si>
    <t>KCP TIDAR</t>
  </si>
  <si>
    <t>Surabaya, 10 JUNI 2015</t>
  </si>
  <si>
    <t>IWAN HERMAWAN</t>
  </si>
  <si>
    <t>914012</t>
  </si>
  <si>
    <t>1031023462</t>
  </si>
  <si>
    <t>PINJ. KHUSUS 3 BULAN</t>
  </si>
  <si>
    <t>REALISASI PINJAMAN KHUSUS TGL 08 JULI 2015</t>
  </si>
  <si>
    <t>JOVITA ADE RIA</t>
  </si>
  <si>
    <t>971054</t>
  </si>
  <si>
    <t>8290119261</t>
  </si>
  <si>
    <t>PINJ. KHUSUS 1 BULAN</t>
  </si>
  <si>
    <t>Surabaya, 08 JULI 2015</t>
  </si>
  <si>
    <t>SOLO</t>
  </si>
  <si>
    <t>KANWIL 3</t>
  </si>
  <si>
    <t>REALISASI PINJAMAN KHUSUS TGL 23 JULI 2015</t>
  </si>
  <si>
    <t>Surabaya, 23 JULI 2015</t>
  </si>
  <si>
    <t>REALISASI PINJAMAN KHUSUS TGL 28 JULI 2015</t>
  </si>
  <si>
    <t>MOCH YOSI FIDAL</t>
  </si>
  <si>
    <t>Surabaya, 28 JULI 2015</t>
  </si>
  <si>
    <t>MAD EFFENDI</t>
  </si>
  <si>
    <t>898846</t>
  </si>
  <si>
    <t>1861059184</t>
  </si>
  <si>
    <t>KCP JUANDA</t>
  </si>
  <si>
    <t>PINJ. KHUSUS 9 BULAN</t>
  </si>
  <si>
    <t>REALISASI PINJAMAN KHUSUS TGL 06 AGUSTUS 2015</t>
  </si>
  <si>
    <t>Surabaya, 06 AGUSTUS 2015</t>
  </si>
  <si>
    <t>Surabaya, 09 JULI 2015</t>
  </si>
  <si>
    <t>REALISASI PINJAMAN KHUSUS TGL 09 JULI 2015</t>
  </si>
  <si>
    <t>REALISASI PINJAMAN KHUSUS TGL 19 AGUSTUS 2015</t>
  </si>
  <si>
    <t>SAMPAI APRIL 2016</t>
  </si>
  <si>
    <t>REALISASI PINJAMAN KHUSUS TGL 07 SEPTEMBER 2015</t>
  </si>
  <si>
    <t>CARD CENTER KW3</t>
  </si>
  <si>
    <t>Surabaya, 07 SEPTEMBER 2015</t>
  </si>
  <si>
    <t>REALISASI PINJAMAN KHUSUS TGL 09 OKTOBER 2015</t>
  </si>
  <si>
    <t>Surabaya, 09 OKTOBER 2015</t>
  </si>
  <si>
    <t>DJUMAIN</t>
  </si>
  <si>
    <t>0101143391</t>
  </si>
  <si>
    <t>PINJ. KHUSUS 6 BULAN</t>
  </si>
  <si>
    <t>PINJ. KHUSUS 2 BULAN</t>
  </si>
  <si>
    <t>DARMAWAN</t>
  </si>
  <si>
    <t>4681234564</t>
  </si>
  <si>
    <t>SOW KW3</t>
  </si>
  <si>
    <t>REALISASI PINJAMAN KHUSUS TGL 02 NOVEMBER 2015</t>
  </si>
  <si>
    <t>Surabaya, 02 NOVEMBER 2015</t>
  </si>
  <si>
    <t>REALISASI PINJAMAN KHUSUS TGL 10 NOVEMBER 2015</t>
  </si>
  <si>
    <t>Surabaya, 10 NOVEMBER 2015</t>
  </si>
  <si>
    <t>THOMAS BUNAWAN</t>
  </si>
  <si>
    <t>2581593777</t>
  </si>
  <si>
    <t>REALISASI PINJAMAN KHUSUS TGL 17 NOVEMBER 2015</t>
  </si>
  <si>
    <t>Surabaya, 17 NOVEMBER 2015</t>
  </si>
  <si>
    <t>ZIPPORA SRI RAHAJOE</t>
  </si>
  <si>
    <t>1920310091</t>
  </si>
  <si>
    <t>KCP MAKRO PEPELEGI</t>
  </si>
  <si>
    <t>REALISASI PINJAMAN KHUSUS TGL 01 OKTOBER 2015</t>
  </si>
  <si>
    <t>PRAYITNO</t>
  </si>
  <si>
    <t>899519</t>
  </si>
  <si>
    <t>0101169561</t>
  </si>
  <si>
    <t xml:space="preserve">KCP PERAK </t>
  </si>
  <si>
    <t>Surabaya, 01 OKTOBER 2015</t>
  </si>
  <si>
    <t>REALISASI PINJAMAN KHUSUS TGL 28 DESEMBER 2015</t>
  </si>
  <si>
    <t>PENSIUNAN BCA</t>
  </si>
  <si>
    <t>PINJ. KHUSUS 4 BULAN</t>
  </si>
  <si>
    <t>Surabaya, 28 DESEMBER 2015</t>
  </si>
  <si>
    <t>REALISASI PINJAMAN KHUSUS TGL 03 FEBRUARI 2016</t>
  </si>
  <si>
    <t>HERLINA SAFITRI</t>
  </si>
  <si>
    <t>Surabaya, 03 FEBRUARI 2016</t>
  </si>
  <si>
    <t>EDY CAHYO SUSANTO</t>
  </si>
  <si>
    <t>110804</t>
  </si>
  <si>
    <t>0884850335</t>
  </si>
  <si>
    <t>REALISASI PINJAMAN KHUSUS TGL 11 FEBRUARI 2016</t>
  </si>
  <si>
    <t>Surabaya, 11 FEBRUARI 2016</t>
  </si>
  <si>
    <t>REALISASI PINJAMAN KHUSUS TGL 16 FEBRUARI 2016</t>
  </si>
  <si>
    <t>HOOGERVORST DANNY A</t>
  </si>
  <si>
    <t>962205</t>
  </si>
  <si>
    <t>3880334475</t>
  </si>
  <si>
    <t>Surabaya, 16 FEBRUARI 2016</t>
  </si>
  <si>
    <t>REALISASI PINJAMAN KHUSUS TGL 11 MARET 2016</t>
  </si>
  <si>
    <t>MUJIANA</t>
  </si>
  <si>
    <t>921870</t>
  </si>
  <si>
    <t>0885310848</t>
  </si>
  <si>
    <t>KFCC KW3</t>
  </si>
  <si>
    <t>Surabaya, 11 MARET 2016</t>
  </si>
  <si>
    <t>DIBUAT ANGSURAN 36 BULAN</t>
  </si>
  <si>
    <t>REALISASI PINJAMAN KHUSUS TGL 08 JANUARI 2016</t>
  </si>
  <si>
    <t>PROVISI</t>
  </si>
  <si>
    <t>U/PENGURUSAN IJIN</t>
  </si>
  <si>
    <t>M.ARIEF K</t>
  </si>
  <si>
    <t>KOP. SSB</t>
  </si>
  <si>
    <t>Surabaya, 08 JANUARI 2016</t>
  </si>
  <si>
    <t>REALISASI PINJAMAN KHUSUS TGL 11 MEI 2016</t>
  </si>
  <si>
    <t>Surabaya, 11 MEI 2016</t>
  </si>
  <si>
    <t>SUSY YANTI SIMANJUNTAK</t>
  </si>
  <si>
    <t>972264</t>
  </si>
  <si>
    <t>3421496836</t>
  </si>
  <si>
    <t>HUKUM KW3</t>
  </si>
  <si>
    <t>JAFAR AMIRUDIN</t>
  </si>
  <si>
    <t>054114</t>
  </si>
  <si>
    <t>REALISASI PINJAMAN KHUSUS TGL 25 MEI 2016</t>
  </si>
  <si>
    <t>0888686862</t>
  </si>
  <si>
    <t>Surabaya, 25 MEI 2016</t>
  </si>
  <si>
    <t>MARIA CARLA</t>
  </si>
  <si>
    <t>963678</t>
  </si>
  <si>
    <t>7880081181</t>
  </si>
  <si>
    <t>THR 2016</t>
  </si>
  <si>
    <t>TAT 2016</t>
  </si>
  <si>
    <t>BONUS 2017</t>
  </si>
  <si>
    <t xml:space="preserve">PINJ. KHUSUS POT THR, </t>
  </si>
  <si>
    <t>TAT,BNS APRIL</t>
  </si>
  <si>
    <t>BAMBANG TRIONO</t>
  </si>
  <si>
    <t>913713</t>
  </si>
  <si>
    <t>REALISASI PINJAMAN KHUSUS TGL 31 MEI 2016</t>
  </si>
  <si>
    <t>MEMPERKECIL BUNGA</t>
  </si>
  <si>
    <t>Surabaya, 31 MEI 2016</t>
  </si>
  <si>
    <t>REALISASI PINJAMAN KHUSUS TGL 10 JUNI 2016</t>
  </si>
  <si>
    <t>Surabaya, 10 JUNI 2016</t>
  </si>
  <si>
    <t>REALISASI PINJAMAN KHUSUS TGL 10 AGUSTUS 2016</t>
  </si>
  <si>
    <t>THOMAS BOENAWAN T</t>
  </si>
  <si>
    <t>950020</t>
  </si>
  <si>
    <t>Surabaya, 10 AGUSTUS 2016</t>
  </si>
  <si>
    <t>16 hari</t>
  </si>
  <si>
    <t>REALISASI PINJAMAN KHUSUS TGL 12 AGUSTUS 2016</t>
  </si>
  <si>
    <t>Surabaya, 12 AGUSTUS 2016</t>
  </si>
  <si>
    <t>REALISASI PINJAMAN KHUSUS TGL 18 AGUSTUS 2016</t>
  </si>
  <si>
    <t>SURIANTO</t>
  </si>
  <si>
    <t>913622</t>
  </si>
  <si>
    <t>KHUSUS 1 MINGGU</t>
  </si>
  <si>
    <t>9 HARI</t>
  </si>
  <si>
    <t>Surabaya, 18 AGUSTUS 2016</t>
  </si>
  <si>
    <t>0880038141</t>
  </si>
  <si>
    <t>14 HARI</t>
  </si>
  <si>
    <t>REALISASI PINJAMAN KHUSUS TGL 05 SEPTEMBER 2016</t>
  </si>
  <si>
    <t>FREDY KHORINTIUS</t>
  </si>
  <si>
    <t>006219</t>
  </si>
  <si>
    <t>7880035121</t>
  </si>
  <si>
    <t>KCU HRM</t>
  </si>
  <si>
    <t>KHUSUS 2 MINGGU</t>
  </si>
  <si>
    <t>Surabaya, 05 SEPTEMBER 2016</t>
  </si>
  <si>
    <t>BELUM DI DEBET</t>
  </si>
  <si>
    <t>REALISASI PINJAMAN DILUAR NORM TGL 20 SEPTEMBER 2016</t>
  </si>
  <si>
    <t>Surabaya, 20 SEPTEMBER 2016</t>
  </si>
  <si>
    <t>rubah pinj. Khusus</t>
  </si>
  <si>
    <t>15 hari</t>
  </si>
  <si>
    <t>REALISASI PINJAMAN KHUSUS TGL 11 OKTOBER 2016</t>
  </si>
  <si>
    <t>Surabaya, 11 OKTOBER 2016</t>
  </si>
  <si>
    <t>WANDA RISMAWATI</t>
  </si>
  <si>
    <t>230707</t>
  </si>
  <si>
    <t>0101623903</t>
  </si>
  <si>
    <t>REALISASI PINJAMAN KHUSUS TGL 08 NOPEMBER 2016</t>
  </si>
  <si>
    <t>Surabaya, 08 NOPEMBER 2016</t>
  </si>
  <si>
    <t>KHUSUS 6 BULAN</t>
  </si>
  <si>
    <t>REALISASI PINJAMAN KHUSUS TGL 11 NOPEMBER 2016</t>
  </si>
  <si>
    <t>Surabaya, 11 NOPEMBER 2016</t>
  </si>
  <si>
    <t>KHUSUS 2 BULAN</t>
  </si>
  <si>
    <t>REALISASI PINJAMAN KHUSUS TGL 18 NOPEMBER 2016</t>
  </si>
  <si>
    <t>Surabaya, 18 NOPEMBER 2016</t>
  </si>
  <si>
    <t>REALISASI PINJAMAN KHUSUS TGL 13 DESEMBER 2016</t>
  </si>
  <si>
    <t>WILLY JOKO</t>
  </si>
  <si>
    <t>971137</t>
  </si>
  <si>
    <t>4681153700</t>
  </si>
  <si>
    <t>Surabaya, 13 DESEMBER 2016</t>
  </si>
  <si>
    <t>NO. FORM</t>
  </si>
  <si>
    <t>008694</t>
  </si>
  <si>
    <t>REALISASI PINJAMAN KHUSUS TGL 30 DESEMBER 2016</t>
  </si>
  <si>
    <t>NUR LAILA DA</t>
  </si>
  <si>
    <t>008793</t>
  </si>
  <si>
    <t>REALISASI PINJAMAN KHUSUS TGL 12 JANUARI 2017</t>
  </si>
  <si>
    <t>008982</t>
  </si>
  <si>
    <t>Surabaya, 12 JANUARI 2017</t>
  </si>
  <si>
    <t>REALISASI PINJAMAN KHUSUS TGL 16 JANUARI 2017</t>
  </si>
  <si>
    <t>WIWID WIDYAWATI</t>
  </si>
  <si>
    <t>030305</t>
  </si>
  <si>
    <t>008983</t>
  </si>
  <si>
    <t>0885162377</t>
  </si>
  <si>
    <t>POT. BNS KARYAWAN</t>
  </si>
  <si>
    <t>Surabaya, 16 JANUARI 2017</t>
  </si>
  <si>
    <t>REALISASI PINJAMAN KHUSUS TGL 26 JANUARI 2017</t>
  </si>
  <si>
    <t>843027</t>
  </si>
  <si>
    <t>008854</t>
  </si>
  <si>
    <t>0100032465</t>
  </si>
  <si>
    <t>7 BULAN</t>
  </si>
  <si>
    <t>KCU VETERAN</t>
  </si>
  <si>
    <t>Surabaya, 26 JANUARI 2017</t>
  </si>
  <si>
    <t>REALISASI PINJAMAN KHUSUS TGL 15 MARET 2017</t>
  </si>
  <si>
    <t>009173</t>
  </si>
  <si>
    <t>Surabaya, 15 MARET 2017</t>
  </si>
  <si>
    <t>REALISASI PINJAMAN DILUAR NORMATIF TGL 16 DESEMBER 2016</t>
  </si>
  <si>
    <t>TONY CH. Y. TOWOLIU</t>
  </si>
  <si>
    <t>008636</t>
  </si>
  <si>
    <t>Surabaya, 16 DESEMBER 2016</t>
  </si>
  <si>
    <t>REALISASI PINJAMAN KHUSUS TGL 17 MARET 2017</t>
  </si>
  <si>
    <t>PHAN NGIT HO</t>
  </si>
  <si>
    <t>973922</t>
  </si>
  <si>
    <t>009376</t>
  </si>
  <si>
    <t>0885105101</t>
  </si>
  <si>
    <t>Surabaya, 17 MARET 2017</t>
  </si>
  <si>
    <t>HERY PURWANTO</t>
  </si>
  <si>
    <t>931391</t>
  </si>
  <si>
    <t>008990</t>
  </si>
  <si>
    <t>2581393310</t>
  </si>
  <si>
    <t>MARET= 15 /31</t>
  </si>
  <si>
    <t>APRIL2017= 25/30</t>
  </si>
  <si>
    <t>DILUNASI 25 APRIL</t>
  </si>
  <si>
    <t>2017</t>
  </si>
  <si>
    <t>REALISASI PINJAMAN KHUSUS TGL 24 MARET 2017</t>
  </si>
  <si>
    <t>NUR LAILA D A</t>
  </si>
  <si>
    <t>009366</t>
  </si>
  <si>
    <t>RESCEDULE</t>
  </si>
  <si>
    <t>Surabaya, 24 MARET 2017</t>
  </si>
  <si>
    <t>REALISASI PINJAMAN KHUSUS TGL 10 APRIL 2017</t>
  </si>
  <si>
    <t>009515</t>
  </si>
  <si>
    <r>
      <rPr>
        <sz val="8"/>
        <rFont val="Calibri"/>
        <family val="2"/>
      </rPr>
      <t>± 1</t>
    </r>
    <r>
      <rPr>
        <sz val="8"/>
        <rFont val="Calibri"/>
        <family val="2"/>
        <scheme val="minor"/>
      </rPr>
      <t xml:space="preserve"> BULAN (BUNGA YBS TRANSFER SENDIRI)</t>
    </r>
  </si>
  <si>
    <t>Surabaya, 10 APRIL 2017</t>
  </si>
  <si>
    <t>REALISASI PINJAMAN KHUSUS TGL 04 MEI 2017</t>
  </si>
  <si>
    <t>009615</t>
  </si>
  <si>
    <t>Surabaya, 04 MEI 2017</t>
  </si>
  <si>
    <t xml:space="preserve">SEBAGIAN </t>
  </si>
  <si>
    <t>26 APRIL 2017</t>
  </si>
  <si>
    <t>REALISASI PINJAMAN KHUSUS TGL 29 MEI 2017</t>
  </si>
  <si>
    <t>EDY CAHYO S</t>
  </si>
  <si>
    <t>009757</t>
  </si>
  <si>
    <t>PIJ KHS 1 BLN</t>
  </si>
  <si>
    <t>Surabaya, 29 MEI 2017</t>
  </si>
  <si>
    <t>REALISASI PINJAMAN KHUSUS TGL 02 JUNI 2017</t>
  </si>
  <si>
    <t>YULI SETIANINGSIH</t>
  </si>
  <si>
    <t>007651</t>
  </si>
  <si>
    <t>009836</t>
  </si>
  <si>
    <t>7880066077</t>
  </si>
  <si>
    <t>Surabaya, 02 JUNI 2017</t>
  </si>
  <si>
    <t>REALISASI PINJAMAN KHUSUS TGL 15 JUNI 2017</t>
  </si>
  <si>
    <t>ERLINA AGUSTIN</t>
  </si>
  <si>
    <t>853598</t>
  </si>
  <si>
    <t>005392</t>
  </si>
  <si>
    <t>7880090083</t>
  </si>
  <si>
    <t>KCP KUPANG JAYA</t>
  </si>
  <si>
    <t>PIJ KHS 3 BLN</t>
  </si>
  <si>
    <t>Surabaya, 15 JUNI 2017</t>
  </si>
  <si>
    <t>REALISASI PINJAMAN DILUAR NORMATIF TGL 14 JUNI 2017</t>
  </si>
  <si>
    <t>ini pinjaman khusus</t>
  </si>
  <si>
    <t xml:space="preserve">BERJALAN </t>
  </si>
  <si>
    <t>009883</t>
  </si>
  <si>
    <t>Surabaya, 14 JUNI 2017</t>
  </si>
  <si>
    <t>REALISASI PINJAMAN KHUSUS TGL 05 JULI 2017</t>
  </si>
  <si>
    <t>009971</t>
  </si>
  <si>
    <t>19 JUNI 2017</t>
  </si>
  <si>
    <t>03 JULI 2017</t>
  </si>
  <si>
    <t>Surabaya, 05 MEI 2017</t>
  </si>
  <si>
    <t>REALISASI PINJAMAN KHUSUS TGL 12 JULI 2017</t>
  </si>
  <si>
    <t>GOZALI WIDJAJA</t>
  </si>
  <si>
    <t>901156</t>
  </si>
  <si>
    <t>009873</t>
  </si>
  <si>
    <t>0881141280</t>
  </si>
  <si>
    <t>KCP TPI</t>
  </si>
  <si>
    <t>Surabaya, 12 JULI 2017</t>
  </si>
  <si>
    <t>REALISASI PINJAMAN KHUSUS TGL 14 AGUSTUS 2017</t>
  </si>
  <si>
    <t>MARIA CARLA WIJAYA</t>
  </si>
  <si>
    <t>010207</t>
  </si>
  <si>
    <t>21 BULAN</t>
  </si>
  <si>
    <t>PIJ KHS 21 BLN</t>
  </si>
  <si>
    <t>Surabaya, 14 AGUSTUS 2017</t>
  </si>
  <si>
    <t>010144</t>
  </si>
  <si>
    <t>SEBAGIAN</t>
  </si>
  <si>
    <t>04 JULI 2017</t>
  </si>
  <si>
    <t>REALISASI PINJAMAN KHUSUS TGL 07 SEPTEMBER 2017</t>
  </si>
  <si>
    <t>DJOKO PRIYO UTOMO</t>
  </si>
  <si>
    <t>006306</t>
  </si>
  <si>
    <t>OEI ANDREAS WIKANANTA</t>
  </si>
  <si>
    <t>896614</t>
  </si>
  <si>
    <t>001403</t>
  </si>
  <si>
    <t>6105080801</t>
  </si>
  <si>
    <t>06 BULAN</t>
  </si>
  <si>
    <t>PIJ KHS 6 BLN</t>
  </si>
  <si>
    <t>Surabaya, 07 SEPTEMBER 2017</t>
  </si>
  <si>
    <t>REALISASI PINJAMAN KHUSUS TGL 15 SEPTEMBER 2017</t>
  </si>
  <si>
    <t>Surabaya, 15 SEPTEMBER 2017</t>
  </si>
  <si>
    <t>REALISASI PINJAMAN KHUSUS TGL 19 SEPTEMBER 2017</t>
  </si>
  <si>
    <t>001398</t>
  </si>
  <si>
    <t>07 SEPT 2017</t>
  </si>
  <si>
    <t>Surabaya, 19 SEPT 2017</t>
  </si>
  <si>
    <t>REALISASI PINJAMAN KHUSUS TGL 27 SEPTEMBER 2017</t>
  </si>
  <si>
    <t>GANTI HASTATA</t>
  </si>
  <si>
    <t>912818</t>
  </si>
  <si>
    <t>001482</t>
  </si>
  <si>
    <t>0101395901</t>
  </si>
  <si>
    <t>KCP PORONG</t>
  </si>
  <si>
    <t>KHUSUS 3 BLN</t>
  </si>
  <si>
    <t>Surabaya, 27 SEPT 2017</t>
  </si>
  <si>
    <t>TAT 2017</t>
  </si>
  <si>
    <t>BNS APRIL 2018</t>
  </si>
  <si>
    <r>
      <t xml:space="preserve">OKT =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+25DES=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/31</t>
    </r>
  </si>
  <si>
    <t>OKT = 5/31</t>
  </si>
  <si>
    <r>
      <t xml:space="preserve">NOP =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BLN</t>
    </r>
  </si>
  <si>
    <t>NOP-MARET = 5 BLN</t>
  </si>
  <si>
    <t>APRIL = 25/30</t>
  </si>
  <si>
    <t>REALISASI PINJAMAN KHUSUS TGL 27 OKTOBER 2017</t>
  </si>
  <si>
    <t>KEKURANGAN</t>
  </si>
  <si>
    <t xml:space="preserve">GAGAL DBT </t>
  </si>
  <si>
    <t>KP</t>
  </si>
  <si>
    <t>EKO BUDIONO</t>
  </si>
  <si>
    <t>903074</t>
  </si>
  <si>
    <t>001673</t>
  </si>
  <si>
    <t>7880003989</t>
  </si>
  <si>
    <t>DBKK KKKS SBY</t>
  </si>
  <si>
    <t>POT TAT 2017 &amp;</t>
  </si>
  <si>
    <t>POT BNS APRIL 2018</t>
  </si>
  <si>
    <t>Surabaya, 27 OKTOBER 2017</t>
  </si>
  <si>
    <t>REALISASI PINJAMAN KHUSUS TGL 07 NOPEMBER 2017</t>
  </si>
  <si>
    <t>001725</t>
  </si>
  <si>
    <t>01 BULAN</t>
  </si>
  <si>
    <t>Surabaya, 07 NOPEMBER 2017</t>
  </si>
  <si>
    <t>REALISASI PINJAMAN KHUSUS TGL 06 DESEMBER 2017</t>
  </si>
  <si>
    <t>001922</t>
  </si>
  <si>
    <t>1 MINGGU</t>
  </si>
  <si>
    <t>SLA KW3</t>
  </si>
  <si>
    <t>PIJ KHS 1 MINGGU</t>
  </si>
  <si>
    <t>Surabaya, 06 DESEMBER 2017</t>
  </si>
  <si>
    <t>TANTE SAKIT</t>
  </si>
  <si>
    <t>TIDAK ADA TRANSAKSI</t>
  </si>
  <si>
    <t>REALISASI PINJAMAN KHUSUS TGL 13 FEBRUARI 2018</t>
  </si>
  <si>
    <t>006050</t>
  </si>
  <si>
    <t>Surabaya, 13 FEBRUARI 2018</t>
  </si>
  <si>
    <t>PIJ KHS 1 BULAN</t>
  </si>
  <si>
    <t>REALISASI PINJAMAN KHUSUS TGL 23 MARET 2018</t>
  </si>
  <si>
    <t>13 BULAN</t>
  </si>
  <si>
    <t>MARET = 9/31 BLN</t>
  </si>
  <si>
    <t>002704</t>
  </si>
  <si>
    <t>BUNGA SAMPAI THR 2018</t>
  </si>
  <si>
    <t>BUNGA DARI THR 2018 TAT 2018</t>
  </si>
  <si>
    <t>BUNGA DARI TAT 2018 APRIL 2018</t>
  </si>
  <si>
    <t>APRIL-MEI = 2 BLN</t>
  </si>
  <si>
    <t>JUNI-NOP=6 BLN</t>
  </si>
  <si>
    <t>DES = 25/31</t>
  </si>
  <si>
    <t>DES =6 /31 (26DES-31DES)</t>
  </si>
  <si>
    <t>JAN-MAR = 3 BLN</t>
  </si>
  <si>
    <t>SAMPAI THR 2018</t>
  </si>
  <si>
    <t>SAMPAI TAT 2018</t>
  </si>
  <si>
    <t>SAMPAI APRIL 2018</t>
  </si>
  <si>
    <t>Surabaya, 23 MARET 2018</t>
  </si>
  <si>
    <t>KKKS SBY</t>
  </si>
  <si>
    <t>PIJ KHS</t>
  </si>
  <si>
    <t>PROVISI = 400JT-140JTsisa pinjaman tgl 27 okt 2017)</t>
  </si>
  <si>
    <t>PIJ KHS 13 BLN</t>
  </si>
  <si>
    <t>APRIL-MAR = 12 BLN</t>
  </si>
  <si>
    <t>PIJ KHS SAMPAI APRIL</t>
  </si>
  <si>
    <t>SAMPAI APRIL 2019</t>
  </si>
  <si>
    <t>PAK ARIEF SURUH BEGINI</t>
  </si>
  <si>
    <t>BNS APRIL 2019 = 380,000,000</t>
  </si>
  <si>
    <t>THR 2018 = 10,000,000</t>
  </si>
  <si>
    <t>TAT 2018 = 10,000,000</t>
  </si>
  <si>
    <t>DEBET</t>
  </si>
  <si>
    <t>REALISASI PINJAMAN KHUSUS TGL 26 MARET 2018</t>
  </si>
  <si>
    <t>DAVID</t>
  </si>
  <si>
    <t>950298</t>
  </si>
  <si>
    <t>002673</t>
  </si>
  <si>
    <t>0880131931</t>
  </si>
  <si>
    <t>Surabaya, 26 MARET 2018</t>
  </si>
  <si>
    <t>REALISASI PINJAMAN KHUSUS TGL 28 MARET 2018</t>
  </si>
  <si>
    <t>002682</t>
  </si>
  <si>
    <t>Surabaya, 28 MARET 2018</t>
  </si>
  <si>
    <t>SETIA PUDIANI</t>
  </si>
  <si>
    <t>898039</t>
  </si>
  <si>
    <t>002549</t>
  </si>
  <si>
    <t>0100537885</t>
  </si>
  <si>
    <t>10 BULAN</t>
  </si>
  <si>
    <t>SLK KW3</t>
  </si>
  <si>
    <t>PIJ KHS 10 BLN</t>
  </si>
  <si>
    <t>BUNGA 1,3%</t>
  </si>
  <si>
    <t>REALISASI PINJAMAN KHUSUS TGL 19 APRIL 2018</t>
  </si>
  <si>
    <t>AHMAD RIFAI</t>
  </si>
  <si>
    <t>961581</t>
  </si>
  <si>
    <t>008763</t>
  </si>
  <si>
    <t>3290120674</t>
  </si>
  <si>
    <t>PIJ KHS 2 BLN</t>
  </si>
  <si>
    <t>Surabaya, 19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</si>
</sst>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b/>
      <sz val="12"/>
      <color rgb="FF002060"/>
      <name val="Times New Roman"/>
      <family val="1"/>
    </font>
    <font>
      <u/>
      <sz val="12"/>
      <color rgb="FF002060"/>
      <name val="Times New Roman"/>
      <family val="1"/>
    </font>
    <font>
      <i/>
      <sz val="10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8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1"/>
      <color rgb="FFFF0000"/>
      <name val="Calibri"/>
      <family val="2"/>
      <scheme val="minor"/>
    </font>
    <font>
      <sz val="7"/>
      <name val="Times New Roman"/>
      <family val="1"/>
    </font>
    <font>
      <sz val="11"/>
      <name val="Times New Roman"/>
      <family val="1"/>
    </font>
    <font>
      <sz val="10"/>
      <name val="Calibri"/>
      <family val="2"/>
      <scheme val="minor"/>
    </font>
    <font>
      <sz val="12"/>
      <color rgb="FFFF0000"/>
      <name val="Times New Roman"/>
      <family val="1"/>
    </font>
    <font>
      <sz val="7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9"/>
      <name val="Calibri"/>
      <family val="2"/>
      <scheme val="minor"/>
    </font>
    <font>
      <b/>
      <sz val="10"/>
      <name val="Times New Roman"/>
      <family val="1"/>
    </font>
    <font>
      <i/>
      <sz val="12"/>
      <color rgb="FFFF0000"/>
      <name val="Times New Roman"/>
      <family val="1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u val="singleAccounting"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i/>
      <sz val="7"/>
      <color theme="1"/>
      <name val="Arial Black"/>
      <family val="2"/>
    </font>
    <font>
      <sz val="11"/>
      <color theme="1"/>
      <name val="Arial Black"/>
      <family val="2"/>
    </font>
    <font>
      <i/>
      <sz val="8"/>
      <color theme="1"/>
      <name val="Arial Black"/>
      <family val="2"/>
    </font>
    <font>
      <sz val="12"/>
      <name val="Arial Black"/>
      <family val="2"/>
    </font>
    <font>
      <sz val="7"/>
      <color theme="1"/>
      <name val="Calibri"/>
      <family val="2"/>
      <scheme val="minor"/>
    </font>
    <font>
      <sz val="8"/>
      <name val="Calibri"/>
      <family val="2"/>
    </font>
    <font>
      <sz val="5"/>
      <name val="Times New Roman"/>
      <family val="1"/>
    </font>
    <font>
      <sz val="6"/>
      <name val="Times New Roman"/>
      <family val="1"/>
    </font>
    <font>
      <b/>
      <i/>
      <u val="singleAccounting"/>
      <sz val="12"/>
      <name val="Times New Roman"/>
      <family val="1"/>
    </font>
    <font>
      <b/>
      <i/>
      <sz val="12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i/>
      <sz val="8"/>
      <name val="Arial Black"/>
      <family val="2"/>
    </font>
    <font>
      <b/>
      <sz val="11"/>
      <name val="Calibri"/>
      <family val="2"/>
      <scheme val="minor"/>
    </font>
    <font>
      <sz val="12"/>
      <color theme="3"/>
      <name val="Times New Roman"/>
      <family val="1"/>
    </font>
    <font>
      <b/>
      <i/>
      <u val="singleAccounting"/>
      <sz val="12"/>
      <color theme="3"/>
      <name val="Times New Roman"/>
      <family val="1"/>
    </font>
    <font>
      <i/>
      <sz val="12"/>
      <color theme="3"/>
      <name val="Times New Roman"/>
      <family val="1"/>
    </font>
    <font>
      <b/>
      <i/>
      <sz val="12"/>
      <color theme="3"/>
      <name val="Times New Roman"/>
      <family val="1"/>
    </font>
    <font>
      <sz val="11"/>
      <color theme="3"/>
      <name val="Calibri"/>
      <family val="2"/>
      <scheme val="minor"/>
    </font>
    <font>
      <i/>
      <sz val="7"/>
      <color theme="3"/>
      <name val="Arial Black"/>
      <family val="2"/>
    </font>
    <font>
      <sz val="10"/>
      <color theme="3"/>
      <name val="Times New Roman"/>
      <family val="1"/>
    </font>
    <font>
      <sz val="7"/>
      <color theme="3"/>
      <name val="Times New Roman"/>
      <family val="1"/>
    </font>
    <font>
      <sz val="9"/>
      <color theme="3"/>
      <name val="Times New Roman"/>
      <family val="1"/>
    </font>
    <font>
      <sz val="7"/>
      <color theme="3"/>
      <name val="Calibri"/>
      <family val="2"/>
      <scheme val="minor"/>
    </font>
    <font>
      <sz val="11"/>
      <color theme="3"/>
      <name val="Times New Roman"/>
      <family val="1"/>
    </font>
    <font>
      <sz val="9"/>
      <color theme="3"/>
      <name val="Calibri"/>
      <family val="2"/>
      <scheme val="minor"/>
    </font>
    <font>
      <i/>
      <sz val="8"/>
      <color theme="3"/>
      <name val="Arial Black"/>
      <family val="2"/>
    </font>
    <font>
      <sz val="6"/>
      <color theme="3"/>
      <name val="Times New Roman"/>
      <family val="1"/>
    </font>
    <font>
      <sz val="8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2"/>
      <color theme="3"/>
      <name val="Times New Roman"/>
      <family val="1"/>
    </font>
    <font>
      <i/>
      <sz val="9"/>
      <color theme="3"/>
      <name val="Times New Roman"/>
      <family val="1"/>
    </font>
    <font>
      <i/>
      <sz val="8"/>
      <color theme="3"/>
      <name val="Times New Roman"/>
      <family val="1"/>
    </font>
    <font>
      <sz val="8"/>
      <color theme="3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0">
    <xf numFmtId="0" fontId="0" fillId="0" borderId="0" xfId="0"/>
    <xf numFmtId="0" fontId="3" fillId="0" borderId="3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quotePrefix="1" applyNumberFormat="1" applyFont="1" applyFill="1" applyBorder="1" applyAlignment="1">
      <alignment horizontal="center"/>
    </xf>
    <xf numFmtId="41" fontId="3" fillId="0" borderId="3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2" xfId="1" quotePrefix="1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/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6" xfId="1" applyNumberFormat="1" applyFont="1" applyFill="1" applyBorder="1"/>
    <xf numFmtId="0" fontId="3" fillId="0" borderId="6" xfId="0" applyFont="1" applyFill="1" applyBorder="1"/>
    <xf numFmtId="41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3" fillId="0" borderId="3" xfId="0" applyFont="1" applyFill="1" applyBorder="1" applyAlignment="1">
      <alignment horizontal="left"/>
    </xf>
    <xf numFmtId="41" fontId="3" fillId="0" borderId="3" xfId="0" applyNumberFormat="1" applyFont="1" applyFill="1" applyBorder="1" applyAlignment="1">
      <alignment horizontal="left"/>
    </xf>
    <xf numFmtId="41" fontId="5" fillId="0" borderId="0" xfId="0" applyNumberFormat="1" applyFont="1" applyFill="1" applyAlignment="1">
      <alignment horizontal="center"/>
    </xf>
    <xf numFmtId="49" fontId="3" fillId="0" borderId="4" xfId="0" quotePrefix="1" applyNumberFormat="1" applyFont="1" applyFill="1" applyBorder="1" applyAlignment="1">
      <alignment horizontal="center"/>
    </xf>
    <xf numFmtId="164" fontId="3" fillId="0" borderId="0" xfId="1" applyNumberFormat="1" applyFont="1" applyFill="1"/>
    <xf numFmtId="0" fontId="2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quotePrefix="1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41" fontId="3" fillId="0" borderId="3" xfId="0" applyNumberFormat="1" applyFont="1" applyFill="1" applyBorder="1" applyAlignment="1">
      <alignment horizontal="left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3" fillId="0" borderId="3" xfId="0" quotePrefix="1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6" fillId="0" borderId="3" xfId="1" applyNumberFormat="1" applyFont="1" applyFill="1" applyBorder="1"/>
    <xf numFmtId="164" fontId="6" fillId="0" borderId="6" xfId="1" applyNumberFormat="1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7" fillId="0" borderId="0" xfId="1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41" fontId="7" fillId="0" borderId="1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164" fontId="7" fillId="0" borderId="3" xfId="1" quotePrefix="1" applyNumberFormat="1" applyFont="1" applyFill="1" applyBorder="1" applyAlignment="1">
      <alignment horizontal="center"/>
    </xf>
    <xf numFmtId="164" fontId="9" fillId="0" borderId="3" xfId="1" applyNumberFormat="1" applyFont="1" applyFill="1" applyBorder="1" applyAlignment="1">
      <alignment horizontal="center"/>
    </xf>
    <xf numFmtId="41" fontId="7" fillId="0" borderId="3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49" fontId="7" fillId="0" borderId="5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164" fontId="7" fillId="0" borderId="2" xfId="1" quotePrefix="1" applyNumberFormat="1" applyFont="1" applyFill="1" applyBorder="1" applyAlignment="1">
      <alignment horizontal="center"/>
    </xf>
    <xf numFmtId="164" fontId="9" fillId="0" borderId="2" xfId="1" applyNumberFormat="1" applyFont="1" applyFill="1" applyBorder="1" applyAlignment="1">
      <alignment horizontal="center"/>
    </xf>
    <xf numFmtId="41" fontId="7" fillId="0" borderId="2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15" fontId="7" fillId="0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Fill="1" applyBorder="1" applyAlignment="1">
      <alignment horizontal="center"/>
    </xf>
    <xf numFmtId="164" fontId="7" fillId="0" borderId="3" xfId="2" applyNumberFormat="1" applyFont="1" applyBorder="1"/>
    <xf numFmtId="164" fontId="7" fillId="0" borderId="3" xfId="2" applyNumberFormat="1" applyFont="1" applyFill="1" applyBorder="1"/>
    <xf numFmtId="0" fontId="7" fillId="0" borderId="3" xfId="0" applyFont="1" applyFill="1" applyBorder="1"/>
    <xf numFmtId="0" fontId="7" fillId="0" borderId="2" xfId="0" applyFont="1" applyFill="1" applyBorder="1"/>
    <xf numFmtId="0" fontId="7" fillId="0" borderId="2" xfId="0" quotePrefix="1" applyFont="1" applyFill="1" applyBorder="1" applyAlignment="1">
      <alignment horizontal="center"/>
    </xf>
    <xf numFmtId="15" fontId="7" fillId="0" borderId="2" xfId="0" applyNumberFormat="1" applyFont="1" applyFill="1" applyBorder="1" applyAlignment="1">
      <alignment horizontal="center"/>
    </xf>
    <xf numFmtId="164" fontId="7" fillId="0" borderId="3" xfId="1" applyNumberFormat="1" applyFont="1" applyFill="1" applyBorder="1"/>
    <xf numFmtId="164" fontId="9" fillId="0" borderId="3" xfId="1" applyNumberFormat="1" applyFont="1" applyFill="1" applyBorder="1"/>
    <xf numFmtId="0" fontId="7" fillId="0" borderId="6" xfId="0" applyFont="1" applyFill="1" applyBorder="1" applyAlignment="1">
      <alignment horizontal="center"/>
    </xf>
    <xf numFmtId="164" fontId="7" fillId="0" borderId="6" xfId="1" applyNumberFormat="1" applyFont="1" applyFill="1" applyBorder="1"/>
    <xf numFmtId="164" fontId="9" fillId="0" borderId="6" xfId="1" applyNumberFormat="1" applyFont="1" applyFill="1" applyBorder="1"/>
    <xf numFmtId="0" fontId="7" fillId="0" borderId="6" xfId="0" applyFont="1" applyFill="1" applyBorder="1"/>
    <xf numFmtId="41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/>
    <xf numFmtId="41" fontId="7" fillId="0" borderId="0" xfId="0" applyNumberFormat="1" applyFont="1" applyFill="1" applyBorder="1"/>
    <xf numFmtId="41" fontId="10" fillId="0" borderId="0" xfId="0" applyNumberFormat="1" applyFont="1" applyFill="1" applyBorder="1" applyAlignment="1">
      <alignment horizontal="center"/>
    </xf>
    <xf numFmtId="41" fontId="11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 applyAlignment="1">
      <alignment horizontal="center"/>
    </xf>
    <xf numFmtId="0" fontId="12" fillId="0" borderId="0" xfId="0" applyFont="1"/>
    <xf numFmtId="49" fontId="7" fillId="0" borderId="4" xfId="0" quotePrefix="1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164" fontId="3" fillId="0" borderId="3" xfId="2" applyNumberFormat="1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3" fillId="0" borderId="0" xfId="0" applyFont="1"/>
    <xf numFmtId="0" fontId="2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3" xfId="0" applyFont="1" applyFill="1" applyBorder="1" applyAlignment="1"/>
    <xf numFmtId="164" fontId="3" fillId="0" borderId="3" xfId="2" applyNumberFormat="1" applyFont="1" applyFill="1" applyBorder="1"/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1" fontId="3" fillId="0" borderId="0" xfId="0" applyNumberFormat="1" applyFont="1" applyFill="1" applyBorder="1"/>
    <xf numFmtId="41" fontId="4" fillId="0" borderId="0" xfId="0" applyNumberFormat="1" applyFont="1" applyFill="1" applyBorder="1" applyAlignment="1">
      <alignment horizontal="center"/>
    </xf>
    <xf numFmtId="41" fontId="5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0" fontId="14" fillId="0" borderId="3" xfId="0" applyFont="1" applyFill="1" applyBorder="1"/>
    <xf numFmtId="164" fontId="14" fillId="0" borderId="1" xfId="1" applyNumberFormat="1" applyFont="1" applyFill="1" applyBorder="1" applyAlignment="1">
      <alignment horizontal="center"/>
    </xf>
    <xf numFmtId="164" fontId="14" fillId="0" borderId="3" xfId="1" applyNumberFormat="1" applyFont="1" applyFill="1" applyBorder="1" applyAlignment="1">
      <alignment horizontal="center"/>
    </xf>
    <xf numFmtId="164" fontId="14" fillId="0" borderId="2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64" fontId="15" fillId="0" borderId="2" xfId="1" applyNumberFormat="1" applyFont="1" applyFill="1" applyBorder="1" applyAlignment="1">
      <alignment horizontal="center"/>
    </xf>
    <xf numFmtId="164" fontId="14" fillId="0" borderId="3" xfId="1" quotePrefix="1" applyNumberFormat="1" applyFont="1" applyFill="1" applyBorder="1" applyAlignment="1">
      <alignment horizontal="center"/>
    </xf>
    <xf numFmtId="0" fontId="15" fillId="0" borderId="3" xfId="0" applyFont="1" applyFill="1" applyBorder="1"/>
    <xf numFmtId="164" fontId="3" fillId="2" borderId="3" xfId="1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14" fillId="0" borderId="1" xfId="0" applyNumberFormat="1" applyFont="1" applyFill="1" applyBorder="1" applyAlignment="1">
      <alignment horizontal="center"/>
    </xf>
    <xf numFmtId="15" fontId="14" fillId="0" borderId="3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15" fontId="3" fillId="0" borderId="0" xfId="0" applyNumberFormat="1" applyFont="1" applyBorder="1" applyAlignment="1">
      <alignment horizontal="center"/>
    </xf>
    <xf numFmtId="41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/>
    <xf numFmtId="41" fontId="3" fillId="0" borderId="0" xfId="0" applyNumberFormat="1" applyFont="1" applyAlignment="1"/>
    <xf numFmtId="0" fontId="4" fillId="0" borderId="0" xfId="0" applyFont="1"/>
    <xf numFmtId="41" fontId="4" fillId="0" borderId="0" xfId="0" applyNumberFormat="1" applyFont="1"/>
    <xf numFmtId="41" fontId="4" fillId="0" borderId="0" xfId="0" applyNumberFormat="1" applyFont="1" applyAlignment="1">
      <alignment horizontal="center"/>
    </xf>
    <xf numFmtId="41" fontId="4" fillId="0" borderId="0" xfId="0" applyNumberFormat="1" applyFont="1" applyAlignment="1">
      <alignment horizontal="left"/>
    </xf>
    <xf numFmtId="0" fontId="16" fillId="0" borderId="0" xfId="0" applyFont="1"/>
    <xf numFmtId="41" fontId="16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3" xfId="0" applyFont="1" applyFill="1" applyBorder="1"/>
    <xf numFmtId="0" fontId="19" fillId="0" borderId="0" xfId="0" applyFont="1"/>
    <xf numFmtId="164" fontId="3" fillId="3" borderId="3" xfId="2" applyNumberFormat="1" applyFont="1" applyFill="1" applyBorder="1"/>
    <xf numFmtId="0" fontId="20" fillId="0" borderId="3" xfId="0" applyFont="1" applyFill="1" applyBorder="1"/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15" fontId="21" fillId="0" borderId="3" xfId="0" applyNumberFormat="1" applyFont="1" applyFill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13" fillId="0" borderId="0" xfId="0" applyFont="1" applyFill="1"/>
    <xf numFmtId="0" fontId="3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22" fillId="0" borderId="3" xfId="0" applyFont="1" applyBorder="1"/>
    <xf numFmtId="0" fontId="22" fillId="0" borderId="3" xfId="0" applyFont="1" applyFill="1" applyBorder="1"/>
    <xf numFmtId="0" fontId="13" fillId="0" borderId="3" xfId="0" applyFont="1" applyBorder="1"/>
    <xf numFmtId="15" fontId="4" fillId="0" borderId="0" xfId="0" applyNumberFormat="1" applyFont="1" applyBorder="1" applyAlignment="1">
      <alignment horizontal="center"/>
    </xf>
    <xf numFmtId="15" fontId="16" fillId="0" borderId="0" xfId="0" applyNumberFormat="1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49" fontId="23" fillId="0" borderId="1" xfId="0" applyNumberFormat="1" applyFont="1" applyFill="1" applyBorder="1" applyAlignment="1">
      <alignment horizontal="center"/>
    </xf>
    <xf numFmtId="165" fontId="23" fillId="0" borderId="1" xfId="0" applyNumberFormat="1" applyFont="1" applyFill="1" applyBorder="1" applyAlignment="1">
      <alignment horizontal="center"/>
    </xf>
    <xf numFmtId="164" fontId="23" fillId="0" borderId="1" xfId="1" applyNumberFormat="1" applyFont="1" applyFill="1" applyBorder="1" applyAlignment="1">
      <alignment horizontal="center"/>
    </xf>
    <xf numFmtId="164" fontId="24" fillId="0" borderId="1" xfId="1" applyNumberFormat="1" applyFont="1" applyFill="1" applyBorder="1" applyAlignment="1">
      <alignment horizontal="center"/>
    </xf>
    <xf numFmtId="164" fontId="25" fillId="0" borderId="1" xfId="1" applyNumberFormat="1" applyFont="1" applyFill="1" applyBorder="1" applyAlignment="1">
      <alignment horizontal="center"/>
    </xf>
    <xf numFmtId="41" fontId="23" fillId="0" borderId="1" xfId="0" applyNumberFormat="1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49" fontId="23" fillId="0" borderId="3" xfId="0" applyNumberFormat="1" applyFont="1" applyFill="1" applyBorder="1" applyAlignment="1">
      <alignment horizontal="center"/>
    </xf>
    <xf numFmtId="165" fontId="23" fillId="0" borderId="3" xfId="0" applyNumberFormat="1" applyFont="1" applyFill="1" applyBorder="1" applyAlignment="1">
      <alignment horizontal="center"/>
    </xf>
    <xf numFmtId="164" fontId="23" fillId="0" borderId="3" xfId="1" applyNumberFormat="1" applyFont="1" applyFill="1" applyBorder="1" applyAlignment="1">
      <alignment horizontal="center"/>
    </xf>
    <xf numFmtId="164" fontId="25" fillId="0" borderId="3" xfId="1" applyNumberFormat="1" applyFont="1" applyFill="1" applyBorder="1" applyAlignment="1">
      <alignment horizontal="center"/>
    </xf>
    <xf numFmtId="164" fontId="24" fillId="0" borderId="3" xfId="1" applyNumberFormat="1" applyFont="1" applyFill="1" applyBorder="1" applyAlignment="1">
      <alignment horizontal="center"/>
    </xf>
    <xf numFmtId="41" fontId="23" fillId="0" borderId="3" xfId="0" applyNumberFormat="1" applyFont="1" applyFill="1" applyBorder="1" applyAlignment="1">
      <alignment horizontal="center"/>
    </xf>
    <xf numFmtId="49" fontId="23" fillId="0" borderId="4" xfId="0" applyNumberFormat="1" applyFont="1" applyFill="1" applyBorder="1" applyAlignment="1">
      <alignment horizontal="center"/>
    </xf>
    <xf numFmtId="164" fontId="26" fillId="0" borderId="3" xfId="1" applyNumberFormat="1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49" fontId="23" fillId="0" borderId="5" xfId="0" applyNumberFormat="1" applyFont="1" applyFill="1" applyBorder="1" applyAlignment="1">
      <alignment horizontal="center"/>
    </xf>
    <xf numFmtId="165" fontId="23" fillId="0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 applyAlignment="1">
      <alignment horizontal="center"/>
    </xf>
    <xf numFmtId="164" fontId="23" fillId="0" borderId="2" xfId="1" applyNumberFormat="1" applyFont="1" applyFill="1" applyBorder="1" applyAlignment="1">
      <alignment horizontal="center"/>
    </xf>
    <xf numFmtId="164" fontId="23" fillId="0" borderId="2" xfId="1" quotePrefix="1" applyNumberFormat="1" applyFont="1" applyFill="1" applyBorder="1" applyAlignment="1">
      <alignment horizontal="center"/>
    </xf>
    <xf numFmtId="164" fontId="27" fillId="0" borderId="2" xfId="1" applyNumberFormat="1" applyFont="1" applyFill="1" applyBorder="1" applyAlignment="1">
      <alignment horizontal="center"/>
    </xf>
    <xf numFmtId="164" fontId="24" fillId="0" borderId="2" xfId="1" applyNumberFormat="1" applyFont="1" applyFill="1" applyBorder="1" applyAlignment="1">
      <alignment horizontal="center"/>
    </xf>
    <xf numFmtId="164" fontId="25" fillId="0" borderId="2" xfId="1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" fillId="3" borderId="0" xfId="0" applyNumberFormat="1" applyFont="1" applyFill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164" fontId="3" fillId="0" borderId="10" xfId="2" applyNumberFormat="1" applyFont="1" applyFill="1" applyBorder="1"/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16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41" fontId="4" fillId="0" borderId="0" xfId="0" applyNumberFormat="1" applyFont="1" applyFill="1"/>
    <xf numFmtId="15" fontId="4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64" fontId="21" fillId="0" borderId="6" xfId="1" applyNumberFormat="1" applyFont="1" applyFill="1" applyBorder="1"/>
    <xf numFmtId="41" fontId="3" fillId="0" borderId="2" xfId="0" applyNumberFormat="1" applyFont="1" applyFill="1" applyBorder="1" applyAlignment="1">
      <alignment horizontal="left"/>
    </xf>
    <xf numFmtId="164" fontId="21" fillId="0" borderId="3" xfId="1" applyNumberFormat="1" applyFont="1" applyFill="1" applyBorder="1" applyAlignment="1">
      <alignment horizontal="center"/>
    </xf>
    <xf numFmtId="0" fontId="14" fillId="0" borderId="3" xfId="0" applyFont="1" applyFill="1" applyBorder="1" applyAlignment="1"/>
    <xf numFmtId="0" fontId="28" fillId="0" borderId="3" xfId="0" applyFont="1" applyFill="1" applyBorder="1"/>
    <xf numFmtId="0" fontId="28" fillId="0" borderId="0" xfId="0" applyFont="1" applyFill="1"/>
    <xf numFmtId="164" fontId="20" fillId="0" borderId="3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20" fillId="0" borderId="1" xfId="1" applyNumberFormat="1" applyFont="1" applyFill="1" applyBorder="1" applyAlignment="1">
      <alignment horizontal="center"/>
    </xf>
    <xf numFmtId="164" fontId="29" fillId="0" borderId="1" xfId="1" applyNumberFormat="1" applyFont="1" applyFill="1" applyBorder="1" applyAlignment="1">
      <alignment horizontal="center"/>
    </xf>
    <xf numFmtId="41" fontId="30" fillId="0" borderId="0" xfId="0" applyNumberFormat="1" applyFont="1" applyFill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14" fillId="0" borderId="2" xfId="0" applyNumberFormat="1" applyFont="1" applyFill="1" applyBorder="1" applyAlignment="1">
      <alignment horizontal="left"/>
    </xf>
    <xf numFmtId="0" fontId="0" fillId="0" borderId="0" xfId="0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13" fillId="0" borderId="3" xfId="0" applyFont="1" applyFill="1" applyBorder="1"/>
    <xf numFmtId="164" fontId="20" fillId="0" borderId="2" xfId="1" applyNumberFormat="1" applyFont="1" applyFill="1" applyBorder="1" applyAlignment="1">
      <alignment horizontal="center"/>
    </xf>
    <xf numFmtId="164" fontId="31" fillId="0" borderId="1" xfId="1" applyNumberFormat="1" applyFont="1" applyFill="1" applyBorder="1" applyAlignment="1">
      <alignment horizontal="center"/>
    </xf>
    <xf numFmtId="164" fontId="31" fillId="0" borderId="3" xfId="1" applyNumberFormat="1" applyFont="1" applyFill="1" applyBorder="1" applyAlignment="1">
      <alignment horizontal="center"/>
    </xf>
    <xf numFmtId="15" fontId="25" fillId="0" borderId="0" xfId="0" applyNumberFormat="1" applyFont="1" applyFill="1" applyBorder="1" applyAlignment="1">
      <alignment horizontal="left"/>
    </xf>
    <xf numFmtId="0" fontId="32" fillId="0" borderId="3" xfId="0" applyFont="1" applyFill="1" applyBorder="1"/>
    <xf numFmtId="164" fontId="3" fillId="4" borderId="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3" fillId="0" borderId="0" xfId="0" applyNumberFormat="1" applyFont="1" applyFill="1" applyAlignment="1">
      <alignment horizontal="left"/>
    </xf>
    <xf numFmtId="41" fontId="34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0" xfId="0" applyFont="1"/>
    <xf numFmtId="0" fontId="36" fillId="0" borderId="1" xfId="0" applyFont="1" applyBorder="1"/>
    <xf numFmtId="0" fontId="37" fillId="0" borderId="3" xfId="0" quotePrefix="1" applyFont="1" applyBorder="1" applyAlignment="1">
      <alignment horizontal="center"/>
    </xf>
    <xf numFmtId="15" fontId="38" fillId="0" borderId="3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9" fillId="0" borderId="3" xfId="0" applyFont="1" applyFill="1" applyBorder="1"/>
    <xf numFmtId="0" fontId="39" fillId="0" borderId="2" xfId="0" applyFont="1" applyFill="1" applyBorder="1"/>
    <xf numFmtId="0" fontId="39" fillId="0" borderId="0" xfId="0" applyFont="1" applyFill="1"/>
    <xf numFmtId="0" fontId="37" fillId="0" borderId="0" xfId="0" quotePrefix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2" xfId="0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5" borderId="0" xfId="0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0" fillId="0" borderId="0" xfId="0" applyNumberFormat="1" applyFont="1" applyFill="1" applyAlignment="1">
      <alignment horizontal="center"/>
    </xf>
    <xf numFmtId="0" fontId="39" fillId="0" borderId="3" xfId="0" applyFont="1" applyBorder="1"/>
    <xf numFmtId="0" fontId="39" fillId="0" borderId="2" xfId="0" applyFont="1" applyBorder="1"/>
    <xf numFmtId="0" fontId="39" fillId="0" borderId="0" xfId="0" applyFont="1"/>
    <xf numFmtId="0" fontId="37" fillId="0" borderId="0" xfId="0" quotePrefix="1" applyFont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0" fillId="0" borderId="8" xfId="0" applyBorder="1"/>
    <xf numFmtId="0" fontId="3" fillId="0" borderId="9" xfId="0" applyFont="1" applyFill="1" applyBorder="1" applyAlignment="1"/>
    <xf numFmtId="0" fontId="22" fillId="0" borderId="3" xfId="0" quotePrefix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21" fillId="0" borderId="3" xfId="1" quotePrefix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6" borderId="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1" fillId="0" borderId="3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14" fillId="0" borderId="12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2" fillId="0" borderId="3" xfId="0" applyFont="1" applyFill="1" applyBorder="1"/>
    <xf numFmtId="41" fontId="43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6" fillId="0" borderId="3" xfId="0" applyFont="1" applyFill="1" applyBorder="1"/>
    <xf numFmtId="0" fontId="46" fillId="0" borderId="2" xfId="0" applyFont="1" applyFill="1" applyBorder="1"/>
    <xf numFmtId="0" fontId="46" fillId="0" borderId="0" xfId="0" applyFont="1" applyFill="1"/>
    <xf numFmtId="0" fontId="47" fillId="0" borderId="0" xfId="0" quotePrefix="1" applyFont="1" applyFill="1" applyAlignment="1">
      <alignment horizontal="center"/>
    </xf>
    <xf numFmtId="0" fontId="13" fillId="0" borderId="2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0" xfId="0" applyFont="1"/>
    <xf numFmtId="0" fontId="48" fillId="0" borderId="0" xfId="0" applyFont="1"/>
    <xf numFmtId="0" fontId="48" fillId="0" borderId="0" xfId="0" applyFont="1" applyFill="1"/>
    <xf numFmtId="0" fontId="13" fillId="0" borderId="0" xfId="0" applyFont="1" applyFill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13" fillId="0" borderId="0" xfId="0" quotePrefix="1" applyFont="1" applyFill="1"/>
    <xf numFmtId="0" fontId="13" fillId="0" borderId="8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6" fillId="0" borderId="3" xfId="0" quotePrefix="1" applyFont="1" applyFill="1" applyBorder="1"/>
    <xf numFmtId="0" fontId="14" fillId="0" borderId="3" xfId="0" applyFont="1" applyFill="1" applyBorder="1" applyAlignment="1">
      <alignment horizontal="left"/>
    </xf>
    <xf numFmtId="0" fontId="49" fillId="0" borderId="0" xfId="0" applyFont="1" applyFill="1" applyAlignment="1">
      <alignment horizontal="left"/>
    </xf>
    <xf numFmtId="0" fontId="49" fillId="0" borderId="0" xfId="0" applyFont="1" applyFill="1"/>
    <xf numFmtId="0" fontId="49" fillId="0" borderId="0" xfId="0" applyFont="1" applyFill="1" applyAlignment="1">
      <alignment horizontal="center"/>
    </xf>
    <xf numFmtId="41" fontId="50" fillId="0" borderId="0" xfId="0" applyNumberFormat="1" applyFont="1" applyFill="1" applyAlignment="1">
      <alignment horizontal="left"/>
    </xf>
    <xf numFmtId="41" fontId="51" fillId="0" borderId="0" xfId="0" applyNumberFormat="1" applyFont="1" applyFill="1" applyAlignment="1">
      <alignment horizontal="center"/>
    </xf>
    <xf numFmtId="41" fontId="52" fillId="0" borderId="0" xfId="0" applyNumberFormat="1" applyFont="1" applyFill="1" applyAlignment="1">
      <alignment horizontal="center"/>
    </xf>
    <xf numFmtId="49" fontId="49" fillId="0" borderId="0" xfId="0" applyNumberFormat="1" applyFont="1" applyFill="1"/>
    <xf numFmtId="0" fontId="53" fillId="0" borderId="0" xfId="0" applyFont="1" applyFill="1"/>
    <xf numFmtId="0" fontId="51" fillId="0" borderId="0" xfId="0" applyNumberFormat="1" applyFont="1" applyFill="1" applyAlignment="1">
      <alignment horizontal="left"/>
    </xf>
    <xf numFmtId="0" fontId="49" fillId="0" borderId="1" xfId="0" applyFont="1" applyFill="1" applyBorder="1" applyAlignment="1">
      <alignment horizontal="center"/>
    </xf>
    <xf numFmtId="49" fontId="49" fillId="0" borderId="1" xfId="0" applyNumberFormat="1" applyFont="1" applyFill="1" applyBorder="1" applyAlignment="1">
      <alignment horizontal="center"/>
    </xf>
    <xf numFmtId="0" fontId="54" fillId="0" borderId="1" xfId="0" applyFont="1" applyFill="1" applyBorder="1" applyAlignment="1">
      <alignment horizontal="center"/>
    </xf>
    <xf numFmtId="165" fontId="49" fillId="0" borderId="1" xfId="0" applyNumberFormat="1" applyFont="1" applyFill="1" applyBorder="1" applyAlignment="1">
      <alignment horizontal="center"/>
    </xf>
    <xf numFmtId="164" fontId="49" fillId="0" borderId="1" xfId="1" applyNumberFormat="1" applyFont="1" applyFill="1" applyBorder="1" applyAlignment="1">
      <alignment horizontal="center"/>
    </xf>
    <xf numFmtId="164" fontId="55" fillId="0" borderId="1" xfId="1" applyNumberFormat="1" applyFont="1" applyFill="1" applyBorder="1" applyAlignment="1">
      <alignment horizontal="center"/>
    </xf>
    <xf numFmtId="164" fontId="56" fillId="0" borderId="1" xfId="1" applyNumberFormat="1" applyFont="1" applyFill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0" fontId="49" fillId="0" borderId="3" xfId="0" applyFont="1" applyFill="1" applyBorder="1" applyAlignment="1">
      <alignment horizontal="center"/>
    </xf>
    <xf numFmtId="49" fontId="49" fillId="0" borderId="3" xfId="0" applyNumberFormat="1" applyFont="1" applyFill="1" applyBorder="1" applyAlignment="1">
      <alignment horizontal="center"/>
    </xf>
    <xf numFmtId="0" fontId="58" fillId="0" borderId="3" xfId="0" applyFont="1" applyFill="1" applyBorder="1"/>
    <xf numFmtId="165" fontId="49" fillId="0" borderId="3" xfId="0" applyNumberFormat="1" applyFont="1" applyFill="1" applyBorder="1" applyAlignment="1">
      <alignment horizontal="center"/>
    </xf>
    <xf numFmtId="164" fontId="49" fillId="0" borderId="3" xfId="1" applyNumberFormat="1" applyFont="1" applyFill="1" applyBorder="1" applyAlignment="1">
      <alignment horizontal="center"/>
    </xf>
    <xf numFmtId="164" fontId="55" fillId="0" borderId="3" xfId="1" applyNumberFormat="1" applyFont="1" applyFill="1" applyBorder="1" applyAlignment="1">
      <alignment horizontal="center"/>
    </xf>
    <xf numFmtId="164" fontId="56" fillId="0" borderId="3" xfId="1" applyNumberFormat="1" applyFont="1" applyFill="1" applyBorder="1" applyAlignment="1">
      <alignment horizontal="center"/>
    </xf>
    <xf numFmtId="41" fontId="49" fillId="0" borderId="3" xfId="0" applyNumberFormat="1" applyFont="1" applyFill="1" applyBorder="1" applyAlignment="1">
      <alignment horizontal="center"/>
    </xf>
    <xf numFmtId="49" fontId="49" fillId="0" borderId="4" xfId="0" applyNumberFormat="1" applyFont="1" applyFill="1" applyBorder="1" applyAlignment="1">
      <alignment horizontal="center"/>
    </xf>
    <xf numFmtId="164" fontId="59" fillId="0" borderId="3" xfId="1" applyNumberFormat="1" applyFont="1" applyFill="1" applyBorder="1" applyAlignment="1">
      <alignment horizontal="center"/>
    </xf>
    <xf numFmtId="164" fontId="59" fillId="0" borderId="3" xfId="1" quotePrefix="1" applyNumberFormat="1" applyFont="1" applyFill="1" applyBorder="1" applyAlignment="1">
      <alignment horizontal="center"/>
    </xf>
    <xf numFmtId="0" fontId="60" fillId="0" borderId="0" xfId="0" applyFont="1" applyFill="1"/>
    <xf numFmtId="0" fontId="49" fillId="0" borderId="2" xfId="0" applyFont="1" applyFill="1" applyBorder="1" applyAlignment="1">
      <alignment horizontal="center"/>
    </xf>
    <xf numFmtId="49" fontId="49" fillId="0" borderId="5" xfId="0" applyNumberFormat="1" applyFont="1" applyFill="1" applyBorder="1" applyAlignment="1">
      <alignment horizontal="center"/>
    </xf>
    <xf numFmtId="0" fontId="58" fillId="0" borderId="2" xfId="0" applyFont="1" applyFill="1" applyBorder="1"/>
    <xf numFmtId="165" fontId="49" fillId="0" borderId="2" xfId="0" applyNumberFormat="1" applyFont="1" applyFill="1" applyBorder="1" applyAlignment="1">
      <alignment horizontal="center"/>
    </xf>
    <xf numFmtId="49" fontId="49" fillId="0" borderId="2" xfId="0" applyNumberFormat="1" applyFont="1" applyFill="1" applyBorder="1" applyAlignment="1">
      <alignment horizontal="center"/>
    </xf>
    <xf numFmtId="164" fontId="49" fillId="0" borderId="2" xfId="1" applyNumberFormat="1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0" fontId="49" fillId="0" borderId="3" xfId="0" applyFont="1" applyFill="1" applyBorder="1" applyAlignment="1">
      <alignment horizontal="left"/>
    </xf>
    <xf numFmtId="49" fontId="49" fillId="0" borderId="4" xfId="0" quotePrefix="1" applyNumberFormat="1" applyFont="1" applyFill="1" applyBorder="1" applyAlignment="1">
      <alignment horizontal="center"/>
    </xf>
    <xf numFmtId="0" fontId="58" fillId="0" borderId="0" xfId="0" applyFont="1" applyFill="1"/>
    <xf numFmtId="15" fontId="49" fillId="0" borderId="3" xfId="0" applyNumberFormat="1" applyFont="1" applyFill="1" applyBorder="1" applyAlignment="1">
      <alignment horizontal="center"/>
    </xf>
    <xf numFmtId="49" fontId="49" fillId="0" borderId="3" xfId="0" quotePrefix="1" applyNumberFormat="1" applyFont="1" applyFill="1" applyBorder="1" applyAlignment="1">
      <alignment horizontal="center"/>
    </xf>
    <xf numFmtId="164" fontId="49" fillId="0" borderId="3" xfId="1" quotePrefix="1" applyNumberFormat="1" applyFont="1" applyFill="1" applyBorder="1" applyAlignment="1">
      <alignment horizontal="center"/>
    </xf>
    <xf numFmtId="0" fontId="55" fillId="0" borderId="3" xfId="0" applyFont="1" applyFill="1" applyBorder="1" applyAlignment="1"/>
    <xf numFmtId="0" fontId="57" fillId="0" borderId="3" xfId="0" applyFont="1" applyFill="1" applyBorder="1"/>
    <xf numFmtId="0" fontId="61" fillId="0" borderId="0" xfId="0" quotePrefix="1" applyFont="1" applyFill="1" applyAlignment="1">
      <alignment horizontal="center"/>
    </xf>
    <xf numFmtId="164" fontId="49" fillId="0" borderId="3" xfId="2" applyNumberFormat="1" applyFont="1" applyFill="1" applyBorder="1"/>
    <xf numFmtId="0" fontId="62" fillId="0" borderId="3" xfId="0" applyFont="1" applyFill="1" applyBorder="1"/>
    <xf numFmtId="0" fontId="63" fillId="0" borderId="3" xfId="0" applyFont="1" applyFill="1" applyBorder="1"/>
    <xf numFmtId="0" fontId="49" fillId="0" borderId="2" xfId="0" applyFont="1" applyFill="1" applyBorder="1"/>
    <xf numFmtId="0" fontId="53" fillId="0" borderId="2" xfId="0" applyFont="1" applyFill="1" applyBorder="1"/>
    <xf numFmtId="15" fontId="49" fillId="0" borderId="2" xfId="0" applyNumberFormat="1" applyFont="1" applyFill="1" applyBorder="1" applyAlignment="1">
      <alignment horizontal="center"/>
    </xf>
    <xf numFmtId="0" fontId="49" fillId="0" borderId="2" xfId="0" quotePrefix="1" applyFont="1" applyFill="1" applyBorder="1" applyAlignment="1">
      <alignment horizontal="center"/>
    </xf>
    <xf numFmtId="164" fontId="49" fillId="0" borderId="3" xfId="1" applyNumberFormat="1" applyFont="1" applyFill="1" applyBorder="1"/>
    <xf numFmtId="0" fontId="64" fillId="0" borderId="3" xfId="0" quotePrefix="1" applyFont="1" applyFill="1" applyBorder="1"/>
    <xf numFmtId="0" fontId="49" fillId="0" borderId="6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0" fontId="49" fillId="0" borderId="11" xfId="0" applyFont="1" applyFill="1" applyBorder="1" applyAlignment="1">
      <alignment horizontal="center"/>
    </xf>
    <xf numFmtId="0" fontId="49" fillId="0" borderId="9" xfId="0" applyFont="1" applyFill="1" applyBorder="1" applyAlignment="1">
      <alignment horizontal="center"/>
    </xf>
    <xf numFmtId="164" fontId="49" fillId="0" borderId="6" xfId="1" applyNumberFormat="1" applyFont="1" applyFill="1" applyBorder="1"/>
    <xf numFmtId="0" fontId="49" fillId="0" borderId="6" xfId="0" applyFont="1" applyFill="1" applyBorder="1"/>
    <xf numFmtId="164" fontId="49" fillId="0" borderId="0" xfId="1" applyNumberFormat="1" applyFont="1" applyFill="1"/>
    <xf numFmtId="0" fontId="49" fillId="0" borderId="0" xfId="0" applyNumberFormat="1" applyFont="1" applyFill="1" applyAlignment="1">
      <alignment horizontal="center"/>
    </xf>
    <xf numFmtId="15" fontId="49" fillId="0" borderId="0" xfId="0" applyNumberFormat="1" applyFont="1" applyFill="1" applyBorder="1" applyAlignment="1">
      <alignment horizontal="center"/>
    </xf>
    <xf numFmtId="41" fontId="49" fillId="0" borderId="0" xfId="0" applyNumberFormat="1" applyFont="1" applyFill="1"/>
    <xf numFmtId="49" fontId="49" fillId="0" borderId="0" xfId="0" applyNumberFormat="1" applyFont="1" applyFill="1" applyAlignment="1">
      <alignment horizontal="center"/>
    </xf>
    <xf numFmtId="41" fontId="49" fillId="0" borderId="0" xfId="0" applyNumberFormat="1" applyFont="1" applyFill="1" applyAlignment="1"/>
    <xf numFmtId="15" fontId="65" fillId="0" borderId="0" xfId="0" applyNumberFormat="1" applyFont="1" applyFill="1" applyBorder="1" applyAlignment="1">
      <alignment horizontal="center"/>
    </xf>
    <xf numFmtId="41" fontId="65" fillId="0" borderId="0" xfId="0" applyNumberFormat="1" applyFont="1" applyFill="1"/>
    <xf numFmtId="41" fontId="65" fillId="0" borderId="0" xfId="0" applyNumberFormat="1" applyFont="1" applyFill="1" applyAlignment="1">
      <alignment horizontal="center"/>
    </xf>
    <xf numFmtId="15" fontId="66" fillId="0" borderId="0" xfId="0" applyNumberFormat="1" applyFont="1" applyFill="1" applyBorder="1" applyAlignment="1">
      <alignment horizontal="center"/>
    </xf>
    <xf numFmtId="41" fontId="66" fillId="0" borderId="0" xfId="0" applyNumberFormat="1" applyFont="1" applyFill="1"/>
    <xf numFmtId="0" fontId="67" fillId="0" borderId="0" xfId="0" applyFont="1" applyFill="1" applyAlignment="1">
      <alignment horizontal="center"/>
    </xf>
    <xf numFmtId="0" fontId="53" fillId="0" borderId="0" xfId="0" applyFont="1"/>
    <xf numFmtId="0" fontId="60" fillId="0" borderId="3" xfId="0" applyFont="1" applyFill="1" applyBorder="1"/>
    <xf numFmtId="164" fontId="68" fillId="0" borderId="1" xfId="1" applyNumberFormat="1" applyFont="1" applyFill="1" applyBorder="1" applyAlignment="1">
      <alignment horizontal="center"/>
    </xf>
    <xf numFmtId="164" fontId="68" fillId="0" borderId="3" xfId="1" applyNumberFormat="1" applyFont="1" applyFill="1" applyBorder="1" applyAlignment="1">
      <alignment horizontal="center"/>
    </xf>
    <xf numFmtId="0" fontId="56" fillId="0" borderId="3" xfId="0" applyFont="1" applyFill="1" applyBorder="1"/>
    <xf numFmtId="164" fontId="49" fillId="6" borderId="3" xfId="1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0" borderId="13" xfId="1" applyNumberFormat="1" applyFont="1" applyFill="1" applyBorder="1" applyAlignment="1">
      <alignment horizontal="center"/>
    </xf>
    <xf numFmtId="0" fontId="1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1" fontId="43" fillId="3" borderId="0" xfId="0" applyNumberFormat="1" applyFont="1" applyFill="1" applyAlignment="1">
      <alignment horizontal="left"/>
    </xf>
    <xf numFmtId="41" fontId="44" fillId="3" borderId="0" xfId="0" applyNumberFormat="1" applyFont="1" applyFill="1" applyAlignment="1">
      <alignment horizontal="center"/>
    </xf>
    <xf numFmtId="49" fontId="3" fillId="3" borderId="0" xfId="0" applyNumberFormat="1" applyFont="1" applyFill="1"/>
    <xf numFmtId="0" fontId="2" fillId="3" borderId="0" xfId="0" applyNumberFormat="1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45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164" fontId="20" fillId="3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41" fontId="20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46" fillId="3" borderId="3" xfId="0" applyFont="1" applyFill="1" applyBorder="1"/>
    <xf numFmtId="165" fontId="3" fillId="3" borderId="3" xfId="0" applyNumberFormat="1" applyFont="1" applyFill="1" applyBorder="1" applyAlignment="1">
      <alignment horizontal="center"/>
    </xf>
    <xf numFmtId="164" fontId="14" fillId="3" borderId="3" xfId="1" applyNumberFormat="1" applyFont="1" applyFill="1" applyBorder="1" applyAlignment="1">
      <alignment horizontal="center"/>
    </xf>
    <xf numFmtId="164" fontId="20" fillId="3" borderId="3" xfId="1" applyNumberFormat="1" applyFont="1" applyFill="1" applyBorder="1" applyAlignment="1">
      <alignment horizontal="center"/>
    </xf>
    <xf numFmtId="164" fontId="3" fillId="3" borderId="3" xfId="1" applyNumberFormat="1" applyFont="1" applyFill="1" applyBorder="1" applyAlignment="1">
      <alignment horizontal="center"/>
    </xf>
    <xf numFmtId="41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164" fontId="21" fillId="3" borderId="3" xfId="1" applyNumberFormat="1" applyFont="1" applyFill="1" applyBorder="1" applyAlignment="1">
      <alignment horizontal="center"/>
    </xf>
    <xf numFmtId="164" fontId="21" fillId="3" borderId="3" xfId="1" quotePrefix="1" applyNumberFormat="1" applyFont="1" applyFill="1" applyBorder="1" applyAlignment="1">
      <alignment horizontal="center"/>
    </xf>
    <xf numFmtId="0" fontId="28" fillId="3" borderId="0" xfId="0" applyFont="1" applyFill="1"/>
    <xf numFmtId="0" fontId="13" fillId="3" borderId="3" xfId="0" applyFont="1" applyFill="1" applyBorder="1"/>
    <xf numFmtId="0" fontId="3" fillId="3" borderId="2" xfId="0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0" fontId="46" fillId="3" borderId="2" xfId="0" applyFont="1" applyFill="1" applyBorder="1"/>
    <xf numFmtId="165" fontId="3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center"/>
    </xf>
    <xf numFmtId="164" fontId="3" fillId="3" borderId="13" xfId="1" applyNumberFormat="1" applyFont="1" applyFill="1" applyBorder="1" applyAlignment="1">
      <alignment horizontal="center"/>
    </xf>
    <xf numFmtId="0" fontId="13" fillId="3" borderId="2" xfId="0" applyFont="1" applyFill="1" applyBorder="1"/>
    <xf numFmtId="41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4" xfId="0" quotePrefix="1" applyNumberFormat="1" applyFont="1" applyFill="1" applyBorder="1" applyAlignment="1">
      <alignment horizontal="center"/>
    </xf>
    <xf numFmtId="0" fontId="46" fillId="3" borderId="0" xfId="0" applyFont="1" applyFill="1"/>
    <xf numFmtId="15" fontId="3" fillId="3" borderId="3" xfId="0" applyNumberFormat="1" applyFont="1" applyFill="1" applyBorder="1" applyAlignment="1">
      <alignment horizontal="center"/>
    </xf>
    <xf numFmtId="49" fontId="3" fillId="3" borderId="3" xfId="0" quotePrefix="1" applyNumberFormat="1" applyFont="1" applyFill="1" applyBorder="1" applyAlignment="1">
      <alignment horizontal="center"/>
    </xf>
    <xf numFmtId="164" fontId="3" fillId="3" borderId="3" xfId="1" quotePrefix="1" applyNumberFormat="1" applyFont="1" applyFill="1" applyBorder="1" applyAlignment="1">
      <alignment horizontal="center"/>
    </xf>
    <xf numFmtId="0" fontId="14" fillId="3" borderId="3" xfId="0" applyFont="1" applyFill="1" applyBorder="1" applyAlignment="1"/>
    <xf numFmtId="0" fontId="18" fillId="3" borderId="3" xfId="0" applyFont="1" applyFill="1" applyBorder="1"/>
    <xf numFmtId="0" fontId="47" fillId="3" borderId="0" xfId="0" quotePrefix="1" applyFont="1" applyFill="1" applyAlignment="1">
      <alignment horizontal="center"/>
    </xf>
    <xf numFmtId="0" fontId="42" fillId="3" borderId="3" xfId="0" applyFont="1" applyFill="1" applyBorder="1"/>
    <xf numFmtId="0" fontId="3" fillId="3" borderId="2" xfId="0" applyFont="1" applyFill="1" applyBorder="1"/>
    <xf numFmtId="15" fontId="3" fillId="3" borderId="2" xfId="0" applyNumberFormat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164" fontId="3" fillId="3" borderId="3" xfId="1" applyNumberFormat="1" applyFont="1" applyFill="1" applyBorder="1"/>
    <xf numFmtId="0" fontId="46" fillId="3" borderId="3" xfId="0" quotePrefix="1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6" xfId="1" applyNumberFormat="1" applyFont="1" applyFill="1" applyBorder="1"/>
    <xf numFmtId="0" fontId="3" fillId="3" borderId="6" xfId="0" applyFont="1" applyFill="1" applyBorder="1"/>
    <xf numFmtId="164" fontId="3" fillId="3" borderId="0" xfId="1" applyNumberFormat="1" applyFont="1" applyFill="1"/>
    <xf numFmtId="0" fontId="3" fillId="3" borderId="0" xfId="0" applyNumberFormat="1" applyFont="1" applyFill="1" applyAlignment="1">
      <alignment horizontal="center"/>
    </xf>
    <xf numFmtId="15" fontId="3" fillId="3" borderId="0" xfId="0" applyNumberFormat="1" applyFont="1" applyFill="1" applyBorder="1" applyAlignment="1">
      <alignment horizontal="center"/>
    </xf>
    <xf numFmtId="41" fontId="3" fillId="3" borderId="0" xfId="0" applyNumberFormat="1" applyFont="1" applyFill="1"/>
    <xf numFmtId="49" fontId="3" fillId="3" borderId="0" xfId="0" applyNumberFormat="1" applyFont="1" applyFill="1" applyAlignment="1">
      <alignment horizontal="center"/>
    </xf>
    <xf numFmtId="41" fontId="3" fillId="3" borderId="0" xfId="0" applyNumberFormat="1" applyFont="1" applyFill="1" applyAlignment="1"/>
    <xf numFmtId="15" fontId="4" fillId="3" borderId="0" xfId="0" applyNumberFormat="1" applyFont="1" applyFill="1" applyBorder="1" applyAlignment="1">
      <alignment horizontal="center"/>
    </xf>
    <xf numFmtId="41" fontId="4" fillId="3" borderId="0" xfId="0" applyNumberFormat="1" applyFont="1" applyFill="1"/>
    <xf numFmtId="41" fontId="4" fillId="3" borderId="0" xfId="0" applyNumberFormat="1" applyFont="1" applyFill="1" applyAlignment="1">
      <alignment horizontal="center"/>
    </xf>
    <xf numFmtId="15" fontId="16" fillId="3" borderId="0" xfId="0" applyNumberFormat="1" applyFont="1" applyFill="1" applyBorder="1" applyAlignment="1">
      <alignment horizontal="center"/>
    </xf>
    <xf numFmtId="41" fontId="16" fillId="3" borderId="0" xfId="0" applyNumberFormat="1" applyFont="1" applyFill="1"/>
    <xf numFmtId="0" fontId="17" fillId="3" borderId="0" xfId="0" applyFont="1" applyFill="1" applyAlignment="1">
      <alignment horizontal="center"/>
    </xf>
    <xf numFmtId="41" fontId="13" fillId="3" borderId="0" xfId="1" applyFont="1" applyFill="1"/>
    <xf numFmtId="0" fontId="69" fillId="0" borderId="0" xfId="0" applyFo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41" fontId="7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49" fillId="0" borderId="0" xfId="0" applyNumberFormat="1" applyFont="1" applyFill="1" applyAlignment="1">
      <alignment horizontal="center"/>
    </xf>
    <xf numFmtId="41" fontId="3" fillId="3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3"/>
  <sheetViews>
    <sheetView workbookViewId="0">
      <selection activeCell="G11" sqref="G11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49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11"/>
      <c r="B4" s="11"/>
      <c r="C4" s="12"/>
      <c r="D4" s="13"/>
      <c r="E4" s="12"/>
      <c r="F4" s="14" t="s">
        <v>17</v>
      </c>
      <c r="G4" s="15"/>
      <c r="H4" s="14" t="s">
        <v>18</v>
      </c>
      <c r="I4" s="14" t="s">
        <v>17</v>
      </c>
      <c r="J4" s="14" t="s">
        <v>17</v>
      </c>
      <c r="K4" s="14" t="s">
        <v>19</v>
      </c>
      <c r="L4" s="15" t="s">
        <v>20</v>
      </c>
      <c r="M4" s="14" t="s">
        <v>21</v>
      </c>
      <c r="N4" s="14" t="s">
        <v>22</v>
      </c>
      <c r="O4" s="14" t="s">
        <v>23</v>
      </c>
      <c r="P4" s="14" t="s">
        <v>24</v>
      </c>
      <c r="Q4" s="11"/>
      <c r="R4" s="16"/>
    </row>
    <row r="5" spans="1:18" ht="24.95" customHeight="1" x14ac:dyDescent="0.25">
      <c r="A5" s="11"/>
      <c r="B5" s="11"/>
      <c r="C5" s="17"/>
      <c r="D5" s="13"/>
      <c r="E5" s="12"/>
      <c r="F5" s="14" t="s">
        <v>25</v>
      </c>
      <c r="G5" s="15"/>
      <c r="H5" s="14" t="s">
        <v>10</v>
      </c>
      <c r="I5" s="14" t="s">
        <v>26</v>
      </c>
      <c r="J5" s="14" t="s">
        <v>27</v>
      </c>
      <c r="K5" s="14" t="s">
        <v>28</v>
      </c>
      <c r="L5" s="14" t="s">
        <v>29</v>
      </c>
      <c r="M5" s="14" t="s">
        <v>30</v>
      </c>
      <c r="N5" s="14"/>
      <c r="O5" s="14"/>
      <c r="P5" s="14"/>
      <c r="Q5" s="11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45</v>
      </c>
      <c r="C7" s="48" t="s">
        <v>46</v>
      </c>
      <c r="D7" s="49">
        <v>41305</v>
      </c>
      <c r="E7" s="45" t="s">
        <v>47</v>
      </c>
      <c r="F7" s="46">
        <v>0</v>
      </c>
      <c r="G7" s="47">
        <v>130000</v>
      </c>
      <c r="H7" s="46">
        <v>0</v>
      </c>
      <c r="I7" s="46">
        <v>0</v>
      </c>
      <c r="J7" s="46">
        <v>0</v>
      </c>
      <c r="K7" s="46">
        <v>0</v>
      </c>
      <c r="L7" s="46">
        <v>10000</v>
      </c>
      <c r="M7" s="46">
        <v>0</v>
      </c>
      <c r="N7" s="46">
        <f>+F7+G7+H7+I7+J7+K7+L7+M7</f>
        <v>140000</v>
      </c>
      <c r="O7" s="46">
        <f>10000000-N7</f>
        <v>9860000</v>
      </c>
      <c r="P7" s="46">
        <f>+N7+O7</f>
        <v>10000000</v>
      </c>
      <c r="Q7" s="50" t="s">
        <v>48</v>
      </c>
      <c r="R7" s="51" t="s">
        <v>33</v>
      </c>
    </row>
    <row r="8" spans="1:18" ht="24.95" customHeight="1" x14ac:dyDescent="0.25">
      <c r="A8" s="11"/>
      <c r="B8" s="38"/>
      <c r="C8" s="41"/>
      <c r="D8" s="25"/>
      <c r="E8" s="12"/>
      <c r="F8" s="14"/>
      <c r="G8" s="15"/>
      <c r="H8" s="14"/>
      <c r="I8" s="14"/>
      <c r="J8" s="14"/>
      <c r="K8" s="14"/>
      <c r="L8" s="14"/>
      <c r="M8" s="14"/>
      <c r="N8" s="14"/>
      <c r="O8" s="14"/>
      <c r="P8" s="14"/>
      <c r="Q8" s="38"/>
      <c r="R8" s="39"/>
    </row>
    <row r="9" spans="1:18" ht="24.95" customHeight="1" x14ac:dyDescent="0.25">
      <c r="A9" s="11"/>
      <c r="B9" s="38"/>
      <c r="C9" s="17"/>
      <c r="D9" s="25"/>
      <c r="E9" s="12"/>
      <c r="F9" s="14"/>
      <c r="G9" s="15"/>
      <c r="H9" s="14"/>
      <c r="I9" s="14"/>
      <c r="J9" s="14"/>
      <c r="K9" s="14"/>
      <c r="L9" s="14"/>
      <c r="M9" s="14"/>
      <c r="N9" s="14"/>
      <c r="O9" s="14"/>
      <c r="P9" s="14"/>
      <c r="Q9" s="38"/>
      <c r="R9" s="39"/>
    </row>
    <row r="10" spans="1:18" ht="24.95" customHeight="1" x14ac:dyDescent="0.25">
      <c r="A10" s="11"/>
      <c r="B10" s="38"/>
      <c r="C10" s="17"/>
      <c r="D10" s="25"/>
      <c r="E10" s="12"/>
      <c r="F10" s="14"/>
      <c r="G10" s="15"/>
      <c r="H10" s="14"/>
      <c r="I10" s="14"/>
      <c r="J10" s="14"/>
      <c r="K10" s="14"/>
      <c r="L10" s="14"/>
      <c r="M10" s="14"/>
      <c r="N10" s="14"/>
      <c r="O10" s="14"/>
      <c r="P10" s="14"/>
      <c r="Q10" s="38"/>
      <c r="R10" s="39"/>
    </row>
    <row r="11" spans="1:18" ht="24.95" customHeight="1" x14ac:dyDescent="0.25">
      <c r="A11" s="11"/>
      <c r="B11" s="38"/>
      <c r="C11" s="17"/>
      <c r="D11" s="25"/>
      <c r="E11" s="12"/>
      <c r="F11" s="14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38"/>
      <c r="R11" s="39"/>
    </row>
    <row r="12" spans="1:18" ht="24.95" customHeight="1" x14ac:dyDescent="0.25">
      <c r="A12" s="11"/>
      <c r="B12" s="38"/>
      <c r="C12" s="17"/>
      <c r="D12" s="25"/>
      <c r="E12" s="12"/>
      <c r="F12" s="14"/>
      <c r="G12" s="15"/>
      <c r="H12" s="14"/>
      <c r="I12" s="14"/>
      <c r="J12" s="14"/>
      <c r="K12" s="14"/>
      <c r="L12" s="14"/>
      <c r="M12" s="14"/>
      <c r="N12" s="14"/>
      <c r="O12" s="14"/>
      <c r="P12" s="14"/>
      <c r="Q12" s="38"/>
      <c r="R12" s="39"/>
    </row>
    <row r="13" spans="1:18" ht="24.95" customHeight="1" x14ac:dyDescent="0.25">
      <c r="A13" s="11" t="s">
        <v>34</v>
      </c>
      <c r="B13" s="27"/>
      <c r="C13" s="28"/>
      <c r="D13" s="29"/>
      <c r="E13" s="28"/>
      <c r="F13" s="14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8" t="s">
        <v>35</v>
      </c>
      <c r="C14" s="569"/>
      <c r="D14" s="569"/>
      <c r="E14" s="570"/>
      <c r="F14" s="31">
        <v>0</v>
      </c>
      <c r="G14" s="31">
        <v>1300000</v>
      </c>
      <c r="H14" s="31">
        <v>0</v>
      </c>
      <c r="I14" s="31">
        <v>0</v>
      </c>
      <c r="J14" s="31">
        <v>0</v>
      </c>
      <c r="K14" s="31">
        <v>0</v>
      </c>
      <c r="L14" s="31">
        <v>1000000</v>
      </c>
      <c r="M14" s="31">
        <v>200000</v>
      </c>
      <c r="N14" s="31">
        <v>2500000</v>
      </c>
      <c r="O14" s="31">
        <v>97500000</v>
      </c>
      <c r="P14" s="31">
        <v>100000000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50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33" t="s">
        <v>37</v>
      </c>
      <c r="G17" s="571" t="s">
        <v>38</v>
      </c>
      <c r="H17" s="571"/>
      <c r="I17" s="33"/>
      <c r="J17" s="33"/>
      <c r="K17" s="33"/>
      <c r="L17" s="33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33"/>
      <c r="G18" s="33"/>
      <c r="H18" s="33"/>
      <c r="I18" s="33"/>
      <c r="J18" s="33"/>
      <c r="K18" s="33"/>
      <c r="L18" s="33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</sheetData>
  <mergeCells count="2">
    <mergeCell ref="B14:E14"/>
    <mergeCell ref="G17:H17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9"/>
  <sheetViews>
    <sheetView topLeftCell="A75" workbookViewId="0">
      <selection activeCell="C87" sqref="C87"/>
    </sheetView>
  </sheetViews>
  <sheetFormatPr defaultRowHeight="15" x14ac:dyDescent="0.25"/>
  <cols>
    <col min="1" max="1" width="3.42578125" style="129" customWidth="1"/>
    <col min="2" max="2" width="21.2851562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9.7109375" style="129" customWidth="1"/>
    <col min="7" max="7" width="17.5703125" style="129" customWidth="1"/>
    <col min="8" max="8" width="15.285156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3.42578125" style="129" bestFit="1" customWidth="1"/>
    <col min="13" max="13" width="14.7109375" style="129" customWidth="1"/>
    <col min="14" max="14" width="13.7109375" style="129" bestFit="1" customWidth="1"/>
    <col min="15" max="15" width="17.5703125" style="129" customWidth="1"/>
    <col min="16" max="16" width="15.5703125" style="129" customWidth="1"/>
    <col min="17" max="17" width="15.42578125" style="129" bestFit="1" customWidth="1"/>
    <col min="18" max="18" width="10.28515625" style="129" customWidth="1"/>
    <col min="19" max="19" width="20.14062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198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0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200</v>
      </c>
      <c r="C7" s="41" t="s">
        <v>201</v>
      </c>
      <c r="D7" s="49">
        <v>41610</v>
      </c>
      <c r="E7" s="55" t="s">
        <v>202</v>
      </c>
      <c r="F7" s="46">
        <v>0</v>
      </c>
      <c r="G7" s="124">
        <v>541935</v>
      </c>
      <c r="H7" s="46">
        <v>0</v>
      </c>
      <c r="I7" s="46">
        <v>0</v>
      </c>
      <c r="J7" s="46">
        <v>0</v>
      </c>
      <c r="K7" s="46">
        <v>0</v>
      </c>
      <c r="L7" s="66">
        <v>12000</v>
      </c>
      <c r="M7" s="46">
        <v>0</v>
      </c>
      <c r="N7" s="46">
        <v>0</v>
      </c>
      <c r="O7" s="46">
        <f>SUM(F7:N7)</f>
        <v>553935</v>
      </c>
      <c r="P7" s="124">
        <f>10000000-O7</f>
        <v>9446065</v>
      </c>
      <c r="Q7" s="133">
        <f t="shared" ref="Q7" si="0">O7+P7</f>
        <v>10000000</v>
      </c>
      <c r="R7" s="1" t="s">
        <v>203</v>
      </c>
      <c r="S7" s="149" t="s">
        <v>204</v>
      </c>
    </row>
    <row r="8" spans="1:19" ht="15.75" x14ac:dyDescent="0.25">
      <c r="A8" s="44"/>
      <c r="B8" s="132"/>
      <c r="C8" s="41"/>
      <c r="D8" s="49"/>
      <c r="E8" s="55"/>
      <c r="F8" s="46"/>
      <c r="G8" s="124"/>
      <c r="H8" s="46"/>
      <c r="I8" s="46"/>
      <c r="J8" s="46"/>
      <c r="K8" s="46"/>
      <c r="L8" s="66"/>
      <c r="M8" s="46"/>
      <c r="N8" s="46"/>
      <c r="O8" s="46"/>
      <c r="P8" s="124"/>
      <c r="Q8" s="133"/>
      <c r="R8" s="149"/>
      <c r="S8" s="141"/>
    </row>
    <row r="9" spans="1:19" ht="15.75" x14ac:dyDescent="0.25">
      <c r="A9" s="44"/>
      <c r="B9" s="132"/>
      <c r="C9" s="41"/>
      <c r="D9" s="49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41"/>
    </row>
    <row r="10" spans="1:19" ht="15.75" x14ac:dyDescent="0.25">
      <c r="A10" s="44"/>
      <c r="B10" s="132"/>
      <c r="C10" s="41"/>
      <c r="D10" s="49"/>
      <c r="E10" s="55"/>
      <c r="F10" s="46"/>
      <c r="G10" s="124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1"/>
    </row>
    <row r="11" spans="1:19" ht="15.75" x14ac:dyDescent="0.25">
      <c r="A11" s="44"/>
      <c r="B11" s="132"/>
      <c r="C11" s="48"/>
      <c r="D11" s="49"/>
      <c r="E11" s="45"/>
      <c r="F11" s="46"/>
      <c r="G11" s="47"/>
      <c r="H11" s="46"/>
      <c r="I11" s="46"/>
      <c r="J11" s="46"/>
      <c r="K11" s="46"/>
      <c r="L11" s="66"/>
      <c r="M11" s="46"/>
      <c r="N11" s="46"/>
      <c r="O11" s="46"/>
      <c r="P11" s="46"/>
      <c r="Q11" s="46"/>
      <c r="R11" s="132"/>
      <c r="S11" s="1"/>
    </row>
    <row r="12" spans="1:19" ht="15.75" x14ac:dyDescent="0.25">
      <c r="A12" s="44"/>
      <c r="B12" s="27"/>
      <c r="C12" s="28"/>
      <c r="D12" s="29"/>
      <c r="E12" s="28"/>
      <c r="F12" s="46"/>
      <c r="G12" s="26"/>
      <c r="H12" s="26"/>
      <c r="I12" s="26"/>
      <c r="J12" s="26"/>
      <c r="K12" s="26"/>
      <c r="L12" s="68"/>
      <c r="M12" s="26"/>
      <c r="N12" s="26"/>
      <c r="O12" s="26"/>
      <c r="P12" s="26"/>
      <c r="Q12" s="26"/>
      <c r="R12" s="1"/>
      <c r="S12" s="1"/>
    </row>
    <row r="13" spans="1:19" ht="16.5" thickBot="1" x14ac:dyDescent="0.3">
      <c r="A13" s="30"/>
      <c r="B13" s="568" t="s">
        <v>35</v>
      </c>
      <c r="C13" s="569"/>
      <c r="D13" s="569"/>
      <c r="E13" s="570"/>
      <c r="F13" s="31">
        <f t="shared" ref="F13:Q13" si="1">SUM(F7:F12)</f>
        <v>0</v>
      </c>
      <c r="G13" s="31">
        <f t="shared" si="1"/>
        <v>541935</v>
      </c>
      <c r="H13" s="31">
        <f t="shared" si="1"/>
        <v>0</v>
      </c>
      <c r="I13" s="31">
        <f t="shared" si="1"/>
        <v>0</v>
      </c>
      <c r="J13" s="31">
        <f t="shared" si="1"/>
        <v>0</v>
      </c>
      <c r="K13" s="31">
        <f t="shared" si="1"/>
        <v>0</v>
      </c>
      <c r="L13" s="69">
        <f t="shared" si="1"/>
        <v>12000</v>
      </c>
      <c r="M13" s="31">
        <f t="shared" si="1"/>
        <v>0</v>
      </c>
      <c r="N13" s="31">
        <f t="shared" si="1"/>
        <v>0</v>
      </c>
      <c r="O13" s="31">
        <f t="shared" si="1"/>
        <v>553935</v>
      </c>
      <c r="P13" s="31">
        <f t="shared" si="1"/>
        <v>9446065</v>
      </c>
      <c r="Q13" s="31">
        <f t="shared" si="1"/>
        <v>10000000</v>
      </c>
      <c r="R13" s="32"/>
      <c r="S13" s="32"/>
    </row>
    <row r="14" spans="1:19" ht="16.5" thickTop="1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27"/>
      <c r="B15" s="126"/>
      <c r="C15" s="126"/>
      <c r="D15" s="127"/>
      <c r="E15" s="126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6"/>
      <c r="S15" s="126"/>
    </row>
    <row r="16" spans="1:19" ht="15.75" x14ac:dyDescent="0.25">
      <c r="A16" s="127"/>
      <c r="B16" s="126"/>
      <c r="C16" s="126"/>
      <c r="D16" s="127"/>
      <c r="E16" s="126"/>
      <c r="F16" s="128" t="s">
        <v>199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6"/>
      <c r="S16" s="126"/>
    </row>
    <row r="17" spans="1:19" ht="15.75" x14ac:dyDescent="0.25">
      <c r="A17" s="127"/>
      <c r="B17" s="126"/>
      <c r="C17" s="126"/>
      <c r="D17" s="127"/>
      <c r="E17" s="126"/>
      <c r="F17" s="151" t="s">
        <v>37</v>
      </c>
      <c r="G17" s="576" t="s">
        <v>38</v>
      </c>
      <c r="H17" s="576"/>
      <c r="I17" s="151"/>
      <c r="J17" s="151"/>
      <c r="K17" s="151"/>
      <c r="L17" s="151"/>
      <c r="M17" s="136"/>
      <c r="N17" s="136"/>
      <c r="O17" s="136"/>
      <c r="P17" s="136"/>
      <c r="Q17" s="136"/>
      <c r="R17" s="126"/>
      <c r="S17" s="126"/>
    </row>
    <row r="18" spans="1:19" ht="15.75" x14ac:dyDescent="0.25">
      <c r="A18" s="127"/>
      <c r="B18" s="126"/>
      <c r="C18" s="126"/>
      <c r="D18" s="127"/>
      <c r="E18" s="126"/>
      <c r="F18" s="151"/>
      <c r="G18" s="151"/>
      <c r="H18" s="151"/>
      <c r="I18" s="151"/>
      <c r="J18" s="151"/>
      <c r="K18" s="151"/>
      <c r="L18" s="151"/>
      <c r="M18" s="136"/>
      <c r="N18" s="136"/>
      <c r="O18" s="136"/>
      <c r="P18" s="136"/>
      <c r="Q18" s="136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51"/>
      <c r="G19" s="151"/>
      <c r="H19" s="151"/>
      <c r="I19" s="151"/>
      <c r="J19" s="151"/>
      <c r="K19" s="151"/>
      <c r="L19" s="151"/>
      <c r="M19" s="136"/>
      <c r="N19" s="136"/>
      <c r="O19" s="136"/>
      <c r="P19" s="136"/>
      <c r="Q19" s="136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51"/>
      <c r="G20" s="151"/>
      <c r="H20" s="151"/>
      <c r="I20" s="151"/>
      <c r="J20" s="151"/>
      <c r="K20" s="151"/>
      <c r="L20" s="151"/>
      <c r="M20" s="136"/>
      <c r="N20" s="136"/>
      <c r="O20" s="136"/>
      <c r="P20" s="136"/>
      <c r="Q20" s="136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7"/>
      <c r="G21" s="137"/>
      <c r="H21" s="137"/>
      <c r="I21" s="137"/>
      <c r="J21" s="137"/>
      <c r="K21" s="137"/>
      <c r="L21" s="137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7"/>
      <c r="G22" s="137"/>
      <c r="H22" s="137"/>
      <c r="I22" s="137"/>
      <c r="J22" s="137"/>
      <c r="K22" s="137"/>
      <c r="L22" s="137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7"/>
      <c r="G23" s="137"/>
      <c r="H23" s="137"/>
      <c r="I23" s="137"/>
      <c r="J23" s="137"/>
      <c r="K23" s="137"/>
      <c r="L23" s="137"/>
      <c r="M23" s="136"/>
      <c r="N23" s="136"/>
      <c r="O23" s="136"/>
      <c r="P23" s="136"/>
      <c r="Q23" s="136"/>
      <c r="R23" s="126"/>
      <c r="S23" s="126"/>
    </row>
    <row r="24" spans="1:19" ht="15.75" x14ac:dyDescent="0.25">
      <c r="A24" s="127"/>
      <c r="B24" s="126"/>
      <c r="C24" s="126"/>
      <c r="D24" s="127"/>
      <c r="E24" s="126"/>
      <c r="F24" s="138" t="s">
        <v>39</v>
      </c>
      <c r="G24" s="138" t="s">
        <v>40</v>
      </c>
      <c r="H24" s="138" t="s">
        <v>79</v>
      </c>
      <c r="I24" s="138"/>
      <c r="J24" s="138"/>
      <c r="K24" s="138"/>
      <c r="L24" s="138"/>
      <c r="M24" s="136"/>
      <c r="N24" s="136"/>
      <c r="O24" s="136"/>
      <c r="P24" s="136"/>
      <c r="Q24" s="136"/>
      <c r="R24" s="126"/>
      <c r="S24" s="126"/>
    </row>
    <row r="25" spans="1:19" x14ac:dyDescent="0.25">
      <c r="F25" s="139" t="s">
        <v>42</v>
      </c>
      <c r="G25" s="139" t="s">
        <v>43</v>
      </c>
      <c r="H25" s="139" t="s">
        <v>125</v>
      </c>
    </row>
    <row r="27" spans="1:19" ht="15.75" x14ac:dyDescent="0.25">
      <c r="A27" s="2" t="s">
        <v>0</v>
      </c>
      <c r="B27" s="3"/>
      <c r="C27" s="4"/>
      <c r="D27" s="4"/>
      <c r="E27" s="4"/>
      <c r="F27" s="37"/>
      <c r="G27" s="37"/>
      <c r="H27" s="37"/>
      <c r="I27" s="37"/>
      <c r="J27" s="37"/>
      <c r="K27" s="37"/>
      <c r="L27" s="37"/>
      <c r="M27" s="34"/>
      <c r="N27" s="34"/>
    </row>
    <row r="28" spans="1:19" ht="15.75" x14ac:dyDescent="0.25">
      <c r="A28" s="43" t="s">
        <v>216</v>
      </c>
      <c r="B28" s="2"/>
      <c r="C28" s="2"/>
      <c r="D28" s="2"/>
      <c r="E28" s="2"/>
      <c r="F28" s="37"/>
      <c r="G28" s="37"/>
      <c r="H28" s="37"/>
      <c r="I28" s="37"/>
      <c r="J28" s="37"/>
      <c r="K28" s="37"/>
      <c r="L28" s="37"/>
      <c r="M28" s="34"/>
      <c r="N28" s="34"/>
    </row>
    <row r="29" spans="1:19" ht="15.75" x14ac:dyDescent="0.25">
      <c r="A29" s="6"/>
      <c r="B29" s="6" t="s">
        <v>34</v>
      </c>
      <c r="C29" s="7" t="s">
        <v>3</v>
      </c>
      <c r="D29" s="8" t="s">
        <v>4</v>
      </c>
      <c r="E29" s="7" t="s">
        <v>5</v>
      </c>
      <c r="F29" s="9" t="s">
        <v>6</v>
      </c>
      <c r="G29" s="9" t="s">
        <v>7</v>
      </c>
      <c r="H29" s="9" t="s">
        <v>8</v>
      </c>
      <c r="I29" s="142" t="s">
        <v>205</v>
      </c>
      <c r="J29" s="142" t="s">
        <v>206</v>
      </c>
      <c r="K29" s="142" t="s">
        <v>10</v>
      </c>
      <c r="L29" s="142" t="s">
        <v>11</v>
      </c>
      <c r="M29" s="9" t="s">
        <v>112</v>
      </c>
      <c r="N29" s="142" t="s">
        <v>13</v>
      </c>
      <c r="O29" s="9" t="s">
        <v>13</v>
      </c>
      <c r="P29" s="9" t="s">
        <v>14</v>
      </c>
      <c r="Q29" s="6" t="s">
        <v>15</v>
      </c>
      <c r="R29" s="154" t="s">
        <v>16</v>
      </c>
    </row>
    <row r="30" spans="1:19" ht="15.75" x14ac:dyDescent="0.25">
      <c r="A30" s="44"/>
      <c r="B30" s="44"/>
      <c r="C30" s="45"/>
      <c r="D30" s="13"/>
      <c r="E30" s="45"/>
      <c r="F30" s="46" t="s">
        <v>17</v>
      </c>
      <c r="G30" s="47"/>
      <c r="H30" s="46" t="s">
        <v>18</v>
      </c>
      <c r="I30" s="143" t="s">
        <v>207</v>
      </c>
      <c r="J30" s="143" t="s">
        <v>208</v>
      </c>
      <c r="K30" s="143" t="s">
        <v>24</v>
      </c>
      <c r="L30" s="148" t="s">
        <v>209</v>
      </c>
      <c r="M30" s="46" t="s">
        <v>113</v>
      </c>
      <c r="N30" s="143" t="s">
        <v>22</v>
      </c>
      <c r="O30" s="46" t="s">
        <v>23</v>
      </c>
      <c r="P30" s="46" t="s">
        <v>24</v>
      </c>
      <c r="Q30" s="44"/>
      <c r="R30" s="16"/>
    </row>
    <row r="31" spans="1:19" ht="15.75" x14ac:dyDescent="0.25">
      <c r="A31" s="44"/>
      <c r="B31" s="44"/>
      <c r="C31" s="48"/>
      <c r="D31" s="13"/>
      <c r="E31" s="45"/>
      <c r="F31" s="46" t="s">
        <v>30</v>
      </c>
      <c r="G31" s="47"/>
      <c r="H31" s="46" t="s">
        <v>10</v>
      </c>
      <c r="I31" s="143" t="s">
        <v>210</v>
      </c>
      <c r="J31" s="143"/>
      <c r="K31" s="143" t="s">
        <v>27</v>
      </c>
      <c r="L31" s="143"/>
      <c r="M31" s="66"/>
      <c r="N31" s="46"/>
      <c r="O31" s="46"/>
      <c r="P31" s="46"/>
      <c r="Q31" s="44"/>
      <c r="R31" s="16"/>
    </row>
    <row r="32" spans="1:19" ht="15.75" x14ac:dyDescent="0.25">
      <c r="A32" s="18"/>
      <c r="B32" s="18"/>
      <c r="C32" s="19"/>
      <c r="D32" s="20"/>
      <c r="E32" s="21"/>
      <c r="F32" s="22"/>
      <c r="G32" s="23"/>
      <c r="H32" s="22"/>
      <c r="I32" s="144" t="s">
        <v>211</v>
      </c>
      <c r="J32" s="144"/>
      <c r="K32" s="144" t="s">
        <v>31</v>
      </c>
      <c r="L32" s="144"/>
      <c r="M32" s="67"/>
      <c r="N32" s="22"/>
      <c r="O32" s="22"/>
      <c r="P32" s="22"/>
      <c r="Q32" s="18"/>
      <c r="R32" s="24"/>
    </row>
    <row r="33" spans="1:18" ht="15.75" x14ac:dyDescent="0.25">
      <c r="A33" s="44"/>
      <c r="B33" s="50"/>
      <c r="C33" s="41"/>
      <c r="D33" s="49"/>
      <c r="E33" s="55"/>
      <c r="F33" s="47"/>
      <c r="G33" s="47"/>
      <c r="H33" s="46"/>
      <c r="I33" s="46"/>
      <c r="J33" s="46"/>
      <c r="K33" s="46"/>
      <c r="L33" s="46"/>
      <c r="M33" s="46"/>
      <c r="N33" s="46"/>
      <c r="O33" s="46"/>
      <c r="P33" s="46"/>
      <c r="Q33" s="132"/>
      <c r="R33" s="1"/>
    </row>
    <row r="34" spans="1:18" ht="15.75" x14ac:dyDescent="0.25">
      <c r="A34" s="44">
        <v>1</v>
      </c>
      <c r="B34" s="50" t="s">
        <v>218</v>
      </c>
      <c r="C34" s="41" t="s">
        <v>219</v>
      </c>
      <c r="D34" s="49">
        <v>41611</v>
      </c>
      <c r="E34" s="55" t="s">
        <v>220</v>
      </c>
      <c r="F34" s="47">
        <v>0</v>
      </c>
      <c r="G34" s="47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6000</v>
      </c>
      <c r="N34" s="46">
        <f>+F34+G34+H34+I34+J34+K34+L34+M34</f>
        <v>6000</v>
      </c>
      <c r="O34" s="46">
        <f>25000000-N34</f>
        <v>24994000</v>
      </c>
      <c r="P34" s="46">
        <f t="shared" ref="P34" si="2">+N34+O34</f>
        <v>25000000</v>
      </c>
      <c r="Q34" s="132" t="s">
        <v>221</v>
      </c>
      <c r="R34" s="1" t="s">
        <v>212</v>
      </c>
    </row>
    <row r="35" spans="1:18" ht="15.75" x14ac:dyDescent="0.25">
      <c r="A35" s="44"/>
      <c r="B35" s="50"/>
      <c r="C35" s="41"/>
      <c r="D35" s="49"/>
      <c r="E35" s="55"/>
      <c r="F35" s="47"/>
      <c r="G35" s="47"/>
      <c r="H35" s="46"/>
      <c r="I35" s="46"/>
      <c r="J35" s="46"/>
      <c r="K35" s="46"/>
      <c r="L35" s="46"/>
      <c r="M35" s="46"/>
      <c r="N35" s="46"/>
      <c r="O35" s="46"/>
      <c r="P35" s="46"/>
      <c r="Q35" s="132"/>
      <c r="R35" s="1"/>
    </row>
    <row r="36" spans="1:18" ht="15.75" x14ac:dyDescent="0.25">
      <c r="A36" s="44"/>
      <c r="B36" s="50"/>
      <c r="C36" s="41"/>
      <c r="D36" s="49"/>
      <c r="E36" s="55"/>
      <c r="F36" s="47"/>
      <c r="G36" s="47"/>
      <c r="H36" s="46"/>
      <c r="I36" s="46"/>
      <c r="J36" s="46"/>
      <c r="K36" s="46"/>
      <c r="L36" s="46"/>
      <c r="M36" s="46"/>
      <c r="N36" s="46"/>
      <c r="O36" s="46"/>
      <c r="P36" s="46"/>
      <c r="Q36" s="132"/>
      <c r="R36" s="1"/>
    </row>
    <row r="37" spans="1:18" ht="15.75" x14ac:dyDescent="0.25">
      <c r="A37" s="44"/>
      <c r="B37" s="50"/>
      <c r="C37" s="41"/>
      <c r="D37" s="49"/>
      <c r="E37" s="55"/>
      <c r="F37" s="47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132"/>
      <c r="R37" s="1"/>
    </row>
    <row r="38" spans="1:18" ht="15.75" x14ac:dyDescent="0.25">
      <c r="A38" s="44"/>
      <c r="B38" s="50"/>
      <c r="C38" s="41"/>
      <c r="D38" s="49"/>
      <c r="E38" s="55"/>
      <c r="F38" s="47"/>
      <c r="G38" s="47"/>
      <c r="H38" s="46"/>
      <c r="I38" s="46"/>
      <c r="J38" s="46"/>
      <c r="K38" s="46"/>
      <c r="L38" s="46"/>
      <c r="M38" s="46"/>
      <c r="N38" s="46"/>
      <c r="O38" s="46"/>
      <c r="P38" s="46"/>
      <c r="Q38" s="132"/>
      <c r="R38" s="1"/>
    </row>
    <row r="39" spans="1:18" ht="15.75" x14ac:dyDescent="0.25">
      <c r="A39" s="44"/>
      <c r="B39" s="50"/>
      <c r="C39" s="41"/>
      <c r="D39" s="49"/>
      <c r="E39" s="55"/>
      <c r="F39" s="47"/>
      <c r="G39" s="47"/>
      <c r="H39" s="46"/>
      <c r="I39" s="46"/>
      <c r="J39" s="46"/>
      <c r="K39" s="46"/>
      <c r="L39" s="46"/>
      <c r="M39" s="46"/>
      <c r="N39" s="46"/>
      <c r="O39" s="46"/>
      <c r="P39" s="46"/>
      <c r="Q39" s="132"/>
      <c r="R39" s="1"/>
    </row>
    <row r="40" spans="1:18" ht="15.75" x14ac:dyDescent="0.25">
      <c r="A40" s="44"/>
      <c r="B40" s="50"/>
      <c r="C40" s="41"/>
      <c r="D40" s="49"/>
      <c r="E40" s="55"/>
      <c r="F40" s="47"/>
      <c r="G40" s="47"/>
      <c r="H40" s="46"/>
      <c r="I40" s="46"/>
      <c r="J40" s="46"/>
      <c r="K40" s="46"/>
      <c r="L40" s="46"/>
      <c r="M40" s="46"/>
      <c r="N40" s="46"/>
      <c r="O40" s="46"/>
      <c r="P40" s="46"/>
      <c r="Q40" s="132"/>
      <c r="R40" s="1"/>
    </row>
    <row r="41" spans="1:18" ht="15.75" x14ac:dyDescent="0.25">
      <c r="A41" s="44"/>
      <c r="B41" s="50"/>
      <c r="C41" s="41"/>
      <c r="D41" s="49"/>
      <c r="E41" s="55"/>
      <c r="F41" s="47"/>
      <c r="G41" s="47"/>
      <c r="H41" s="46"/>
      <c r="I41" s="46"/>
      <c r="J41" s="46"/>
      <c r="K41" s="46"/>
      <c r="L41" s="46"/>
      <c r="M41" s="46"/>
      <c r="N41" s="46"/>
      <c r="O41" s="46"/>
      <c r="P41" s="46"/>
      <c r="Q41" s="132"/>
      <c r="R41" s="1"/>
    </row>
    <row r="42" spans="1:18" ht="16.5" thickBot="1" x14ac:dyDescent="0.3">
      <c r="A42" s="30"/>
      <c r="B42" s="568"/>
      <c r="C42" s="569"/>
      <c r="D42" s="569"/>
      <c r="E42" s="570"/>
      <c r="F42" s="31">
        <f t="shared" ref="F42:L42" si="3">SUM(F33:F41)</f>
        <v>0</v>
      </c>
      <c r="G42" s="31">
        <f t="shared" si="3"/>
        <v>0</v>
      </c>
      <c r="H42" s="31">
        <f t="shared" si="3"/>
        <v>0</v>
      </c>
      <c r="I42" s="31">
        <f t="shared" si="3"/>
        <v>0</v>
      </c>
      <c r="J42" s="31">
        <f t="shared" si="3"/>
        <v>0</v>
      </c>
      <c r="K42" s="31">
        <f t="shared" si="3"/>
        <v>0</v>
      </c>
      <c r="L42" s="31">
        <f t="shared" si="3"/>
        <v>0</v>
      </c>
      <c r="M42" s="31">
        <f>SUM(M34:M41)</f>
        <v>6000</v>
      </c>
      <c r="N42" s="31">
        <f>SUM(N34:N41)</f>
        <v>6000</v>
      </c>
      <c r="O42" s="31">
        <f>SUM(O34:O41)</f>
        <v>24994000</v>
      </c>
      <c r="P42" s="31">
        <f>SUM(P34:P41)</f>
        <v>25000000</v>
      </c>
      <c r="Q42" s="32"/>
      <c r="R42" s="32"/>
    </row>
    <row r="43" spans="1:18" ht="16.5" thickTop="1" x14ac:dyDescent="0.25">
      <c r="A43" s="4"/>
      <c r="B43" s="3"/>
      <c r="C43" s="3"/>
      <c r="D43" s="4"/>
      <c r="E43" s="3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3"/>
    </row>
    <row r="44" spans="1:18" ht="15.75" x14ac:dyDescent="0.25">
      <c r="A44" s="4"/>
      <c r="B44" s="3"/>
      <c r="C44" s="3"/>
      <c r="D44" s="4"/>
      <c r="E44" s="42" t="s">
        <v>217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3"/>
    </row>
    <row r="45" spans="1:18" ht="15.75" x14ac:dyDescent="0.25">
      <c r="A45" s="4"/>
      <c r="B45" s="3"/>
      <c r="C45" s="3" t="s">
        <v>36</v>
      </c>
      <c r="D45" s="4"/>
      <c r="E45" s="3" t="s">
        <v>213</v>
      </c>
      <c r="F45" s="152"/>
      <c r="G45" s="571" t="s">
        <v>38</v>
      </c>
      <c r="H45" s="571"/>
      <c r="I45" s="152"/>
      <c r="J45" s="152"/>
      <c r="K45" s="152"/>
      <c r="L45" s="152"/>
      <c r="M45" s="34"/>
      <c r="N45" s="34"/>
      <c r="O45" s="34"/>
      <c r="P45" s="34"/>
      <c r="Q45" s="34"/>
      <c r="R45" s="3"/>
    </row>
    <row r="46" spans="1:18" ht="15.75" x14ac:dyDescent="0.25">
      <c r="A46" s="4"/>
      <c r="B46" s="3"/>
      <c r="C46" s="3"/>
      <c r="D46" s="4"/>
      <c r="E46" s="3"/>
      <c r="F46" s="152"/>
      <c r="G46" s="152"/>
      <c r="H46" s="152"/>
      <c r="I46" s="152"/>
      <c r="J46" s="152"/>
      <c r="K46" s="152"/>
      <c r="L46" s="152"/>
      <c r="M46" s="34"/>
      <c r="N46" s="34"/>
      <c r="O46" s="34"/>
      <c r="P46" s="34"/>
      <c r="Q46" s="34"/>
      <c r="R46" s="3"/>
    </row>
    <row r="47" spans="1:18" ht="15.75" x14ac:dyDescent="0.25">
      <c r="A47" s="4"/>
      <c r="B47" s="3"/>
      <c r="C47" s="3"/>
      <c r="D47" s="4"/>
      <c r="E47" s="3"/>
      <c r="F47" s="152"/>
      <c r="G47" s="152"/>
      <c r="H47" s="152"/>
      <c r="I47" s="152"/>
      <c r="J47" s="152"/>
      <c r="K47" s="152"/>
      <c r="L47" s="152"/>
      <c r="M47" s="34"/>
      <c r="N47" s="34"/>
      <c r="O47" s="34"/>
      <c r="P47" s="34"/>
      <c r="Q47" s="34"/>
      <c r="R47" s="3"/>
    </row>
    <row r="48" spans="1:18" ht="15.75" x14ac:dyDescent="0.25">
      <c r="A48" s="4"/>
      <c r="B48" s="3"/>
      <c r="C48" s="3"/>
      <c r="D48" s="4"/>
      <c r="E48" s="3"/>
      <c r="F48" s="152"/>
      <c r="G48" s="152"/>
      <c r="H48" s="152"/>
      <c r="I48" s="152"/>
      <c r="J48" s="152"/>
      <c r="K48" s="152"/>
      <c r="L48" s="152"/>
      <c r="M48" s="34"/>
      <c r="N48" s="34"/>
      <c r="O48" s="34"/>
      <c r="P48" s="34"/>
      <c r="Q48" s="34"/>
      <c r="R48" s="3"/>
    </row>
    <row r="49" spans="1:19" ht="15.75" x14ac:dyDescent="0.25">
      <c r="A49" s="4"/>
      <c r="B49" s="3"/>
      <c r="C49" s="3" t="s">
        <v>214</v>
      </c>
      <c r="D49" s="4"/>
      <c r="E49" s="3"/>
      <c r="F49" s="35"/>
      <c r="G49" s="35"/>
      <c r="H49" s="35"/>
      <c r="I49" s="35"/>
      <c r="J49" s="35"/>
      <c r="K49" s="35"/>
      <c r="L49" s="35"/>
      <c r="M49" s="34"/>
      <c r="N49" s="34"/>
      <c r="O49" s="34"/>
      <c r="P49" s="34"/>
      <c r="Q49" s="34"/>
      <c r="R49" s="3"/>
    </row>
    <row r="50" spans="1:19" ht="15.75" x14ac:dyDescent="0.25">
      <c r="A50" s="4"/>
      <c r="B50" s="3"/>
      <c r="C50" s="3"/>
      <c r="D50" s="4"/>
      <c r="E50" s="3"/>
      <c r="F50" s="35"/>
      <c r="G50" s="35"/>
      <c r="H50" s="35"/>
      <c r="I50" s="35"/>
      <c r="J50" s="35"/>
      <c r="K50" s="35"/>
      <c r="L50" s="35"/>
      <c r="M50" s="34"/>
      <c r="N50" s="34"/>
      <c r="O50" s="34"/>
      <c r="P50" s="34"/>
      <c r="Q50" s="34"/>
      <c r="R50" s="3"/>
    </row>
    <row r="51" spans="1:19" ht="15.75" x14ac:dyDescent="0.25">
      <c r="A51" s="4"/>
      <c r="B51" s="3"/>
      <c r="C51" s="3"/>
      <c r="D51" s="4"/>
      <c r="E51" s="3"/>
      <c r="F51" s="35"/>
      <c r="G51" s="35"/>
      <c r="H51" s="35"/>
      <c r="I51" s="35"/>
      <c r="J51" s="35"/>
      <c r="K51" s="35"/>
      <c r="L51" s="35"/>
      <c r="M51" s="34"/>
      <c r="N51" s="34"/>
      <c r="O51" s="34"/>
      <c r="P51" s="34"/>
      <c r="Q51" s="34"/>
      <c r="R51" s="3"/>
    </row>
    <row r="52" spans="1:19" ht="15.75" x14ac:dyDescent="0.25">
      <c r="A52" s="4"/>
      <c r="B52" s="3"/>
      <c r="C52" s="3"/>
      <c r="D52" s="4"/>
      <c r="E52" s="36" t="s">
        <v>39</v>
      </c>
      <c r="F52" s="36"/>
      <c r="G52" s="36" t="s">
        <v>40</v>
      </c>
      <c r="H52" s="36" t="s">
        <v>79</v>
      </c>
      <c r="I52" s="36"/>
      <c r="J52" s="36"/>
      <c r="K52" s="36"/>
      <c r="L52" s="36"/>
      <c r="M52" s="34"/>
      <c r="N52" s="34"/>
      <c r="O52" s="34"/>
      <c r="P52" s="34"/>
      <c r="Q52" s="34"/>
      <c r="R52" s="3"/>
    </row>
    <row r="53" spans="1:19" ht="15.75" x14ac:dyDescent="0.25">
      <c r="A53" s="4"/>
      <c r="B53" s="3"/>
      <c r="C53" s="3"/>
      <c r="D53" s="4"/>
      <c r="E53" s="40" t="s">
        <v>215</v>
      </c>
      <c r="F53" s="40"/>
      <c r="G53" s="40" t="s">
        <v>43</v>
      </c>
      <c r="H53" s="40" t="s">
        <v>44</v>
      </c>
      <c r="I53" s="37"/>
      <c r="J53" s="37"/>
      <c r="K53" s="37"/>
      <c r="L53" s="37"/>
      <c r="M53" s="34"/>
      <c r="N53" s="34"/>
      <c r="O53" s="34"/>
      <c r="P53" s="34"/>
      <c r="Q53" s="34"/>
      <c r="R53" s="3"/>
    </row>
    <row r="55" spans="1:19" ht="15.75" x14ac:dyDescent="0.25">
      <c r="A55" s="125" t="s">
        <v>0</v>
      </c>
      <c r="B55" s="126"/>
      <c r="C55" s="127"/>
      <c r="D55" s="127"/>
      <c r="E55" s="127"/>
      <c r="F55" s="128"/>
      <c r="G55" s="128"/>
      <c r="H55" s="128"/>
      <c r="I55" s="128"/>
      <c r="J55" s="128"/>
      <c r="K55" s="128" t="s">
        <v>34</v>
      </c>
      <c r="L55" s="128"/>
      <c r="M55" s="128"/>
      <c r="N55" s="128"/>
      <c r="O55" s="128"/>
      <c r="P55" s="128"/>
      <c r="Q55" s="128"/>
      <c r="R55" s="126"/>
      <c r="S55" s="126"/>
    </row>
    <row r="56" spans="1:19" ht="15.75" x14ac:dyDescent="0.25">
      <c r="A56" s="130" t="s">
        <v>222</v>
      </c>
      <c r="B56" s="125"/>
      <c r="C56" s="125"/>
      <c r="D56" s="125"/>
      <c r="E56" s="125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25"/>
      <c r="S56" s="125"/>
    </row>
    <row r="57" spans="1:19" ht="15.75" x14ac:dyDescent="0.25">
      <c r="A57" s="6" t="s">
        <v>1</v>
      </c>
      <c r="B57" s="6" t="s">
        <v>2</v>
      </c>
      <c r="C57" s="7" t="s">
        <v>3</v>
      </c>
      <c r="D57" s="8" t="s">
        <v>4</v>
      </c>
      <c r="E57" s="7" t="s">
        <v>5</v>
      </c>
      <c r="F57" s="142" t="s">
        <v>10</v>
      </c>
      <c r="G57" s="9" t="s">
        <v>7</v>
      </c>
      <c r="H57" s="142" t="s">
        <v>8</v>
      </c>
      <c r="I57" s="145" t="s">
        <v>10</v>
      </c>
      <c r="J57" s="145" t="s">
        <v>10</v>
      </c>
      <c r="K57" s="145" t="s">
        <v>10</v>
      </c>
      <c r="L57" s="65" t="s">
        <v>115</v>
      </c>
      <c r="M57" s="142" t="s">
        <v>11</v>
      </c>
      <c r="N57" s="142" t="s">
        <v>12</v>
      </c>
      <c r="O57" s="9" t="s">
        <v>13</v>
      </c>
      <c r="P57" s="9" t="s">
        <v>13</v>
      </c>
      <c r="Q57" s="9" t="s">
        <v>14</v>
      </c>
      <c r="R57" s="6" t="s">
        <v>15</v>
      </c>
      <c r="S57" s="10" t="s">
        <v>16</v>
      </c>
    </row>
    <row r="58" spans="1:19" ht="15.75" x14ac:dyDescent="0.25">
      <c r="A58" s="44"/>
      <c r="B58" s="44"/>
      <c r="C58" s="45"/>
      <c r="D58" s="13"/>
      <c r="E58" s="45"/>
      <c r="F58" s="143" t="s">
        <v>17</v>
      </c>
      <c r="G58" s="47"/>
      <c r="H58" s="143" t="s">
        <v>116</v>
      </c>
      <c r="I58" s="146" t="s">
        <v>17</v>
      </c>
      <c r="J58" s="146" t="s">
        <v>117</v>
      </c>
      <c r="K58" s="146" t="s">
        <v>24</v>
      </c>
      <c r="L58" s="66" t="s">
        <v>113</v>
      </c>
      <c r="M58" s="148" t="s">
        <v>20</v>
      </c>
      <c r="N58" s="143" t="s">
        <v>21</v>
      </c>
      <c r="O58" s="46" t="s">
        <v>22</v>
      </c>
      <c r="P58" s="46" t="s">
        <v>23</v>
      </c>
      <c r="Q58" s="46" t="s">
        <v>24</v>
      </c>
      <c r="R58" s="44"/>
      <c r="S58" s="16"/>
    </row>
    <row r="59" spans="1:19" ht="15.75" x14ac:dyDescent="0.25">
      <c r="A59" s="44"/>
      <c r="B59" s="44"/>
      <c r="C59" s="48"/>
      <c r="D59" s="13"/>
      <c r="E59" s="45"/>
      <c r="F59" s="143" t="s">
        <v>30</v>
      </c>
      <c r="G59" s="47"/>
      <c r="H59" s="46"/>
      <c r="I59" s="146" t="s">
        <v>26</v>
      </c>
      <c r="J59" s="146" t="s">
        <v>24</v>
      </c>
      <c r="K59" s="146" t="s">
        <v>118</v>
      </c>
      <c r="L59" s="66"/>
      <c r="M59" s="143" t="s">
        <v>29</v>
      </c>
      <c r="N59" s="143" t="s">
        <v>30</v>
      </c>
      <c r="O59" s="46"/>
      <c r="P59" s="46"/>
      <c r="Q59" s="46"/>
      <c r="R59" s="44"/>
      <c r="S59" s="16"/>
    </row>
    <row r="60" spans="1:19" ht="15.75" x14ac:dyDescent="0.25">
      <c r="A60" s="18"/>
      <c r="B60" s="18"/>
      <c r="C60" s="19"/>
      <c r="D60" s="20"/>
      <c r="E60" s="21"/>
      <c r="F60" s="22"/>
      <c r="G60" s="23"/>
      <c r="H60" s="22"/>
      <c r="I60" s="147" t="s">
        <v>30</v>
      </c>
      <c r="J60" s="147" t="s">
        <v>25</v>
      </c>
      <c r="K60" s="147" t="s">
        <v>119</v>
      </c>
      <c r="L60" s="67"/>
      <c r="M60" s="144"/>
      <c r="N60" s="144"/>
      <c r="O60" s="22"/>
      <c r="P60" s="22"/>
      <c r="Q60" s="22"/>
      <c r="R60" s="18"/>
      <c r="S60" s="24"/>
    </row>
    <row r="61" spans="1:19" ht="15.75" x14ac:dyDescent="0.25">
      <c r="A61" s="44">
        <v>1</v>
      </c>
      <c r="B61" s="132" t="s">
        <v>223</v>
      </c>
      <c r="C61" s="41" t="s">
        <v>224</v>
      </c>
      <c r="D61" s="155">
        <v>41612</v>
      </c>
      <c r="E61" s="55" t="s">
        <v>225</v>
      </c>
      <c r="F61" s="46">
        <v>0</v>
      </c>
      <c r="G61" s="124">
        <v>841935</v>
      </c>
      <c r="H61" s="46">
        <v>0</v>
      </c>
      <c r="I61" s="46">
        <v>0</v>
      </c>
      <c r="J61" s="46">
        <v>0</v>
      </c>
      <c r="K61" s="46">
        <v>0</v>
      </c>
      <c r="L61" s="66">
        <v>6000</v>
      </c>
      <c r="M61" s="46">
        <v>0</v>
      </c>
      <c r="N61" s="46">
        <v>0</v>
      </c>
      <c r="O61" s="46">
        <f>SUM(F61:N61)</f>
        <v>847935</v>
      </c>
      <c r="P61" s="124">
        <f>15000000-O61</f>
        <v>14152065</v>
      </c>
      <c r="Q61" s="133">
        <f t="shared" ref="Q61" si="4">O61+P61</f>
        <v>15000000</v>
      </c>
      <c r="R61" s="141" t="s">
        <v>226</v>
      </c>
      <c r="S61" s="149" t="s">
        <v>204</v>
      </c>
    </row>
    <row r="62" spans="1:19" ht="15.75" x14ac:dyDescent="0.25">
      <c r="A62" s="44"/>
      <c r="B62" s="132"/>
      <c r="C62" s="41"/>
      <c r="D62" s="49"/>
      <c r="E62" s="55"/>
      <c r="F62" s="46"/>
      <c r="G62" s="124"/>
      <c r="H62" s="46"/>
      <c r="I62" s="46"/>
      <c r="J62" s="46"/>
      <c r="K62" s="46"/>
      <c r="L62" s="66"/>
      <c r="M62" s="46"/>
      <c r="N62" s="46"/>
      <c r="O62" s="46"/>
      <c r="P62" s="124"/>
      <c r="Q62" s="133"/>
      <c r="R62" s="149"/>
      <c r="S62" s="141"/>
    </row>
    <row r="63" spans="1:19" ht="15.75" x14ac:dyDescent="0.25">
      <c r="A63" s="44"/>
      <c r="B63" s="132"/>
      <c r="C63" s="41"/>
      <c r="D63" s="49"/>
      <c r="E63" s="55"/>
      <c r="F63" s="46"/>
      <c r="G63" s="124"/>
      <c r="H63" s="46"/>
      <c r="I63" s="46"/>
      <c r="J63" s="46"/>
      <c r="K63" s="46"/>
      <c r="L63" s="66"/>
      <c r="M63" s="46"/>
      <c r="N63" s="46"/>
      <c r="O63" s="46"/>
      <c r="P63" s="124"/>
      <c r="Q63" s="133"/>
      <c r="R63" s="149"/>
      <c r="S63" s="141"/>
    </row>
    <row r="64" spans="1:19" ht="15.75" x14ac:dyDescent="0.25">
      <c r="A64" s="44"/>
      <c r="B64" s="132"/>
      <c r="C64" s="41"/>
      <c r="D64" s="49"/>
      <c r="E64" s="55"/>
      <c r="F64" s="46"/>
      <c r="G64" s="124"/>
      <c r="H64" s="46"/>
      <c r="I64" s="46"/>
      <c r="J64" s="46"/>
      <c r="K64" s="46"/>
      <c r="L64" s="66"/>
      <c r="M64" s="46"/>
      <c r="N64" s="46"/>
      <c r="O64" s="46"/>
      <c r="P64" s="124"/>
      <c r="Q64" s="133"/>
      <c r="R64" s="149"/>
      <c r="S64" s="141"/>
    </row>
    <row r="65" spans="1:19" ht="15.75" x14ac:dyDescent="0.25">
      <c r="A65" s="44"/>
      <c r="B65" s="132"/>
      <c r="C65" s="48"/>
      <c r="D65" s="49"/>
      <c r="E65" s="45"/>
      <c r="F65" s="46"/>
      <c r="G65" s="47"/>
      <c r="H65" s="46"/>
      <c r="I65" s="46"/>
      <c r="J65" s="46"/>
      <c r="K65" s="46"/>
      <c r="L65" s="66"/>
      <c r="M65" s="46"/>
      <c r="N65" s="46"/>
      <c r="O65" s="46"/>
      <c r="P65" s="46"/>
      <c r="Q65" s="46"/>
      <c r="R65" s="132"/>
      <c r="S65" s="1"/>
    </row>
    <row r="66" spans="1:19" ht="15.75" x14ac:dyDescent="0.25">
      <c r="A66" s="44"/>
      <c r="B66" s="27"/>
      <c r="C66" s="28"/>
      <c r="D66" s="29"/>
      <c r="E66" s="28"/>
      <c r="F66" s="46"/>
      <c r="G66" s="26"/>
      <c r="H66" s="26"/>
      <c r="I66" s="26"/>
      <c r="J66" s="26"/>
      <c r="K66" s="26"/>
      <c r="L66" s="68"/>
      <c r="M66" s="26"/>
      <c r="N66" s="26"/>
      <c r="O66" s="26"/>
      <c r="P66" s="26"/>
      <c r="Q66" s="26"/>
      <c r="R66" s="1"/>
      <c r="S66" s="1"/>
    </row>
    <row r="67" spans="1:19" ht="16.5" thickBot="1" x14ac:dyDescent="0.3">
      <c r="A67" s="30"/>
      <c r="B67" s="568" t="s">
        <v>35</v>
      </c>
      <c r="C67" s="569"/>
      <c r="D67" s="569"/>
      <c r="E67" s="570"/>
      <c r="F67" s="31">
        <f t="shared" ref="F67:Q67" si="5">SUM(F61:F66)</f>
        <v>0</v>
      </c>
      <c r="G67" s="31">
        <f t="shared" si="5"/>
        <v>841935</v>
      </c>
      <c r="H67" s="31">
        <f t="shared" si="5"/>
        <v>0</v>
      </c>
      <c r="I67" s="31">
        <f t="shared" si="5"/>
        <v>0</v>
      </c>
      <c r="J67" s="31">
        <f t="shared" si="5"/>
        <v>0</v>
      </c>
      <c r="K67" s="31">
        <f t="shared" si="5"/>
        <v>0</v>
      </c>
      <c r="L67" s="69">
        <f t="shared" si="5"/>
        <v>6000</v>
      </c>
      <c r="M67" s="31">
        <f t="shared" si="5"/>
        <v>0</v>
      </c>
      <c r="N67" s="31">
        <f t="shared" si="5"/>
        <v>0</v>
      </c>
      <c r="O67" s="31">
        <f t="shared" si="5"/>
        <v>847935</v>
      </c>
      <c r="P67" s="31">
        <f t="shared" si="5"/>
        <v>14152065</v>
      </c>
      <c r="Q67" s="31">
        <f t="shared" si="5"/>
        <v>15000000</v>
      </c>
      <c r="R67" s="32"/>
      <c r="S67" s="32"/>
    </row>
    <row r="68" spans="1:19" ht="16.5" thickTop="1" x14ac:dyDescent="0.25">
      <c r="A68" s="127"/>
      <c r="B68" s="126"/>
      <c r="C68" s="126"/>
      <c r="D68" s="127"/>
      <c r="E68" s="126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6"/>
      <c r="S68" s="126"/>
    </row>
    <row r="69" spans="1:19" ht="15.75" x14ac:dyDescent="0.25">
      <c r="A69" s="127"/>
      <c r="B69" s="126"/>
      <c r="C69" s="126"/>
      <c r="D69" s="127"/>
      <c r="E69" s="126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6"/>
      <c r="S69" s="126"/>
    </row>
    <row r="70" spans="1:19" ht="15.75" x14ac:dyDescent="0.25">
      <c r="A70" s="127"/>
      <c r="B70" s="126"/>
      <c r="C70" s="126"/>
      <c r="D70" s="127"/>
      <c r="E70" s="126"/>
      <c r="F70" s="128" t="s">
        <v>199</v>
      </c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6"/>
      <c r="S70" s="126"/>
    </row>
    <row r="71" spans="1:19" ht="15.75" x14ac:dyDescent="0.25">
      <c r="A71" s="127"/>
      <c r="B71" s="126"/>
      <c r="C71" s="126"/>
      <c r="D71" s="127"/>
      <c r="E71" s="126"/>
      <c r="F71" s="153" t="s">
        <v>37</v>
      </c>
      <c r="G71" s="576" t="s">
        <v>38</v>
      </c>
      <c r="H71" s="576"/>
      <c r="I71" s="153"/>
      <c r="J71" s="153"/>
      <c r="K71" s="153"/>
      <c r="L71" s="153"/>
      <c r="M71" s="136"/>
      <c r="N71" s="136"/>
      <c r="O71" s="136"/>
      <c r="P71" s="136"/>
      <c r="Q71" s="136"/>
      <c r="R71" s="126"/>
      <c r="S71" s="126"/>
    </row>
    <row r="72" spans="1:19" ht="15.75" x14ac:dyDescent="0.25">
      <c r="A72" s="127"/>
      <c r="B72" s="126"/>
      <c r="C72" s="126"/>
      <c r="D72" s="127"/>
      <c r="E72" s="126"/>
      <c r="F72" s="153"/>
      <c r="G72" s="153"/>
      <c r="H72" s="153"/>
      <c r="I72" s="153"/>
      <c r="J72" s="153"/>
      <c r="K72" s="153"/>
      <c r="L72" s="153"/>
      <c r="M72" s="136"/>
      <c r="N72" s="136"/>
      <c r="O72" s="136"/>
      <c r="P72" s="136"/>
      <c r="Q72" s="136"/>
      <c r="R72" s="126"/>
      <c r="S72" s="126"/>
    </row>
    <row r="73" spans="1:19" ht="15.75" x14ac:dyDescent="0.25">
      <c r="A73" s="127"/>
      <c r="B73" s="126"/>
      <c r="C73" s="126"/>
      <c r="D73" s="127"/>
      <c r="E73" s="126"/>
      <c r="F73" s="153"/>
      <c r="G73" s="153"/>
      <c r="H73" s="153"/>
      <c r="I73" s="153"/>
      <c r="J73" s="153"/>
      <c r="K73" s="153"/>
      <c r="L73" s="153"/>
      <c r="M73" s="136"/>
      <c r="N73" s="136"/>
      <c r="O73" s="136"/>
      <c r="P73" s="136"/>
      <c r="Q73" s="136"/>
      <c r="R73" s="126"/>
      <c r="S73" s="126"/>
    </row>
    <row r="74" spans="1:19" ht="15.75" x14ac:dyDescent="0.25">
      <c r="A74" s="127"/>
      <c r="B74" s="126"/>
      <c r="C74" s="126"/>
      <c r="D74" s="127"/>
      <c r="E74" s="126"/>
      <c r="F74" s="153"/>
      <c r="G74" s="153"/>
      <c r="H74" s="153"/>
      <c r="I74" s="153"/>
      <c r="J74" s="153"/>
      <c r="K74" s="153"/>
      <c r="L74" s="153"/>
      <c r="M74" s="136"/>
      <c r="N74" s="136"/>
      <c r="O74" s="136"/>
      <c r="P74" s="136"/>
      <c r="Q74" s="136"/>
      <c r="R74" s="126"/>
      <c r="S74" s="126"/>
    </row>
    <row r="75" spans="1:19" ht="15.75" x14ac:dyDescent="0.25">
      <c r="A75" s="127"/>
      <c r="B75" s="126"/>
      <c r="C75" s="126"/>
      <c r="D75" s="127"/>
      <c r="E75" s="126"/>
      <c r="F75" s="137"/>
      <c r="G75" s="137"/>
      <c r="H75" s="137"/>
      <c r="I75" s="137"/>
      <c r="J75" s="137"/>
      <c r="K75" s="137"/>
      <c r="L75" s="137"/>
      <c r="M75" s="136"/>
      <c r="N75" s="136"/>
      <c r="O75" s="136"/>
      <c r="P75" s="136"/>
      <c r="Q75" s="136"/>
      <c r="R75" s="126"/>
      <c r="S75" s="126"/>
    </row>
    <row r="76" spans="1:19" ht="15.75" x14ac:dyDescent="0.25">
      <c r="A76" s="127"/>
      <c r="B76" s="126"/>
      <c r="C76" s="126"/>
      <c r="D76" s="127"/>
      <c r="E76" s="126"/>
      <c r="F76" s="137"/>
      <c r="G76" s="137"/>
      <c r="H76" s="137"/>
      <c r="I76" s="137"/>
      <c r="J76" s="137"/>
      <c r="K76" s="137"/>
      <c r="L76" s="137"/>
      <c r="M76" s="136"/>
      <c r="N76" s="136"/>
      <c r="O76" s="136"/>
      <c r="P76" s="136"/>
      <c r="Q76" s="136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37"/>
      <c r="G77" s="137"/>
      <c r="H77" s="137"/>
      <c r="I77" s="137"/>
      <c r="J77" s="137"/>
      <c r="K77" s="137"/>
      <c r="L77" s="137"/>
      <c r="M77" s="136"/>
      <c r="N77" s="136"/>
      <c r="O77" s="136"/>
      <c r="P77" s="136"/>
      <c r="Q77" s="136"/>
      <c r="R77" s="126"/>
      <c r="S77" s="126"/>
    </row>
    <row r="78" spans="1:19" ht="15.75" x14ac:dyDescent="0.25">
      <c r="A78" s="127"/>
      <c r="B78" s="126"/>
      <c r="C78" s="126"/>
      <c r="D78" s="127"/>
      <c r="E78" s="126"/>
      <c r="F78" s="138" t="s">
        <v>39</v>
      </c>
      <c r="G78" s="138" t="s">
        <v>40</v>
      </c>
      <c r="H78" s="138" t="s">
        <v>79</v>
      </c>
      <c r="I78" s="138"/>
      <c r="J78" s="138"/>
      <c r="K78" s="138"/>
      <c r="L78" s="138"/>
      <c r="M78" s="136"/>
      <c r="N78" s="136"/>
      <c r="O78" s="136"/>
      <c r="P78" s="136"/>
      <c r="Q78" s="136"/>
      <c r="R78" s="126"/>
      <c r="S78" s="126"/>
    </row>
    <row r="79" spans="1:19" x14ac:dyDescent="0.25">
      <c r="F79" s="139" t="s">
        <v>42</v>
      </c>
      <c r="G79" s="139" t="s">
        <v>43</v>
      </c>
      <c r="H79" s="139" t="s">
        <v>125</v>
      </c>
    </row>
    <row r="81" spans="1:19" ht="15.75" x14ac:dyDescent="0.25">
      <c r="A81" s="125" t="s">
        <v>0</v>
      </c>
      <c r="B81" s="126"/>
      <c r="C81" s="127"/>
      <c r="D81" s="127"/>
      <c r="E81" s="127"/>
      <c r="F81" s="128"/>
      <c r="G81" s="128"/>
      <c r="H81" s="128"/>
      <c r="I81" s="128"/>
      <c r="J81" s="128"/>
      <c r="K81" s="128" t="s">
        <v>34</v>
      </c>
      <c r="L81" s="128"/>
      <c r="M81" s="128"/>
      <c r="N81" s="128"/>
      <c r="O81" s="128"/>
      <c r="P81" s="128"/>
      <c r="Q81" s="128"/>
      <c r="R81" s="126"/>
      <c r="S81" s="126"/>
    </row>
    <row r="82" spans="1:19" ht="15.75" x14ac:dyDescent="0.25">
      <c r="A82" s="130" t="s">
        <v>227</v>
      </c>
      <c r="B82" s="125"/>
      <c r="C82" s="125"/>
      <c r="D82" s="125"/>
      <c r="E82" s="125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25"/>
      <c r="S82" s="125"/>
    </row>
    <row r="83" spans="1:19" ht="15.75" x14ac:dyDescent="0.25">
      <c r="A83" s="6" t="s">
        <v>1</v>
      </c>
      <c r="B83" s="6" t="s">
        <v>2</v>
      </c>
      <c r="C83" s="7" t="s">
        <v>3</v>
      </c>
      <c r="D83" s="8" t="s">
        <v>4</v>
      </c>
      <c r="E83" s="7" t="s">
        <v>5</v>
      </c>
      <c r="F83" s="142" t="s">
        <v>10</v>
      </c>
      <c r="G83" s="9" t="s">
        <v>7</v>
      </c>
      <c r="H83" s="142" t="s">
        <v>8</v>
      </c>
      <c r="I83" s="145" t="s">
        <v>10</v>
      </c>
      <c r="J83" s="145" t="s">
        <v>10</v>
      </c>
      <c r="K83" s="145" t="s">
        <v>10</v>
      </c>
      <c r="L83" s="65" t="s">
        <v>115</v>
      </c>
      <c r="M83" s="142" t="s">
        <v>11</v>
      </c>
      <c r="N83" s="142" t="s">
        <v>12</v>
      </c>
      <c r="O83" s="9" t="s">
        <v>13</v>
      </c>
      <c r="P83" s="9" t="s">
        <v>13</v>
      </c>
      <c r="Q83" s="9" t="s">
        <v>14</v>
      </c>
      <c r="R83" s="6" t="s">
        <v>15</v>
      </c>
      <c r="S83" s="154" t="s">
        <v>16</v>
      </c>
    </row>
    <row r="84" spans="1:19" ht="15.75" x14ac:dyDescent="0.25">
      <c r="A84" s="44"/>
      <c r="B84" s="44"/>
      <c r="C84" s="45"/>
      <c r="D84" s="13"/>
      <c r="E84" s="45"/>
      <c r="F84" s="143" t="s">
        <v>17</v>
      </c>
      <c r="G84" s="47"/>
      <c r="H84" s="143" t="s">
        <v>116</v>
      </c>
      <c r="I84" s="146" t="s">
        <v>17</v>
      </c>
      <c r="J84" s="146" t="s">
        <v>117</v>
      </c>
      <c r="K84" s="146" t="s">
        <v>24</v>
      </c>
      <c r="L84" s="66" t="s">
        <v>113</v>
      </c>
      <c r="M84" s="148" t="s">
        <v>20</v>
      </c>
      <c r="N84" s="143" t="s">
        <v>21</v>
      </c>
      <c r="O84" s="46" t="s">
        <v>22</v>
      </c>
      <c r="P84" s="46" t="s">
        <v>23</v>
      </c>
      <c r="Q84" s="46" t="s">
        <v>24</v>
      </c>
      <c r="R84" s="44"/>
      <c r="S84" s="16"/>
    </row>
    <row r="85" spans="1:19" ht="15.75" x14ac:dyDescent="0.25">
      <c r="A85" s="44"/>
      <c r="B85" s="44"/>
      <c r="C85" s="48"/>
      <c r="D85" s="13"/>
      <c r="E85" s="45"/>
      <c r="F85" s="143" t="s">
        <v>30</v>
      </c>
      <c r="G85" s="47"/>
      <c r="H85" s="46"/>
      <c r="I85" s="146" t="s">
        <v>26</v>
      </c>
      <c r="J85" s="146" t="s">
        <v>24</v>
      </c>
      <c r="K85" s="146" t="s">
        <v>118</v>
      </c>
      <c r="L85" s="66"/>
      <c r="M85" s="143" t="s">
        <v>29</v>
      </c>
      <c r="N85" s="143" t="s">
        <v>30</v>
      </c>
      <c r="O85" s="46"/>
      <c r="P85" s="46"/>
      <c r="Q85" s="46"/>
      <c r="R85" s="44"/>
      <c r="S85" s="16"/>
    </row>
    <row r="86" spans="1:19" ht="15.75" x14ac:dyDescent="0.25">
      <c r="A86" s="18"/>
      <c r="B86" s="18"/>
      <c r="C86" s="19"/>
      <c r="D86" s="20"/>
      <c r="E86" s="21"/>
      <c r="F86" s="22"/>
      <c r="G86" s="23"/>
      <c r="H86" s="22"/>
      <c r="I86" s="147" t="s">
        <v>30</v>
      </c>
      <c r="J86" s="147" t="s">
        <v>25</v>
      </c>
      <c r="K86" s="147" t="s">
        <v>119</v>
      </c>
      <c r="L86" s="67"/>
      <c r="M86" s="144"/>
      <c r="N86" s="144"/>
      <c r="O86" s="22"/>
      <c r="P86" s="22"/>
      <c r="Q86" s="22"/>
      <c r="R86" s="18"/>
      <c r="S86" s="24"/>
    </row>
    <row r="87" spans="1:19" ht="15.75" x14ac:dyDescent="0.25">
      <c r="A87" s="44">
        <v>1</v>
      </c>
      <c r="B87" s="132" t="s">
        <v>228</v>
      </c>
      <c r="C87" s="41" t="s">
        <v>229</v>
      </c>
      <c r="D87" s="155">
        <v>41613</v>
      </c>
      <c r="E87" s="55" t="s">
        <v>230</v>
      </c>
      <c r="F87" s="46">
        <v>0</v>
      </c>
      <c r="G87" s="124">
        <v>240000</v>
      </c>
      <c r="H87" s="46">
        <v>0</v>
      </c>
      <c r="I87" s="46">
        <v>0</v>
      </c>
      <c r="J87" s="46">
        <v>0</v>
      </c>
      <c r="K87" s="46">
        <v>0</v>
      </c>
      <c r="L87" s="66">
        <v>24000</v>
      </c>
      <c r="M87" s="46">
        <v>200000</v>
      </c>
      <c r="N87" s="46">
        <v>200000</v>
      </c>
      <c r="O87" s="46">
        <f>SUM(F87:N87)</f>
        <v>664000</v>
      </c>
      <c r="P87" s="124">
        <f>21000000-O87</f>
        <v>20336000</v>
      </c>
      <c r="Q87" s="133">
        <f t="shared" ref="Q87" si="6">O87+P87</f>
        <v>21000000</v>
      </c>
      <c r="R87" s="141" t="s">
        <v>231</v>
      </c>
      <c r="S87" s="149" t="s">
        <v>232</v>
      </c>
    </row>
    <row r="88" spans="1:19" ht="15.75" x14ac:dyDescent="0.25">
      <c r="A88" s="44"/>
      <c r="B88" s="132"/>
      <c r="C88" s="41"/>
      <c r="D88" s="49"/>
      <c r="E88" s="55"/>
      <c r="F88" s="46"/>
      <c r="G88" s="124"/>
      <c r="H88" s="46"/>
      <c r="I88" s="46"/>
      <c r="J88" s="46"/>
      <c r="K88" s="46"/>
      <c r="L88" s="66"/>
      <c r="M88" s="46"/>
      <c r="N88" s="46"/>
      <c r="O88" s="46"/>
      <c r="P88" s="124"/>
      <c r="Q88" s="133"/>
      <c r="R88" s="149"/>
      <c r="S88" s="141"/>
    </row>
    <row r="89" spans="1:19" ht="15.75" x14ac:dyDescent="0.25">
      <c r="A89" s="44"/>
      <c r="B89" s="132"/>
      <c r="C89" s="41"/>
      <c r="D89" s="49"/>
      <c r="E89" s="55"/>
      <c r="F89" s="46"/>
      <c r="G89" s="124"/>
      <c r="H89" s="46"/>
      <c r="I89" s="46"/>
      <c r="J89" s="46"/>
      <c r="K89" s="46"/>
      <c r="L89" s="66"/>
      <c r="M89" s="46"/>
      <c r="N89" s="46"/>
      <c r="O89" s="46"/>
      <c r="P89" s="124"/>
      <c r="Q89" s="133"/>
      <c r="R89" s="149"/>
      <c r="S89" s="141"/>
    </row>
    <row r="90" spans="1:19" ht="15.75" x14ac:dyDescent="0.25">
      <c r="A90" s="44"/>
      <c r="B90" s="132"/>
      <c r="C90" s="41"/>
      <c r="D90" s="49"/>
      <c r="E90" s="55"/>
      <c r="F90" s="46"/>
      <c r="G90" s="124"/>
      <c r="H90" s="46"/>
      <c r="I90" s="46"/>
      <c r="J90" s="46"/>
      <c r="K90" s="46"/>
      <c r="L90" s="66"/>
      <c r="M90" s="46"/>
      <c r="N90" s="46"/>
      <c r="O90" s="46"/>
      <c r="P90" s="124"/>
      <c r="Q90" s="133"/>
      <c r="R90" s="149"/>
      <c r="S90" s="141"/>
    </row>
    <row r="91" spans="1:19" ht="15.75" x14ac:dyDescent="0.25">
      <c r="A91" s="44"/>
      <c r="B91" s="132"/>
      <c r="C91" s="48"/>
      <c r="D91" s="49"/>
      <c r="E91" s="45"/>
      <c r="F91" s="46"/>
      <c r="G91" s="47"/>
      <c r="H91" s="46"/>
      <c r="I91" s="46"/>
      <c r="J91" s="46"/>
      <c r="K91" s="46"/>
      <c r="L91" s="66"/>
      <c r="M91" s="46"/>
      <c r="N91" s="46"/>
      <c r="O91" s="46"/>
      <c r="P91" s="46"/>
      <c r="Q91" s="46"/>
      <c r="R91" s="132"/>
      <c r="S91" s="1"/>
    </row>
    <row r="92" spans="1:19" ht="15.75" x14ac:dyDescent="0.25">
      <c r="A92" s="44"/>
      <c r="B92" s="27"/>
      <c r="C92" s="28"/>
      <c r="D92" s="29"/>
      <c r="E92" s="28"/>
      <c r="F92" s="46"/>
      <c r="G92" s="26"/>
      <c r="H92" s="26"/>
      <c r="I92" s="26"/>
      <c r="J92" s="26"/>
      <c r="K92" s="26"/>
      <c r="L92" s="68"/>
      <c r="M92" s="26"/>
      <c r="N92" s="26"/>
      <c r="O92" s="26"/>
      <c r="P92" s="26"/>
      <c r="Q92" s="26"/>
      <c r="R92" s="1"/>
      <c r="S92" s="1"/>
    </row>
    <row r="93" spans="1:19" ht="16.5" thickBot="1" x14ac:dyDescent="0.3">
      <c r="A93" s="30"/>
      <c r="B93" s="568" t="s">
        <v>35</v>
      </c>
      <c r="C93" s="569"/>
      <c r="D93" s="569"/>
      <c r="E93" s="570"/>
      <c r="F93" s="31">
        <f t="shared" ref="F93:Q93" si="7">SUM(F87:F92)</f>
        <v>0</v>
      </c>
      <c r="G93" s="31">
        <f t="shared" si="7"/>
        <v>240000</v>
      </c>
      <c r="H93" s="31">
        <f t="shared" si="7"/>
        <v>0</v>
      </c>
      <c r="I93" s="31">
        <f t="shared" si="7"/>
        <v>0</v>
      </c>
      <c r="J93" s="31">
        <f t="shared" si="7"/>
        <v>0</v>
      </c>
      <c r="K93" s="31">
        <f t="shared" si="7"/>
        <v>0</v>
      </c>
      <c r="L93" s="69">
        <f t="shared" si="7"/>
        <v>24000</v>
      </c>
      <c r="M93" s="31">
        <f t="shared" si="7"/>
        <v>200000</v>
      </c>
      <c r="N93" s="31">
        <f t="shared" si="7"/>
        <v>200000</v>
      </c>
      <c r="O93" s="31">
        <f t="shared" si="7"/>
        <v>664000</v>
      </c>
      <c r="P93" s="31">
        <f t="shared" si="7"/>
        <v>20336000</v>
      </c>
      <c r="Q93" s="31">
        <f t="shared" si="7"/>
        <v>21000000</v>
      </c>
      <c r="R93" s="32"/>
      <c r="S93" s="32"/>
    </row>
    <row r="94" spans="1:19" ht="16.5" thickTop="1" x14ac:dyDescent="0.25">
      <c r="A94" s="127"/>
      <c r="B94" s="126"/>
      <c r="C94" s="126"/>
      <c r="D94" s="127"/>
      <c r="E94" s="126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6"/>
      <c r="S94" s="126"/>
    </row>
    <row r="95" spans="1:19" ht="15.75" x14ac:dyDescent="0.25">
      <c r="A95" s="127"/>
      <c r="B95" s="126"/>
      <c r="C95" s="126"/>
      <c r="D95" s="127"/>
      <c r="E95" s="126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6"/>
      <c r="S95" s="126"/>
    </row>
    <row r="96" spans="1:19" ht="15.75" x14ac:dyDescent="0.25">
      <c r="A96" s="127"/>
      <c r="B96" s="126"/>
      <c r="C96" s="126"/>
      <c r="D96" s="127"/>
      <c r="E96" s="126"/>
      <c r="F96" s="128" t="s">
        <v>233</v>
      </c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6"/>
      <c r="S96" s="126"/>
    </row>
    <row r="97" spans="1:19" ht="15.75" x14ac:dyDescent="0.25">
      <c r="A97" s="127"/>
      <c r="B97" s="126"/>
      <c r="C97" s="126"/>
      <c r="D97" s="127"/>
      <c r="E97" s="126"/>
      <c r="F97" s="156" t="s">
        <v>37</v>
      </c>
      <c r="G97" s="576" t="s">
        <v>38</v>
      </c>
      <c r="H97" s="576"/>
      <c r="I97" s="156"/>
      <c r="J97" s="156"/>
      <c r="K97" s="156"/>
      <c r="L97" s="156"/>
      <c r="M97" s="136"/>
      <c r="N97" s="136"/>
      <c r="O97" s="136"/>
      <c r="P97" s="136"/>
      <c r="Q97" s="136"/>
      <c r="R97" s="126"/>
      <c r="S97" s="126"/>
    </row>
    <row r="98" spans="1:19" ht="15.75" x14ac:dyDescent="0.25">
      <c r="A98" s="127"/>
      <c r="B98" s="126"/>
      <c r="C98" s="126"/>
      <c r="D98" s="127"/>
      <c r="E98" s="126"/>
      <c r="F98" s="156"/>
      <c r="G98" s="156"/>
      <c r="H98" s="156"/>
      <c r="I98" s="156"/>
      <c r="J98" s="156"/>
      <c r="K98" s="156"/>
      <c r="L98" s="156"/>
      <c r="M98" s="136"/>
      <c r="N98" s="136"/>
      <c r="O98" s="136"/>
      <c r="P98" s="136"/>
      <c r="Q98" s="136"/>
      <c r="R98" s="126"/>
      <c r="S98" s="126"/>
    </row>
    <row r="99" spans="1:19" ht="15.75" x14ac:dyDescent="0.25">
      <c r="A99" s="127"/>
      <c r="B99" s="126"/>
      <c r="C99" s="126"/>
      <c r="D99" s="127"/>
      <c r="E99" s="126"/>
      <c r="F99" s="156"/>
      <c r="G99" s="156"/>
      <c r="H99" s="156"/>
      <c r="I99" s="156"/>
      <c r="J99" s="156"/>
      <c r="K99" s="156"/>
      <c r="L99" s="156"/>
      <c r="M99" s="136"/>
      <c r="N99" s="136"/>
      <c r="O99" s="136"/>
      <c r="P99" s="136"/>
      <c r="Q99" s="136"/>
      <c r="R99" s="126"/>
      <c r="S99" s="126"/>
    </row>
    <row r="100" spans="1:19" ht="15.75" x14ac:dyDescent="0.25">
      <c r="A100" s="127"/>
      <c r="B100" s="126"/>
      <c r="C100" s="126"/>
      <c r="D100" s="127"/>
      <c r="E100" s="126"/>
      <c r="F100" s="156"/>
      <c r="G100" s="156"/>
      <c r="H100" s="156"/>
      <c r="I100" s="156"/>
      <c r="J100" s="156"/>
      <c r="K100" s="156"/>
      <c r="L100" s="156"/>
      <c r="M100" s="136"/>
      <c r="N100" s="136"/>
      <c r="O100" s="136"/>
      <c r="P100" s="136"/>
      <c r="Q100" s="136"/>
      <c r="R100" s="126"/>
      <c r="S100" s="126"/>
    </row>
    <row r="101" spans="1:19" ht="15.75" x14ac:dyDescent="0.25">
      <c r="A101" s="127"/>
      <c r="B101" s="126"/>
      <c r="C101" s="126"/>
      <c r="D101" s="127"/>
      <c r="E101" s="126"/>
      <c r="F101" s="137"/>
      <c r="G101" s="137"/>
      <c r="H101" s="137"/>
      <c r="I101" s="137"/>
      <c r="J101" s="137"/>
      <c r="K101" s="137"/>
      <c r="L101" s="137"/>
      <c r="M101" s="136"/>
      <c r="N101" s="136"/>
      <c r="O101" s="136"/>
      <c r="P101" s="136"/>
      <c r="Q101" s="136"/>
      <c r="R101" s="126"/>
      <c r="S101" s="126"/>
    </row>
    <row r="102" spans="1:19" ht="15.75" x14ac:dyDescent="0.25">
      <c r="A102" s="127"/>
      <c r="B102" s="126"/>
      <c r="C102" s="126"/>
      <c r="D102" s="127"/>
      <c r="E102" s="126"/>
      <c r="F102" s="137"/>
      <c r="G102" s="137"/>
      <c r="H102" s="137"/>
      <c r="I102" s="137"/>
      <c r="J102" s="137"/>
      <c r="K102" s="137"/>
      <c r="L102" s="137"/>
      <c r="M102" s="136"/>
      <c r="N102" s="136"/>
      <c r="O102" s="136"/>
      <c r="P102" s="136"/>
      <c r="Q102" s="136"/>
      <c r="R102" s="126"/>
      <c r="S102" s="126"/>
    </row>
    <row r="103" spans="1:19" ht="15.75" x14ac:dyDescent="0.25">
      <c r="A103" s="127"/>
      <c r="B103" s="126"/>
      <c r="C103" s="126"/>
      <c r="D103" s="127"/>
      <c r="E103" s="126"/>
      <c r="F103" s="137"/>
      <c r="G103" s="137"/>
      <c r="H103" s="137"/>
      <c r="I103" s="137"/>
      <c r="J103" s="137"/>
      <c r="K103" s="137"/>
      <c r="L103" s="137"/>
      <c r="M103" s="136"/>
      <c r="N103" s="136"/>
      <c r="O103" s="136"/>
      <c r="P103" s="136"/>
      <c r="Q103" s="136"/>
      <c r="R103" s="126"/>
      <c r="S103" s="126"/>
    </row>
    <row r="104" spans="1:19" ht="15.75" x14ac:dyDescent="0.25">
      <c r="A104" s="127"/>
      <c r="B104" s="126"/>
      <c r="C104" s="126"/>
      <c r="D104" s="127"/>
      <c r="E104" s="126"/>
      <c r="F104" s="138" t="s">
        <v>39</v>
      </c>
      <c r="G104" s="138" t="s">
        <v>40</v>
      </c>
      <c r="H104" s="138" t="s">
        <v>79</v>
      </c>
      <c r="I104" s="138"/>
      <c r="J104" s="138"/>
      <c r="K104" s="138"/>
      <c r="L104" s="138"/>
      <c r="M104" s="136"/>
      <c r="N104" s="136"/>
      <c r="O104" s="136"/>
      <c r="P104" s="136"/>
      <c r="Q104" s="136"/>
      <c r="R104" s="126"/>
      <c r="S104" s="126"/>
    </row>
    <row r="105" spans="1:19" x14ac:dyDescent="0.25">
      <c r="F105" s="139" t="s">
        <v>42</v>
      </c>
      <c r="G105" s="139" t="s">
        <v>43</v>
      </c>
      <c r="H105" s="139" t="s">
        <v>125</v>
      </c>
    </row>
    <row r="107" spans="1:19" ht="15.75" x14ac:dyDescent="0.25">
      <c r="A107" s="125" t="s">
        <v>0</v>
      </c>
      <c r="B107" s="126"/>
      <c r="C107" s="127"/>
      <c r="D107" s="127"/>
      <c r="E107" s="127"/>
      <c r="F107" s="128"/>
      <c r="G107" s="128"/>
      <c r="H107" s="128"/>
      <c r="I107" s="128"/>
      <c r="J107" s="128"/>
      <c r="K107" s="128" t="s">
        <v>34</v>
      </c>
      <c r="L107" s="128"/>
      <c r="M107" s="128"/>
      <c r="N107" s="128"/>
      <c r="O107" s="128"/>
      <c r="P107" s="128"/>
      <c r="Q107" s="128"/>
      <c r="R107" s="126"/>
      <c r="S107" s="126"/>
    </row>
    <row r="108" spans="1:19" ht="15.75" x14ac:dyDescent="0.25">
      <c r="A108" s="130" t="s">
        <v>237</v>
      </c>
      <c r="B108" s="125"/>
      <c r="C108" s="125"/>
      <c r="D108" s="125"/>
      <c r="E108" s="125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25"/>
      <c r="S108" s="125"/>
    </row>
    <row r="109" spans="1:19" ht="15.75" x14ac:dyDescent="0.25">
      <c r="A109" s="6" t="s">
        <v>1</v>
      </c>
      <c r="B109" s="6" t="s">
        <v>2</v>
      </c>
      <c r="C109" s="7" t="s">
        <v>3</v>
      </c>
      <c r="D109" s="8" t="s">
        <v>4</v>
      </c>
      <c r="E109" s="7" t="s">
        <v>5</v>
      </c>
      <c r="F109" s="142" t="s">
        <v>10</v>
      </c>
      <c r="G109" s="9" t="s">
        <v>7</v>
      </c>
      <c r="H109" s="142" t="s">
        <v>8</v>
      </c>
      <c r="I109" s="145" t="s">
        <v>10</v>
      </c>
      <c r="J109" s="145" t="s">
        <v>10</v>
      </c>
      <c r="K109" s="145" t="s">
        <v>10</v>
      </c>
      <c r="L109" s="65" t="s">
        <v>115</v>
      </c>
      <c r="M109" s="142" t="s">
        <v>11</v>
      </c>
      <c r="N109" s="142" t="s">
        <v>12</v>
      </c>
      <c r="O109" s="9" t="s">
        <v>13</v>
      </c>
      <c r="P109" s="9" t="s">
        <v>13</v>
      </c>
      <c r="Q109" s="9" t="s">
        <v>14</v>
      </c>
      <c r="R109" s="6" t="s">
        <v>15</v>
      </c>
      <c r="S109" s="154" t="s">
        <v>16</v>
      </c>
    </row>
    <row r="110" spans="1:19" ht="15.75" x14ac:dyDescent="0.25">
      <c r="A110" s="44"/>
      <c r="B110" s="44"/>
      <c r="C110" s="45"/>
      <c r="D110" s="13"/>
      <c r="E110" s="45"/>
      <c r="F110" s="143" t="s">
        <v>17</v>
      </c>
      <c r="G110" s="47"/>
      <c r="H110" s="143" t="s">
        <v>116</v>
      </c>
      <c r="I110" s="146" t="s">
        <v>17</v>
      </c>
      <c r="J110" s="146" t="s">
        <v>117</v>
      </c>
      <c r="K110" s="146" t="s">
        <v>24</v>
      </c>
      <c r="L110" s="66" t="s">
        <v>113</v>
      </c>
      <c r="M110" s="148" t="s">
        <v>20</v>
      </c>
      <c r="N110" s="143" t="s">
        <v>21</v>
      </c>
      <c r="O110" s="46" t="s">
        <v>22</v>
      </c>
      <c r="P110" s="46" t="s">
        <v>23</v>
      </c>
      <c r="Q110" s="46" t="s">
        <v>24</v>
      </c>
      <c r="R110" s="44"/>
      <c r="S110" s="16"/>
    </row>
    <row r="111" spans="1:19" ht="15.75" x14ac:dyDescent="0.25">
      <c r="A111" s="44"/>
      <c r="B111" s="44"/>
      <c r="C111" s="48"/>
      <c r="D111" s="13"/>
      <c r="E111" s="45"/>
      <c r="F111" s="143" t="s">
        <v>30</v>
      </c>
      <c r="G111" s="47"/>
      <c r="H111" s="46"/>
      <c r="I111" s="146" t="s">
        <v>26</v>
      </c>
      <c r="J111" s="146" t="s">
        <v>24</v>
      </c>
      <c r="K111" s="146" t="s">
        <v>118</v>
      </c>
      <c r="L111" s="66"/>
      <c r="M111" s="143" t="s">
        <v>29</v>
      </c>
      <c r="N111" s="143" t="s">
        <v>30</v>
      </c>
      <c r="O111" s="46"/>
      <c r="P111" s="46"/>
      <c r="Q111" s="46"/>
      <c r="R111" s="44"/>
      <c r="S111" s="16"/>
    </row>
    <row r="112" spans="1:19" ht="15.75" x14ac:dyDescent="0.25">
      <c r="A112" s="18"/>
      <c r="B112" s="18"/>
      <c r="C112" s="19"/>
      <c r="D112" s="20"/>
      <c r="E112" s="21"/>
      <c r="F112" s="22"/>
      <c r="G112" s="23"/>
      <c r="H112" s="22"/>
      <c r="I112" s="147" t="s">
        <v>30</v>
      </c>
      <c r="J112" s="147" t="s">
        <v>25</v>
      </c>
      <c r="K112" s="147" t="s">
        <v>119</v>
      </c>
      <c r="L112" s="67"/>
      <c r="M112" s="144"/>
      <c r="N112" s="144"/>
      <c r="O112" s="22"/>
      <c r="P112" s="22"/>
      <c r="Q112" s="22"/>
      <c r="R112" s="18"/>
      <c r="S112" s="24"/>
    </row>
    <row r="113" spans="1:19" ht="15.75" x14ac:dyDescent="0.25">
      <c r="A113" s="44">
        <v>1</v>
      </c>
      <c r="B113" s="132" t="s">
        <v>234</v>
      </c>
      <c r="C113" s="41" t="s">
        <v>235</v>
      </c>
      <c r="D113" s="155">
        <v>41621</v>
      </c>
      <c r="E113" s="55" t="s">
        <v>236</v>
      </c>
      <c r="F113" s="46">
        <v>0</v>
      </c>
      <c r="G113" s="124">
        <f>(25000000*1.2%*3)+416129</f>
        <v>1316129</v>
      </c>
      <c r="H113" s="46">
        <v>0</v>
      </c>
      <c r="I113" s="46">
        <v>0</v>
      </c>
      <c r="J113" s="46">
        <v>0</v>
      </c>
      <c r="K113" s="46">
        <v>0</v>
      </c>
      <c r="L113" s="66">
        <v>6000</v>
      </c>
      <c r="M113" s="46">
        <v>250000</v>
      </c>
      <c r="N113" s="46">
        <v>200000</v>
      </c>
      <c r="O113" s="46">
        <f>SUM(F113:N113)</f>
        <v>1772129</v>
      </c>
      <c r="P113" s="124">
        <f>25000000-O113</f>
        <v>23227871</v>
      </c>
      <c r="Q113" s="133">
        <f t="shared" ref="Q113" si="8">O113+P113</f>
        <v>25000000</v>
      </c>
      <c r="R113" s="141" t="s">
        <v>106</v>
      </c>
      <c r="S113" s="149" t="s">
        <v>232</v>
      </c>
    </row>
    <row r="114" spans="1:19" ht="15.75" x14ac:dyDescent="0.25">
      <c r="A114" s="44"/>
      <c r="B114" s="132"/>
      <c r="C114" s="41"/>
      <c r="D114" s="49"/>
      <c r="E114" s="55"/>
      <c r="F114" s="46"/>
      <c r="G114" s="124"/>
      <c r="H114" s="46"/>
      <c r="I114" s="46"/>
      <c r="J114" s="46"/>
      <c r="K114" s="46"/>
      <c r="L114" s="66"/>
      <c r="M114" s="46"/>
      <c r="N114" s="46"/>
      <c r="O114" s="46"/>
      <c r="P114" s="124"/>
      <c r="Q114" s="133"/>
      <c r="R114" s="149"/>
      <c r="S114" s="141"/>
    </row>
    <row r="115" spans="1:19" ht="15.75" x14ac:dyDescent="0.25">
      <c r="A115" s="44"/>
      <c r="B115" s="132"/>
      <c r="C115" s="41"/>
      <c r="D115" s="49"/>
      <c r="E115" s="55"/>
      <c r="F115" s="46"/>
      <c r="G115" s="124"/>
      <c r="H115" s="46"/>
      <c r="I115" s="46"/>
      <c r="J115" s="46"/>
      <c r="K115" s="46"/>
      <c r="L115" s="66"/>
      <c r="M115" s="46"/>
      <c r="N115" s="46"/>
      <c r="O115" s="46"/>
      <c r="P115" s="124"/>
      <c r="Q115" s="133"/>
      <c r="R115" s="149"/>
      <c r="S115" s="141"/>
    </row>
    <row r="116" spans="1:19" ht="15.75" x14ac:dyDescent="0.25">
      <c r="A116" s="44"/>
      <c r="B116" s="132"/>
      <c r="C116" s="41"/>
      <c r="D116" s="49"/>
      <c r="E116" s="55"/>
      <c r="F116" s="46"/>
      <c r="G116" s="124"/>
      <c r="H116" s="46"/>
      <c r="I116" s="46"/>
      <c r="J116" s="46"/>
      <c r="K116" s="46"/>
      <c r="L116" s="66"/>
      <c r="M116" s="46"/>
      <c r="N116" s="46"/>
      <c r="O116" s="46"/>
      <c r="P116" s="124"/>
      <c r="Q116" s="133"/>
      <c r="R116" s="149"/>
      <c r="S116" s="141"/>
    </row>
    <row r="117" spans="1:19" ht="15.75" x14ac:dyDescent="0.25">
      <c r="A117" s="44"/>
      <c r="B117" s="132"/>
      <c r="C117" s="48"/>
      <c r="D117" s="49"/>
      <c r="E117" s="45"/>
      <c r="F117" s="46"/>
      <c r="G117" s="47"/>
      <c r="H117" s="46"/>
      <c r="I117" s="46"/>
      <c r="J117" s="46"/>
      <c r="K117" s="46"/>
      <c r="L117" s="66"/>
      <c r="M117" s="46"/>
      <c r="N117" s="46"/>
      <c r="O117" s="46"/>
      <c r="P117" s="46"/>
      <c r="Q117" s="46"/>
      <c r="R117" s="132"/>
      <c r="S117" s="1"/>
    </row>
    <row r="118" spans="1:19" ht="15.75" x14ac:dyDescent="0.25">
      <c r="A118" s="44"/>
      <c r="B118" s="27"/>
      <c r="C118" s="28"/>
      <c r="D118" s="29"/>
      <c r="E118" s="28"/>
      <c r="F118" s="46"/>
      <c r="G118" s="26"/>
      <c r="H118" s="26"/>
      <c r="I118" s="26"/>
      <c r="J118" s="26"/>
      <c r="K118" s="26"/>
      <c r="L118" s="68"/>
      <c r="M118" s="26"/>
      <c r="N118" s="26"/>
      <c r="O118" s="26"/>
      <c r="P118" s="26"/>
      <c r="Q118" s="26"/>
      <c r="R118" s="1"/>
      <c r="S118" s="1"/>
    </row>
    <row r="119" spans="1:19" ht="16.5" thickBot="1" x14ac:dyDescent="0.3">
      <c r="A119" s="30"/>
      <c r="B119" s="568" t="s">
        <v>35</v>
      </c>
      <c r="C119" s="569"/>
      <c r="D119" s="569"/>
      <c r="E119" s="570"/>
      <c r="F119" s="31">
        <f t="shared" ref="F119:Q119" si="9">SUM(F113:F118)</f>
        <v>0</v>
      </c>
      <c r="G119" s="31">
        <f t="shared" si="9"/>
        <v>1316129</v>
      </c>
      <c r="H119" s="31">
        <f t="shared" si="9"/>
        <v>0</v>
      </c>
      <c r="I119" s="31">
        <f t="shared" si="9"/>
        <v>0</v>
      </c>
      <c r="J119" s="31">
        <f t="shared" si="9"/>
        <v>0</v>
      </c>
      <c r="K119" s="31">
        <f t="shared" si="9"/>
        <v>0</v>
      </c>
      <c r="L119" s="69">
        <f t="shared" si="9"/>
        <v>6000</v>
      </c>
      <c r="M119" s="31">
        <f t="shared" si="9"/>
        <v>250000</v>
      </c>
      <c r="N119" s="31">
        <f t="shared" si="9"/>
        <v>200000</v>
      </c>
      <c r="O119" s="31">
        <f t="shared" si="9"/>
        <v>1772129</v>
      </c>
      <c r="P119" s="31">
        <f t="shared" si="9"/>
        <v>23227871</v>
      </c>
      <c r="Q119" s="31">
        <f t="shared" si="9"/>
        <v>25000000</v>
      </c>
      <c r="R119" s="32"/>
      <c r="S119" s="32"/>
    </row>
    <row r="120" spans="1:19" ht="16.5" thickTop="1" x14ac:dyDescent="0.25">
      <c r="A120" s="127"/>
      <c r="B120" s="126"/>
      <c r="C120" s="126"/>
      <c r="D120" s="127"/>
      <c r="E120" s="126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6"/>
      <c r="S120" s="126"/>
    </row>
    <row r="121" spans="1:19" ht="15.75" x14ac:dyDescent="0.25">
      <c r="A121" s="127"/>
      <c r="B121" s="126"/>
      <c r="C121" s="126"/>
      <c r="D121" s="127"/>
      <c r="E121" s="126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6"/>
      <c r="S121" s="126"/>
    </row>
    <row r="122" spans="1:19" ht="15.75" x14ac:dyDescent="0.25">
      <c r="A122" s="127"/>
      <c r="B122" s="126"/>
      <c r="C122" s="126"/>
      <c r="D122" s="127"/>
      <c r="E122" s="126"/>
      <c r="F122" s="128" t="s">
        <v>238</v>
      </c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6"/>
      <c r="S122" s="126"/>
    </row>
    <row r="123" spans="1:19" ht="15.75" x14ac:dyDescent="0.25">
      <c r="A123" s="127"/>
      <c r="B123" s="126"/>
      <c r="C123" s="126"/>
      <c r="D123" s="127"/>
      <c r="E123" s="126"/>
      <c r="F123" s="157" t="s">
        <v>37</v>
      </c>
      <c r="G123" s="576" t="s">
        <v>38</v>
      </c>
      <c r="H123" s="576"/>
      <c r="I123" s="157"/>
      <c r="J123" s="157"/>
      <c r="K123" s="157"/>
      <c r="L123" s="157"/>
      <c r="M123" s="136"/>
      <c r="N123" s="136"/>
      <c r="O123" s="136"/>
      <c r="P123" s="136"/>
      <c r="Q123" s="136"/>
      <c r="R123" s="126"/>
      <c r="S123" s="126"/>
    </row>
    <row r="124" spans="1:19" ht="15.75" x14ac:dyDescent="0.25">
      <c r="A124" s="127"/>
      <c r="B124" s="126"/>
      <c r="C124" s="126"/>
      <c r="D124" s="127"/>
      <c r="E124" s="126"/>
      <c r="F124" s="157"/>
      <c r="G124" s="157"/>
      <c r="H124" s="157"/>
      <c r="I124" s="157"/>
      <c r="J124" s="157"/>
      <c r="K124" s="157"/>
      <c r="L124" s="157"/>
      <c r="M124" s="136"/>
      <c r="N124" s="136"/>
      <c r="O124" s="136"/>
      <c r="P124" s="136"/>
      <c r="Q124" s="136"/>
      <c r="R124" s="126"/>
      <c r="S124" s="126"/>
    </row>
    <row r="125" spans="1:19" ht="15.75" x14ac:dyDescent="0.25">
      <c r="A125" s="127"/>
      <c r="B125" s="126"/>
      <c r="C125" s="126"/>
      <c r="D125" s="127"/>
      <c r="E125" s="126"/>
      <c r="F125" s="157"/>
      <c r="G125" s="157"/>
      <c r="H125" s="157"/>
      <c r="I125" s="157"/>
      <c r="J125" s="157"/>
      <c r="K125" s="157"/>
      <c r="L125" s="157"/>
      <c r="M125" s="136"/>
      <c r="N125" s="136"/>
      <c r="O125" s="136"/>
      <c r="P125" s="136"/>
      <c r="Q125" s="136"/>
      <c r="R125" s="126"/>
      <c r="S125" s="126"/>
    </row>
    <row r="126" spans="1:19" ht="15.75" x14ac:dyDescent="0.25">
      <c r="A126" s="127"/>
      <c r="B126" s="126"/>
      <c r="C126" s="126"/>
      <c r="D126" s="127"/>
      <c r="E126" s="126"/>
      <c r="F126" s="157"/>
      <c r="G126" s="157"/>
      <c r="H126" s="157"/>
      <c r="I126" s="157"/>
      <c r="J126" s="157"/>
      <c r="K126" s="157"/>
      <c r="L126" s="157"/>
      <c r="M126" s="136"/>
      <c r="N126" s="136"/>
      <c r="O126" s="136"/>
      <c r="P126" s="136"/>
      <c r="Q126" s="136"/>
      <c r="R126" s="126"/>
      <c r="S126" s="126"/>
    </row>
    <row r="127" spans="1:19" ht="15.75" x14ac:dyDescent="0.25">
      <c r="A127" s="127"/>
      <c r="B127" s="126"/>
      <c r="C127" s="126"/>
      <c r="D127" s="127"/>
      <c r="E127" s="126"/>
      <c r="F127" s="137"/>
      <c r="G127" s="137"/>
      <c r="H127" s="137"/>
      <c r="I127" s="137"/>
      <c r="J127" s="137"/>
      <c r="K127" s="137"/>
      <c r="L127" s="137"/>
      <c r="M127" s="136"/>
      <c r="N127" s="136"/>
      <c r="O127" s="136"/>
      <c r="P127" s="136"/>
      <c r="Q127" s="136"/>
      <c r="R127" s="126"/>
      <c r="S127" s="126"/>
    </row>
    <row r="128" spans="1:19" ht="15.75" x14ac:dyDescent="0.25">
      <c r="A128" s="127"/>
      <c r="B128" s="126"/>
      <c r="C128" s="126"/>
      <c r="D128" s="127"/>
      <c r="E128" s="126"/>
      <c r="F128" s="137"/>
      <c r="G128" s="137"/>
      <c r="H128" s="137"/>
      <c r="I128" s="137"/>
      <c r="J128" s="137"/>
      <c r="K128" s="137"/>
      <c r="L128" s="137"/>
      <c r="M128" s="136"/>
      <c r="N128" s="136"/>
      <c r="O128" s="136"/>
      <c r="P128" s="136"/>
      <c r="Q128" s="136"/>
      <c r="R128" s="126"/>
      <c r="S128" s="126"/>
    </row>
    <row r="129" spans="1:19" ht="15.75" x14ac:dyDescent="0.25">
      <c r="A129" s="127"/>
      <c r="B129" s="126"/>
      <c r="C129" s="126"/>
      <c r="D129" s="127"/>
      <c r="E129" s="126"/>
      <c r="F129" s="137"/>
      <c r="G129" s="137"/>
      <c r="H129" s="137"/>
      <c r="I129" s="137"/>
      <c r="J129" s="137"/>
      <c r="K129" s="137"/>
      <c r="L129" s="137"/>
      <c r="M129" s="136"/>
      <c r="N129" s="136"/>
      <c r="O129" s="136"/>
      <c r="P129" s="136"/>
      <c r="Q129" s="136"/>
      <c r="R129" s="126"/>
      <c r="S129" s="126"/>
    </row>
    <row r="130" spans="1:19" ht="15.75" x14ac:dyDescent="0.25">
      <c r="A130" s="127"/>
      <c r="B130" s="126"/>
      <c r="C130" s="126"/>
      <c r="D130" s="127"/>
      <c r="E130" s="126"/>
      <c r="F130" s="138" t="s">
        <v>39</v>
      </c>
      <c r="G130" s="138" t="s">
        <v>40</v>
      </c>
      <c r="H130" s="138" t="s">
        <v>79</v>
      </c>
      <c r="I130" s="138"/>
      <c r="J130" s="138"/>
      <c r="K130" s="138"/>
      <c r="L130" s="138"/>
      <c r="M130" s="136"/>
      <c r="N130" s="136"/>
      <c r="O130" s="136"/>
      <c r="P130" s="136"/>
      <c r="Q130" s="136"/>
      <c r="R130" s="126"/>
      <c r="S130" s="126"/>
    </row>
    <row r="131" spans="1:19" x14ac:dyDescent="0.25">
      <c r="F131" s="139" t="s">
        <v>42</v>
      </c>
      <c r="G131" s="139" t="s">
        <v>43</v>
      </c>
      <c r="H131" s="139" t="s">
        <v>125</v>
      </c>
    </row>
    <row r="133" spans="1:19" ht="15.75" x14ac:dyDescent="0.25">
      <c r="A133" s="125" t="s">
        <v>0</v>
      </c>
      <c r="B133" s="126"/>
      <c r="C133" s="127"/>
      <c r="D133" s="127"/>
      <c r="E133" s="127"/>
      <c r="F133" s="128"/>
      <c r="G133" s="128"/>
      <c r="H133" s="128"/>
      <c r="I133" s="128"/>
      <c r="J133" s="128"/>
      <c r="K133" s="128" t="s">
        <v>34</v>
      </c>
      <c r="L133" s="128"/>
      <c r="M133" s="128"/>
      <c r="N133" s="128"/>
      <c r="O133" s="128"/>
      <c r="P133" s="128"/>
      <c r="Q133" s="128"/>
      <c r="R133" s="126"/>
      <c r="S133" s="126"/>
    </row>
    <row r="134" spans="1:19" ht="15.75" x14ac:dyDescent="0.25">
      <c r="A134" s="130" t="s">
        <v>239</v>
      </c>
      <c r="B134" s="125"/>
      <c r="C134" s="125"/>
      <c r="D134" s="125"/>
      <c r="E134" s="125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25"/>
      <c r="S134" s="125"/>
    </row>
    <row r="135" spans="1:19" ht="15.75" x14ac:dyDescent="0.25">
      <c r="A135" s="6" t="s">
        <v>1</v>
      </c>
      <c r="B135" s="6" t="s">
        <v>2</v>
      </c>
      <c r="C135" s="7" t="s">
        <v>3</v>
      </c>
      <c r="D135" s="8" t="s">
        <v>4</v>
      </c>
      <c r="E135" s="7" t="s">
        <v>5</v>
      </c>
      <c r="F135" s="142" t="s">
        <v>10</v>
      </c>
      <c r="G135" s="9" t="s">
        <v>7</v>
      </c>
      <c r="H135" s="142" t="s">
        <v>8</v>
      </c>
      <c r="I135" s="145" t="s">
        <v>10</v>
      </c>
      <c r="J135" s="145" t="s">
        <v>10</v>
      </c>
      <c r="K135" s="145" t="s">
        <v>10</v>
      </c>
      <c r="L135" s="65" t="s">
        <v>115</v>
      </c>
      <c r="M135" s="142" t="s">
        <v>11</v>
      </c>
      <c r="N135" s="142" t="s">
        <v>12</v>
      </c>
      <c r="O135" s="9" t="s">
        <v>13</v>
      </c>
      <c r="P135" s="9" t="s">
        <v>13</v>
      </c>
      <c r="Q135" s="9" t="s">
        <v>14</v>
      </c>
      <c r="R135" s="6" t="s">
        <v>15</v>
      </c>
      <c r="S135" s="154" t="s">
        <v>16</v>
      </c>
    </row>
    <row r="136" spans="1:19" ht="15.75" x14ac:dyDescent="0.25">
      <c r="A136" s="44"/>
      <c r="B136" s="44"/>
      <c r="C136" s="45"/>
      <c r="D136" s="13"/>
      <c r="E136" s="45"/>
      <c r="F136" s="143" t="s">
        <v>17</v>
      </c>
      <c r="G136" s="47"/>
      <c r="H136" s="143" t="s">
        <v>116</v>
      </c>
      <c r="I136" s="146" t="s">
        <v>17</v>
      </c>
      <c r="J136" s="146" t="s">
        <v>117</v>
      </c>
      <c r="K136" s="146" t="s">
        <v>24</v>
      </c>
      <c r="L136" s="66" t="s">
        <v>113</v>
      </c>
      <c r="M136" s="148" t="s">
        <v>20</v>
      </c>
      <c r="N136" s="143" t="s">
        <v>21</v>
      </c>
      <c r="O136" s="46" t="s">
        <v>22</v>
      </c>
      <c r="P136" s="46" t="s">
        <v>23</v>
      </c>
      <c r="Q136" s="46" t="s">
        <v>24</v>
      </c>
      <c r="R136" s="44"/>
      <c r="S136" s="16"/>
    </row>
    <row r="137" spans="1:19" ht="15.75" x14ac:dyDescent="0.25">
      <c r="A137" s="44"/>
      <c r="B137" s="44"/>
      <c r="C137" s="48"/>
      <c r="D137" s="13"/>
      <c r="E137" s="45"/>
      <c r="F137" s="143" t="s">
        <v>30</v>
      </c>
      <c r="G137" s="47"/>
      <c r="H137" s="46"/>
      <c r="I137" s="146" t="s">
        <v>26</v>
      </c>
      <c r="J137" s="146" t="s">
        <v>24</v>
      </c>
      <c r="K137" s="146" t="s">
        <v>118</v>
      </c>
      <c r="L137" s="66"/>
      <c r="M137" s="143" t="s">
        <v>29</v>
      </c>
      <c r="N137" s="143" t="s">
        <v>30</v>
      </c>
      <c r="O137" s="46"/>
      <c r="P137" s="46"/>
      <c r="Q137" s="46"/>
      <c r="R137" s="44"/>
      <c r="S137" s="16"/>
    </row>
    <row r="138" spans="1:19" ht="15.75" x14ac:dyDescent="0.25">
      <c r="A138" s="18"/>
      <c r="B138" s="18"/>
      <c r="C138" s="19"/>
      <c r="D138" s="20"/>
      <c r="E138" s="21"/>
      <c r="F138" s="22"/>
      <c r="G138" s="23"/>
      <c r="H138" s="22"/>
      <c r="I138" s="147" t="s">
        <v>30</v>
      </c>
      <c r="J138" s="147" t="s">
        <v>25</v>
      </c>
      <c r="K138" s="147" t="s">
        <v>119</v>
      </c>
      <c r="L138" s="67"/>
      <c r="M138" s="144"/>
      <c r="N138" s="144"/>
      <c r="O138" s="22"/>
      <c r="P138" s="22"/>
      <c r="Q138" s="22"/>
      <c r="R138" s="18"/>
      <c r="S138" s="24"/>
    </row>
    <row r="139" spans="1:19" ht="15.75" x14ac:dyDescent="0.25">
      <c r="A139" s="44">
        <v>1</v>
      </c>
      <c r="B139" s="132" t="s">
        <v>240</v>
      </c>
      <c r="C139" s="41" t="s">
        <v>241</v>
      </c>
      <c r="D139" s="155">
        <v>41627</v>
      </c>
      <c r="E139" s="55" t="s">
        <v>242</v>
      </c>
      <c r="F139" s="46">
        <v>0</v>
      </c>
      <c r="G139" s="124">
        <v>600000</v>
      </c>
      <c r="H139" s="46">
        <v>0</v>
      </c>
      <c r="I139" s="46">
        <v>0</v>
      </c>
      <c r="J139" s="46">
        <v>0</v>
      </c>
      <c r="K139" s="46">
        <v>0</v>
      </c>
      <c r="L139" s="66">
        <v>0</v>
      </c>
      <c r="M139" s="46">
        <v>200000</v>
      </c>
      <c r="N139" s="46">
        <v>200000</v>
      </c>
      <c r="O139" s="46">
        <f>SUM(F139:N139)</f>
        <v>1000000</v>
      </c>
      <c r="P139" s="124">
        <f>50000000-O139</f>
        <v>49000000</v>
      </c>
      <c r="Q139" s="133">
        <f t="shared" ref="Q139" si="10">O139+P139</f>
        <v>50000000</v>
      </c>
      <c r="R139" s="141" t="s">
        <v>243</v>
      </c>
      <c r="S139" s="149" t="s">
        <v>244</v>
      </c>
    </row>
    <row r="140" spans="1:19" ht="15.75" x14ac:dyDescent="0.25">
      <c r="A140" s="44"/>
      <c r="B140" s="132"/>
      <c r="C140" s="41"/>
      <c r="D140" s="49"/>
      <c r="E140" s="55"/>
      <c r="F140" s="46"/>
      <c r="G140" s="124"/>
      <c r="H140" s="46"/>
      <c r="I140" s="46"/>
      <c r="J140" s="46"/>
      <c r="K140" s="46"/>
      <c r="L140" s="66"/>
      <c r="M140" s="46"/>
      <c r="N140" s="46"/>
      <c r="O140" s="46"/>
      <c r="P140" s="124"/>
      <c r="Q140" s="133"/>
      <c r="R140" s="149"/>
      <c r="S140" s="141"/>
    </row>
    <row r="141" spans="1:19" ht="15.75" x14ac:dyDescent="0.25">
      <c r="A141" s="44"/>
      <c r="B141" s="132"/>
      <c r="C141" s="41"/>
      <c r="D141" s="49"/>
      <c r="E141" s="55"/>
      <c r="F141" s="46"/>
      <c r="G141" s="124"/>
      <c r="H141" s="46"/>
      <c r="I141" s="46"/>
      <c r="J141" s="46"/>
      <c r="K141" s="46"/>
      <c r="L141" s="66"/>
      <c r="M141" s="46"/>
      <c r="N141" s="46"/>
      <c r="O141" s="46"/>
      <c r="P141" s="124"/>
      <c r="Q141" s="133"/>
      <c r="R141" s="149"/>
      <c r="S141" s="141"/>
    </row>
    <row r="142" spans="1:19" ht="15.75" x14ac:dyDescent="0.25">
      <c r="A142" s="44"/>
      <c r="B142" s="132"/>
      <c r="C142" s="41"/>
      <c r="D142" s="49"/>
      <c r="E142" s="55"/>
      <c r="F142" s="46"/>
      <c r="G142" s="124"/>
      <c r="H142" s="46"/>
      <c r="I142" s="46"/>
      <c r="J142" s="46"/>
      <c r="K142" s="46"/>
      <c r="L142" s="66"/>
      <c r="M142" s="46"/>
      <c r="N142" s="46"/>
      <c r="O142" s="46"/>
      <c r="P142" s="124"/>
      <c r="Q142" s="133"/>
      <c r="R142" s="149"/>
      <c r="S142" s="141"/>
    </row>
    <row r="143" spans="1:19" ht="15.75" x14ac:dyDescent="0.25">
      <c r="A143" s="44"/>
      <c r="B143" s="132"/>
      <c r="C143" s="48"/>
      <c r="D143" s="49"/>
      <c r="E143" s="45"/>
      <c r="F143" s="46"/>
      <c r="G143" s="47"/>
      <c r="H143" s="46"/>
      <c r="I143" s="46"/>
      <c r="J143" s="46"/>
      <c r="K143" s="46"/>
      <c r="L143" s="66"/>
      <c r="M143" s="46"/>
      <c r="N143" s="46"/>
      <c r="O143" s="46"/>
      <c r="P143" s="46"/>
      <c r="Q143" s="46"/>
      <c r="R143" s="132"/>
      <c r="S143" s="1"/>
    </row>
    <row r="144" spans="1:19" ht="15.75" x14ac:dyDescent="0.25">
      <c r="A144" s="44"/>
      <c r="B144" s="27"/>
      <c r="C144" s="28"/>
      <c r="D144" s="29"/>
      <c r="E144" s="28"/>
      <c r="F144" s="46"/>
      <c r="G144" s="26"/>
      <c r="H144" s="26"/>
      <c r="I144" s="26"/>
      <c r="J144" s="26"/>
      <c r="K144" s="26"/>
      <c r="L144" s="68"/>
      <c r="M144" s="26"/>
      <c r="N144" s="26"/>
      <c r="O144" s="26"/>
      <c r="P144" s="26"/>
      <c r="Q144" s="26"/>
      <c r="R144" s="1"/>
      <c r="S144" s="1"/>
    </row>
    <row r="145" spans="1:19" ht="16.5" thickBot="1" x14ac:dyDescent="0.3">
      <c r="A145" s="30"/>
      <c r="B145" s="568" t="s">
        <v>35</v>
      </c>
      <c r="C145" s="569"/>
      <c r="D145" s="569"/>
      <c r="E145" s="570"/>
      <c r="F145" s="31">
        <f t="shared" ref="F145:Q145" si="11">SUM(F139:F144)</f>
        <v>0</v>
      </c>
      <c r="G145" s="31">
        <f t="shared" si="11"/>
        <v>600000</v>
      </c>
      <c r="H145" s="31">
        <f t="shared" si="11"/>
        <v>0</v>
      </c>
      <c r="I145" s="31">
        <f t="shared" si="11"/>
        <v>0</v>
      </c>
      <c r="J145" s="31">
        <f t="shared" si="11"/>
        <v>0</v>
      </c>
      <c r="K145" s="31">
        <f t="shared" si="11"/>
        <v>0</v>
      </c>
      <c r="L145" s="69">
        <f t="shared" si="11"/>
        <v>0</v>
      </c>
      <c r="M145" s="31">
        <f t="shared" si="11"/>
        <v>200000</v>
      </c>
      <c r="N145" s="31">
        <f t="shared" si="11"/>
        <v>200000</v>
      </c>
      <c r="O145" s="31">
        <f t="shared" si="11"/>
        <v>1000000</v>
      </c>
      <c r="P145" s="31">
        <f t="shared" si="11"/>
        <v>49000000</v>
      </c>
      <c r="Q145" s="31">
        <f t="shared" si="11"/>
        <v>50000000</v>
      </c>
      <c r="R145" s="32"/>
      <c r="S145" s="32"/>
    </row>
    <row r="146" spans="1:19" ht="16.5" thickTop="1" x14ac:dyDescent="0.25">
      <c r="A146" s="127"/>
      <c r="B146" s="126"/>
      <c r="C146" s="126"/>
      <c r="D146" s="127"/>
      <c r="E146" s="126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6"/>
      <c r="S146" s="126"/>
    </row>
    <row r="147" spans="1:19" ht="15.75" x14ac:dyDescent="0.25">
      <c r="A147" s="127"/>
      <c r="B147" s="126"/>
      <c r="C147" s="126"/>
      <c r="D147" s="127"/>
      <c r="E147" s="126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6"/>
      <c r="S147" s="126"/>
    </row>
    <row r="148" spans="1:19" ht="15.75" x14ac:dyDescent="0.25">
      <c r="A148" s="127"/>
      <c r="B148" s="126"/>
      <c r="C148" s="126"/>
      <c r="D148" s="127"/>
      <c r="E148" s="126"/>
      <c r="F148" s="128" t="s">
        <v>245</v>
      </c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6"/>
      <c r="S148" s="126"/>
    </row>
    <row r="149" spans="1:19" ht="15.75" x14ac:dyDescent="0.25">
      <c r="A149" s="127"/>
      <c r="B149" s="126"/>
      <c r="C149" s="126"/>
      <c r="D149" s="127"/>
      <c r="E149" s="126"/>
      <c r="F149" s="158" t="s">
        <v>37</v>
      </c>
      <c r="G149" s="576" t="s">
        <v>38</v>
      </c>
      <c r="H149" s="576"/>
      <c r="I149" s="158"/>
      <c r="J149" s="158"/>
      <c r="K149" s="158"/>
      <c r="L149" s="158"/>
      <c r="M149" s="136"/>
      <c r="N149" s="136"/>
      <c r="O149" s="136"/>
      <c r="P149" s="136"/>
      <c r="Q149" s="136"/>
      <c r="R149" s="126"/>
      <c r="S149" s="126"/>
    </row>
    <row r="150" spans="1:19" ht="15.75" x14ac:dyDescent="0.25">
      <c r="A150" s="127"/>
      <c r="B150" s="126"/>
      <c r="C150" s="126"/>
      <c r="D150" s="127"/>
      <c r="E150" s="126"/>
      <c r="F150" s="158"/>
      <c r="G150" s="158"/>
      <c r="H150" s="158"/>
      <c r="I150" s="158"/>
      <c r="J150" s="158"/>
      <c r="K150" s="158"/>
      <c r="L150" s="158"/>
      <c r="M150" s="136"/>
      <c r="N150" s="136"/>
      <c r="O150" s="136"/>
      <c r="P150" s="136"/>
      <c r="Q150" s="136"/>
      <c r="R150" s="126"/>
      <c r="S150" s="126"/>
    </row>
    <row r="151" spans="1:19" ht="15.75" x14ac:dyDescent="0.25">
      <c r="A151" s="127"/>
      <c r="B151" s="126"/>
      <c r="C151" s="126"/>
      <c r="D151" s="127"/>
      <c r="E151" s="126"/>
      <c r="F151" s="158"/>
      <c r="G151" s="158"/>
      <c r="H151" s="158"/>
      <c r="I151" s="158"/>
      <c r="J151" s="158"/>
      <c r="K151" s="158"/>
      <c r="L151" s="158"/>
      <c r="M151" s="136"/>
      <c r="N151" s="136"/>
      <c r="O151" s="136"/>
      <c r="P151" s="136"/>
      <c r="Q151" s="136"/>
      <c r="R151" s="126"/>
      <c r="S151" s="126"/>
    </row>
    <row r="152" spans="1:19" ht="15.75" x14ac:dyDescent="0.25">
      <c r="A152" s="127"/>
      <c r="B152" s="126"/>
      <c r="C152" s="126"/>
      <c r="D152" s="127"/>
      <c r="E152" s="126"/>
      <c r="F152" s="158"/>
      <c r="G152" s="158"/>
      <c r="H152" s="158"/>
      <c r="I152" s="158"/>
      <c r="J152" s="158"/>
      <c r="K152" s="158"/>
      <c r="L152" s="158"/>
      <c r="M152" s="136"/>
      <c r="N152" s="136"/>
      <c r="O152" s="136"/>
      <c r="P152" s="136"/>
      <c r="Q152" s="136"/>
      <c r="R152" s="126"/>
      <c r="S152" s="126"/>
    </row>
    <row r="153" spans="1:19" ht="15.75" x14ac:dyDescent="0.25">
      <c r="A153" s="127"/>
      <c r="B153" s="126"/>
      <c r="C153" s="126"/>
      <c r="D153" s="127"/>
      <c r="E153" s="126"/>
      <c r="F153" s="137"/>
      <c r="G153" s="137"/>
      <c r="H153" s="137"/>
      <c r="I153" s="137"/>
      <c r="J153" s="137"/>
      <c r="K153" s="137"/>
      <c r="L153" s="137"/>
      <c r="M153" s="136"/>
      <c r="N153" s="136"/>
      <c r="O153" s="136"/>
      <c r="P153" s="136"/>
      <c r="Q153" s="136"/>
      <c r="R153" s="126"/>
      <c r="S153" s="126"/>
    </row>
    <row r="154" spans="1:19" ht="15.75" x14ac:dyDescent="0.25">
      <c r="A154" s="127"/>
      <c r="B154" s="126"/>
      <c r="C154" s="126"/>
      <c r="D154" s="127"/>
      <c r="E154" s="126"/>
      <c r="F154" s="137"/>
      <c r="G154" s="137"/>
      <c r="H154" s="137"/>
      <c r="I154" s="137"/>
      <c r="J154" s="137"/>
      <c r="K154" s="137"/>
      <c r="L154" s="137"/>
      <c r="M154" s="136"/>
      <c r="N154" s="136"/>
      <c r="O154" s="136"/>
      <c r="P154" s="136"/>
      <c r="Q154" s="136"/>
      <c r="R154" s="126"/>
      <c r="S154" s="126"/>
    </row>
    <row r="155" spans="1:19" ht="15.75" x14ac:dyDescent="0.25">
      <c r="A155" s="127"/>
      <c r="B155" s="126"/>
      <c r="C155" s="126"/>
      <c r="D155" s="127"/>
      <c r="E155" s="126"/>
      <c r="F155" s="137"/>
      <c r="G155" s="137"/>
      <c r="H155" s="137"/>
      <c r="I155" s="137"/>
      <c r="J155" s="137"/>
      <c r="K155" s="137"/>
      <c r="L155" s="137"/>
      <c r="M155" s="136"/>
      <c r="N155" s="136"/>
      <c r="O155" s="136"/>
      <c r="P155" s="136"/>
      <c r="Q155" s="136"/>
      <c r="R155" s="126"/>
      <c r="S155" s="126"/>
    </row>
    <row r="156" spans="1:19" ht="15.75" x14ac:dyDescent="0.25">
      <c r="A156" s="127"/>
      <c r="B156" s="126"/>
      <c r="C156" s="126"/>
      <c r="D156" s="127"/>
      <c r="E156" s="126"/>
      <c r="F156" s="138" t="s">
        <v>39</v>
      </c>
      <c r="G156" s="138" t="s">
        <v>40</v>
      </c>
      <c r="H156" s="138" t="s">
        <v>79</v>
      </c>
      <c r="I156" s="138"/>
      <c r="J156" s="138"/>
      <c r="K156" s="138"/>
      <c r="L156" s="138"/>
      <c r="M156" s="136"/>
      <c r="N156" s="136"/>
      <c r="O156" s="136"/>
      <c r="P156" s="136"/>
      <c r="Q156" s="136"/>
      <c r="R156" s="126"/>
      <c r="S156" s="126"/>
    </row>
    <row r="157" spans="1:19" x14ac:dyDescent="0.25">
      <c r="F157" s="139" t="s">
        <v>42</v>
      </c>
      <c r="G157" s="139" t="s">
        <v>43</v>
      </c>
      <c r="H157" s="139" t="s">
        <v>125</v>
      </c>
    </row>
    <row r="159" spans="1:19" ht="15.75" x14ac:dyDescent="0.25">
      <c r="A159" s="125" t="s">
        <v>0</v>
      </c>
      <c r="B159" s="126"/>
      <c r="C159" s="127"/>
      <c r="D159" s="127"/>
      <c r="E159" s="127"/>
      <c r="F159" s="128"/>
      <c r="G159" s="128"/>
      <c r="H159" s="128"/>
      <c r="I159" s="128"/>
      <c r="J159" s="128"/>
      <c r="K159" s="128" t="s">
        <v>34</v>
      </c>
      <c r="L159" s="128"/>
      <c r="M159" s="128"/>
      <c r="N159" s="128"/>
      <c r="O159" s="128"/>
      <c r="P159" s="128"/>
      <c r="Q159" s="128"/>
      <c r="R159" s="126"/>
      <c r="S159" s="126"/>
    </row>
    <row r="160" spans="1:19" ht="15.75" x14ac:dyDescent="0.25">
      <c r="A160" s="130" t="s">
        <v>246</v>
      </c>
      <c r="B160" s="125"/>
      <c r="C160" s="125"/>
      <c r="D160" s="125"/>
      <c r="E160" s="125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25"/>
      <c r="S160" s="125"/>
    </row>
    <row r="161" spans="1:19" ht="15.75" x14ac:dyDescent="0.25">
      <c r="A161" s="6" t="s">
        <v>1</v>
      </c>
      <c r="B161" s="6" t="s">
        <v>2</v>
      </c>
      <c r="C161" s="7" t="s">
        <v>3</v>
      </c>
      <c r="D161" s="8" t="s">
        <v>4</v>
      </c>
      <c r="E161" s="7" t="s">
        <v>5</v>
      </c>
      <c r="F161" s="142" t="s">
        <v>10</v>
      </c>
      <c r="G161" s="9" t="s">
        <v>7</v>
      </c>
      <c r="H161" s="142" t="s">
        <v>8</v>
      </c>
      <c r="I161" s="145" t="s">
        <v>10</v>
      </c>
      <c r="J161" s="145" t="s">
        <v>10</v>
      </c>
      <c r="K161" s="145" t="s">
        <v>10</v>
      </c>
      <c r="L161" s="65" t="s">
        <v>115</v>
      </c>
      <c r="M161" s="142" t="s">
        <v>11</v>
      </c>
      <c r="N161" s="142" t="s">
        <v>12</v>
      </c>
      <c r="O161" s="9" t="s">
        <v>13</v>
      </c>
      <c r="P161" s="9" t="s">
        <v>13</v>
      </c>
      <c r="Q161" s="9" t="s">
        <v>14</v>
      </c>
      <c r="R161" s="6" t="s">
        <v>15</v>
      </c>
      <c r="S161" s="154" t="s">
        <v>16</v>
      </c>
    </row>
    <row r="162" spans="1:19" ht="15.75" x14ac:dyDescent="0.25">
      <c r="A162" s="44"/>
      <c r="B162" s="44"/>
      <c r="C162" s="45"/>
      <c r="D162" s="13"/>
      <c r="E162" s="45"/>
      <c r="F162" s="143" t="s">
        <v>17</v>
      </c>
      <c r="G162" s="47"/>
      <c r="H162" s="143" t="s">
        <v>116</v>
      </c>
      <c r="I162" s="146" t="s">
        <v>17</v>
      </c>
      <c r="J162" s="146" t="s">
        <v>117</v>
      </c>
      <c r="K162" s="146" t="s">
        <v>24</v>
      </c>
      <c r="L162" s="66" t="s">
        <v>113</v>
      </c>
      <c r="M162" s="148" t="s">
        <v>20</v>
      </c>
      <c r="N162" s="143" t="s">
        <v>21</v>
      </c>
      <c r="O162" s="46" t="s">
        <v>22</v>
      </c>
      <c r="P162" s="46" t="s">
        <v>23</v>
      </c>
      <c r="Q162" s="46" t="s">
        <v>24</v>
      </c>
      <c r="R162" s="44"/>
      <c r="S162" s="16"/>
    </row>
    <row r="163" spans="1:19" ht="15.75" x14ac:dyDescent="0.25">
      <c r="A163" s="44"/>
      <c r="B163" s="44"/>
      <c r="C163" s="48"/>
      <c r="D163" s="13"/>
      <c r="E163" s="45"/>
      <c r="F163" s="143" t="s">
        <v>30</v>
      </c>
      <c r="G163" s="47"/>
      <c r="H163" s="46"/>
      <c r="I163" s="146" t="s">
        <v>26</v>
      </c>
      <c r="J163" s="146" t="s">
        <v>24</v>
      </c>
      <c r="K163" s="146" t="s">
        <v>118</v>
      </c>
      <c r="L163" s="66"/>
      <c r="M163" s="143" t="s">
        <v>29</v>
      </c>
      <c r="N163" s="143" t="s">
        <v>30</v>
      </c>
      <c r="O163" s="46"/>
      <c r="P163" s="46"/>
      <c r="Q163" s="46"/>
      <c r="R163" s="44"/>
      <c r="S163" s="16"/>
    </row>
    <row r="164" spans="1:19" ht="15.75" x14ac:dyDescent="0.25">
      <c r="A164" s="18"/>
      <c r="B164" s="18"/>
      <c r="C164" s="19"/>
      <c r="D164" s="20"/>
      <c r="E164" s="21"/>
      <c r="F164" s="22"/>
      <c r="G164" s="23"/>
      <c r="H164" s="22"/>
      <c r="I164" s="147" t="s">
        <v>30</v>
      </c>
      <c r="J164" s="147" t="s">
        <v>25</v>
      </c>
      <c r="K164" s="147" t="s">
        <v>119</v>
      </c>
      <c r="L164" s="67"/>
      <c r="M164" s="144"/>
      <c r="N164" s="144"/>
      <c r="O164" s="22"/>
      <c r="P164" s="22"/>
      <c r="Q164" s="22"/>
      <c r="R164" s="18"/>
      <c r="S164" s="24"/>
    </row>
    <row r="165" spans="1:19" ht="15.75" x14ac:dyDescent="0.25">
      <c r="A165" s="44">
        <v>1</v>
      </c>
      <c r="B165" s="132" t="s">
        <v>161</v>
      </c>
      <c r="C165" s="41" t="s">
        <v>162</v>
      </c>
      <c r="D165" s="155">
        <v>41628</v>
      </c>
      <c r="E165" s="55" t="s">
        <v>163</v>
      </c>
      <c r="F165" s="46">
        <v>0</v>
      </c>
      <c r="G165" s="124">
        <v>720000</v>
      </c>
      <c r="H165" s="46">
        <v>0</v>
      </c>
      <c r="I165" s="46">
        <v>0</v>
      </c>
      <c r="J165" s="46">
        <v>0</v>
      </c>
      <c r="K165" s="46">
        <v>0</v>
      </c>
      <c r="L165" s="66">
        <v>0</v>
      </c>
      <c r="M165" s="46">
        <v>200000</v>
      </c>
      <c r="N165" s="46">
        <v>200000</v>
      </c>
      <c r="O165" s="46">
        <f>SUM(F165:N165)</f>
        <v>1120000</v>
      </c>
      <c r="P165" s="124">
        <f>20000000-O165</f>
        <v>18880000</v>
      </c>
      <c r="Q165" s="133">
        <f t="shared" ref="Q165" si="12">O165+P165</f>
        <v>20000000</v>
      </c>
      <c r="R165" s="141" t="s">
        <v>136</v>
      </c>
      <c r="S165" s="149" t="s">
        <v>248</v>
      </c>
    </row>
    <row r="166" spans="1:19" ht="15.75" x14ac:dyDescent="0.25">
      <c r="A166" s="44"/>
      <c r="B166" s="132"/>
      <c r="C166" s="41"/>
      <c r="D166" s="49"/>
      <c r="E166" s="55"/>
      <c r="F166" s="46"/>
      <c r="G166" s="124"/>
      <c r="H166" s="46"/>
      <c r="I166" s="46"/>
      <c r="J166" s="46"/>
      <c r="K166" s="46"/>
      <c r="L166" s="66"/>
      <c r="M166" s="46"/>
      <c r="N166" s="46"/>
      <c r="O166" s="46"/>
      <c r="P166" s="124"/>
      <c r="Q166" s="133"/>
      <c r="R166" s="149"/>
      <c r="S166" s="141"/>
    </row>
    <row r="167" spans="1:19" ht="15.75" x14ac:dyDescent="0.25">
      <c r="A167" s="44"/>
      <c r="B167" s="132"/>
      <c r="C167" s="41"/>
      <c r="D167" s="49"/>
      <c r="E167" s="55"/>
      <c r="F167" s="46"/>
      <c r="G167" s="124"/>
      <c r="H167" s="46"/>
      <c r="I167" s="46"/>
      <c r="J167" s="46"/>
      <c r="K167" s="46"/>
      <c r="L167" s="66"/>
      <c r="M167" s="46"/>
      <c r="N167" s="46"/>
      <c r="O167" s="46"/>
      <c r="P167" s="124"/>
      <c r="Q167" s="133"/>
      <c r="R167" s="149"/>
      <c r="S167" s="141"/>
    </row>
    <row r="168" spans="1:19" ht="15.75" x14ac:dyDescent="0.25">
      <c r="A168" s="44"/>
      <c r="B168" s="132"/>
      <c r="C168" s="41"/>
      <c r="D168" s="49"/>
      <c r="E168" s="55"/>
      <c r="F168" s="46"/>
      <c r="G168" s="124"/>
      <c r="H168" s="46"/>
      <c r="I168" s="46"/>
      <c r="J168" s="46"/>
      <c r="K168" s="46"/>
      <c r="L168" s="66"/>
      <c r="M168" s="46"/>
      <c r="N168" s="46"/>
      <c r="O168" s="46"/>
      <c r="P168" s="124"/>
      <c r="Q168" s="133"/>
      <c r="R168" s="149"/>
      <c r="S168" s="141"/>
    </row>
    <row r="169" spans="1:19" ht="15.75" x14ac:dyDescent="0.25">
      <c r="A169" s="44"/>
      <c r="B169" s="132"/>
      <c r="C169" s="48"/>
      <c r="D169" s="49"/>
      <c r="E169" s="45"/>
      <c r="F169" s="46"/>
      <c r="G169" s="47"/>
      <c r="H169" s="46"/>
      <c r="I169" s="46"/>
      <c r="J169" s="46"/>
      <c r="K169" s="46"/>
      <c r="L169" s="66"/>
      <c r="M169" s="46"/>
      <c r="N169" s="46"/>
      <c r="O169" s="46"/>
      <c r="P169" s="46"/>
      <c r="Q169" s="46"/>
      <c r="R169" s="132"/>
      <c r="S169" s="1"/>
    </row>
    <row r="170" spans="1:19" ht="15.75" x14ac:dyDescent="0.25">
      <c r="A170" s="44"/>
      <c r="B170" s="27"/>
      <c r="C170" s="28"/>
      <c r="D170" s="29"/>
      <c r="E170" s="28"/>
      <c r="F170" s="46"/>
      <c r="G170" s="26"/>
      <c r="H170" s="26"/>
      <c r="I170" s="26"/>
      <c r="J170" s="26"/>
      <c r="K170" s="26"/>
      <c r="L170" s="68"/>
      <c r="M170" s="26"/>
      <c r="N170" s="26"/>
      <c r="O170" s="26"/>
      <c r="P170" s="26"/>
      <c r="Q170" s="26"/>
      <c r="R170" s="1"/>
      <c r="S170" s="1"/>
    </row>
    <row r="171" spans="1:19" ht="16.5" thickBot="1" x14ac:dyDescent="0.3">
      <c r="A171" s="30"/>
      <c r="B171" s="568" t="s">
        <v>35</v>
      </c>
      <c r="C171" s="569"/>
      <c r="D171" s="569"/>
      <c r="E171" s="570"/>
      <c r="F171" s="31">
        <f t="shared" ref="F171:Q171" si="13">SUM(F165:F170)</f>
        <v>0</v>
      </c>
      <c r="G171" s="31">
        <f t="shared" si="13"/>
        <v>720000</v>
      </c>
      <c r="H171" s="31">
        <f t="shared" si="13"/>
        <v>0</v>
      </c>
      <c r="I171" s="31">
        <f t="shared" si="13"/>
        <v>0</v>
      </c>
      <c r="J171" s="31">
        <f t="shared" si="13"/>
        <v>0</v>
      </c>
      <c r="K171" s="31">
        <f t="shared" si="13"/>
        <v>0</v>
      </c>
      <c r="L171" s="69">
        <f t="shared" si="13"/>
        <v>0</v>
      </c>
      <c r="M171" s="31">
        <f t="shared" si="13"/>
        <v>200000</v>
      </c>
      <c r="N171" s="31">
        <f t="shared" si="13"/>
        <v>200000</v>
      </c>
      <c r="O171" s="31">
        <f t="shared" si="13"/>
        <v>1120000</v>
      </c>
      <c r="P171" s="31">
        <f t="shared" si="13"/>
        <v>18880000</v>
      </c>
      <c r="Q171" s="31">
        <f t="shared" si="13"/>
        <v>20000000</v>
      </c>
      <c r="R171" s="32"/>
      <c r="S171" s="32"/>
    </row>
    <row r="172" spans="1:19" ht="16.5" thickTop="1" x14ac:dyDescent="0.25">
      <c r="A172" s="127"/>
      <c r="B172" s="126"/>
      <c r="C172" s="126"/>
      <c r="D172" s="127"/>
      <c r="E172" s="126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6"/>
      <c r="S172" s="126"/>
    </row>
    <row r="173" spans="1:19" ht="15.75" x14ac:dyDescent="0.25">
      <c r="A173" s="127"/>
      <c r="B173" s="126"/>
      <c r="C173" s="126"/>
      <c r="D173" s="127"/>
      <c r="E173" s="126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6"/>
      <c r="S173" s="126"/>
    </row>
    <row r="174" spans="1:19" ht="15.75" x14ac:dyDescent="0.25">
      <c r="A174" s="127"/>
      <c r="B174" s="126"/>
      <c r="C174" s="126"/>
      <c r="D174" s="127"/>
      <c r="E174" s="126"/>
      <c r="F174" s="128" t="s">
        <v>247</v>
      </c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6"/>
      <c r="S174" s="126"/>
    </row>
    <row r="175" spans="1:19" ht="15.75" x14ac:dyDescent="0.25">
      <c r="A175" s="127"/>
      <c r="B175" s="126"/>
      <c r="C175" s="126"/>
      <c r="D175" s="127"/>
      <c r="E175" s="126"/>
      <c r="F175" s="159" t="s">
        <v>37</v>
      </c>
      <c r="G175" s="576" t="s">
        <v>38</v>
      </c>
      <c r="H175" s="576"/>
      <c r="I175" s="159"/>
      <c r="J175" s="159"/>
      <c r="K175" s="159"/>
      <c r="L175" s="159"/>
      <c r="M175" s="136"/>
      <c r="N175" s="136"/>
      <c r="O175" s="136"/>
      <c r="P175" s="136"/>
      <c r="Q175" s="136"/>
      <c r="R175" s="126"/>
      <c r="S175" s="126"/>
    </row>
    <row r="176" spans="1:19" ht="15.75" x14ac:dyDescent="0.25">
      <c r="A176" s="127"/>
      <c r="B176" s="126"/>
      <c r="C176" s="126"/>
      <c r="D176" s="127"/>
      <c r="E176" s="126"/>
      <c r="F176" s="159"/>
      <c r="G176" s="159"/>
      <c r="H176" s="159"/>
      <c r="I176" s="159"/>
      <c r="J176" s="159"/>
      <c r="K176" s="159"/>
      <c r="L176" s="159"/>
      <c r="M176" s="136"/>
      <c r="N176" s="136"/>
      <c r="O176" s="136"/>
      <c r="P176" s="136"/>
      <c r="Q176" s="136"/>
      <c r="R176" s="126"/>
      <c r="S176" s="126"/>
    </row>
    <row r="177" spans="1:19" ht="15.75" x14ac:dyDescent="0.25">
      <c r="A177" s="127"/>
      <c r="B177" s="126"/>
      <c r="C177" s="126"/>
      <c r="D177" s="127"/>
      <c r="E177" s="126"/>
      <c r="F177" s="159"/>
      <c r="G177" s="159"/>
      <c r="H177" s="159"/>
      <c r="I177" s="159"/>
      <c r="J177" s="159"/>
      <c r="K177" s="159"/>
      <c r="L177" s="159"/>
      <c r="M177" s="136"/>
      <c r="N177" s="136"/>
      <c r="O177" s="136"/>
      <c r="P177" s="136"/>
      <c r="Q177" s="136"/>
      <c r="R177" s="126"/>
      <c r="S177" s="126"/>
    </row>
    <row r="178" spans="1:19" ht="15.75" x14ac:dyDescent="0.25">
      <c r="A178" s="127"/>
      <c r="B178" s="126"/>
      <c r="C178" s="126"/>
      <c r="D178" s="127"/>
      <c r="E178" s="126"/>
      <c r="F178" s="159"/>
      <c r="G178" s="159"/>
      <c r="H178" s="159"/>
      <c r="I178" s="159"/>
      <c r="J178" s="159"/>
      <c r="K178" s="159"/>
      <c r="L178" s="159"/>
      <c r="M178" s="136"/>
      <c r="N178" s="136"/>
      <c r="O178" s="136"/>
      <c r="P178" s="136"/>
      <c r="Q178" s="136"/>
      <c r="R178" s="126"/>
      <c r="S178" s="126"/>
    </row>
    <row r="179" spans="1:19" ht="15.75" x14ac:dyDescent="0.25">
      <c r="A179" s="127"/>
      <c r="B179" s="126"/>
      <c r="C179" s="126"/>
      <c r="D179" s="127"/>
      <c r="E179" s="126"/>
      <c r="F179" s="137"/>
      <c r="G179" s="137"/>
      <c r="H179" s="137"/>
      <c r="I179" s="137"/>
      <c r="J179" s="137"/>
      <c r="K179" s="137"/>
      <c r="L179" s="137"/>
      <c r="M179" s="136"/>
      <c r="N179" s="136"/>
      <c r="O179" s="136"/>
      <c r="P179" s="136"/>
      <c r="Q179" s="136"/>
      <c r="R179" s="126"/>
      <c r="S179" s="126"/>
    </row>
    <row r="180" spans="1:19" ht="15.75" x14ac:dyDescent="0.25">
      <c r="A180" s="127"/>
      <c r="B180" s="126"/>
      <c r="C180" s="126"/>
      <c r="D180" s="127"/>
      <c r="E180" s="126"/>
      <c r="F180" s="137"/>
      <c r="G180" s="137"/>
      <c r="H180" s="137"/>
      <c r="I180" s="137"/>
      <c r="J180" s="137"/>
      <c r="K180" s="137"/>
      <c r="L180" s="137"/>
      <c r="M180" s="136"/>
      <c r="N180" s="136"/>
      <c r="O180" s="136"/>
      <c r="P180" s="136"/>
      <c r="Q180" s="136"/>
      <c r="R180" s="126"/>
      <c r="S180" s="126"/>
    </row>
    <row r="181" spans="1:19" ht="15.75" x14ac:dyDescent="0.25">
      <c r="A181" s="127"/>
      <c r="B181" s="126"/>
      <c r="C181" s="126"/>
      <c r="D181" s="127"/>
      <c r="E181" s="126"/>
      <c r="F181" s="137"/>
      <c r="G181" s="137"/>
      <c r="H181" s="137"/>
      <c r="I181" s="137"/>
      <c r="J181" s="137"/>
      <c r="K181" s="137"/>
      <c r="L181" s="137"/>
      <c r="M181" s="136"/>
      <c r="N181" s="136"/>
      <c r="O181" s="136"/>
      <c r="P181" s="136"/>
      <c r="Q181" s="136"/>
      <c r="R181" s="126"/>
      <c r="S181" s="126"/>
    </row>
    <row r="182" spans="1:19" ht="15.75" x14ac:dyDescent="0.25">
      <c r="A182" s="127"/>
      <c r="B182" s="126"/>
      <c r="C182" s="126"/>
      <c r="D182" s="127"/>
      <c r="E182" s="126"/>
      <c r="F182" s="138" t="s">
        <v>39</v>
      </c>
      <c r="G182" s="138" t="s">
        <v>40</v>
      </c>
      <c r="H182" s="138" t="s">
        <v>79</v>
      </c>
      <c r="I182" s="138"/>
      <c r="J182" s="138"/>
      <c r="K182" s="138"/>
      <c r="L182" s="138"/>
      <c r="M182" s="136"/>
      <c r="N182" s="136"/>
      <c r="O182" s="136"/>
      <c r="P182" s="136"/>
      <c r="Q182" s="136"/>
      <c r="R182" s="126"/>
      <c r="S182" s="126"/>
    </row>
    <row r="183" spans="1:19" x14ac:dyDescent="0.25">
      <c r="F183" s="139" t="s">
        <v>42</v>
      </c>
      <c r="G183" s="139" t="s">
        <v>43</v>
      </c>
      <c r="H183" s="139" t="s">
        <v>125</v>
      </c>
    </row>
    <row r="185" spans="1:19" ht="15.75" x14ac:dyDescent="0.25">
      <c r="A185" s="125" t="s">
        <v>0</v>
      </c>
      <c r="B185" s="126"/>
      <c r="C185" s="127"/>
      <c r="D185" s="127"/>
      <c r="E185" s="127"/>
      <c r="F185" s="128"/>
      <c r="G185" s="128"/>
      <c r="H185" s="128"/>
      <c r="I185" s="128"/>
      <c r="J185" s="128"/>
      <c r="K185" s="128" t="s">
        <v>34</v>
      </c>
      <c r="L185" s="128"/>
      <c r="M185" s="128"/>
      <c r="N185" s="128"/>
      <c r="O185" s="128"/>
      <c r="P185" s="128"/>
      <c r="Q185" s="128"/>
      <c r="R185" s="126"/>
      <c r="S185" s="126"/>
    </row>
    <row r="186" spans="1:19" ht="15.75" x14ac:dyDescent="0.25">
      <c r="A186" s="130" t="s">
        <v>249</v>
      </c>
      <c r="B186" s="125"/>
      <c r="C186" s="125"/>
      <c r="D186" s="125"/>
      <c r="E186" s="125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25"/>
      <c r="S186" s="125"/>
    </row>
    <row r="187" spans="1:19" ht="15.75" x14ac:dyDescent="0.25">
      <c r="A187" s="6" t="s">
        <v>1</v>
      </c>
      <c r="B187" s="6" t="s">
        <v>2</v>
      </c>
      <c r="C187" s="7" t="s">
        <v>3</v>
      </c>
      <c r="D187" s="8" t="s">
        <v>4</v>
      </c>
      <c r="E187" s="7" t="s">
        <v>5</v>
      </c>
      <c r="F187" s="142" t="s">
        <v>10</v>
      </c>
      <c r="G187" s="9" t="s">
        <v>7</v>
      </c>
      <c r="H187" s="142" t="s">
        <v>8</v>
      </c>
      <c r="I187" s="145" t="s">
        <v>10</v>
      </c>
      <c r="J187" s="145" t="s">
        <v>10</v>
      </c>
      <c r="K187" s="145" t="s">
        <v>10</v>
      </c>
      <c r="L187" s="65" t="s">
        <v>115</v>
      </c>
      <c r="M187" s="142" t="s">
        <v>11</v>
      </c>
      <c r="N187" s="142" t="s">
        <v>12</v>
      </c>
      <c r="O187" s="9" t="s">
        <v>13</v>
      </c>
      <c r="P187" s="9" t="s">
        <v>13</v>
      </c>
      <c r="Q187" s="9" t="s">
        <v>14</v>
      </c>
      <c r="R187" s="6" t="s">
        <v>15</v>
      </c>
      <c r="S187" s="154" t="s">
        <v>16</v>
      </c>
    </row>
    <row r="188" spans="1:19" ht="15.75" x14ac:dyDescent="0.25">
      <c r="A188" s="44"/>
      <c r="B188" s="44"/>
      <c r="C188" s="45"/>
      <c r="D188" s="13"/>
      <c r="E188" s="45"/>
      <c r="F188" s="143" t="s">
        <v>17</v>
      </c>
      <c r="G188" s="47"/>
      <c r="H188" s="143" t="s">
        <v>116</v>
      </c>
      <c r="I188" s="146" t="s">
        <v>17</v>
      </c>
      <c r="J188" s="146" t="s">
        <v>117</v>
      </c>
      <c r="K188" s="146" t="s">
        <v>24</v>
      </c>
      <c r="L188" s="66" t="s">
        <v>113</v>
      </c>
      <c r="M188" s="148" t="s">
        <v>20</v>
      </c>
      <c r="N188" s="143" t="s">
        <v>21</v>
      </c>
      <c r="O188" s="46" t="s">
        <v>22</v>
      </c>
      <c r="P188" s="46" t="s">
        <v>23</v>
      </c>
      <c r="Q188" s="46" t="s">
        <v>24</v>
      </c>
      <c r="R188" s="44"/>
      <c r="S188" s="16"/>
    </row>
    <row r="189" spans="1:19" ht="15.75" x14ac:dyDescent="0.25">
      <c r="A189" s="44"/>
      <c r="B189" s="44"/>
      <c r="C189" s="48"/>
      <c r="D189" s="13"/>
      <c r="E189" s="45"/>
      <c r="F189" s="143" t="s">
        <v>30</v>
      </c>
      <c r="G189" s="47"/>
      <c r="H189" s="46"/>
      <c r="I189" s="146" t="s">
        <v>26</v>
      </c>
      <c r="J189" s="146" t="s">
        <v>24</v>
      </c>
      <c r="K189" s="146" t="s">
        <v>118</v>
      </c>
      <c r="L189" s="66"/>
      <c r="M189" s="143" t="s">
        <v>29</v>
      </c>
      <c r="N189" s="143" t="s">
        <v>30</v>
      </c>
      <c r="O189" s="46"/>
      <c r="P189" s="46"/>
      <c r="Q189" s="46"/>
      <c r="R189" s="44"/>
      <c r="S189" s="16"/>
    </row>
    <row r="190" spans="1:19" ht="15.75" x14ac:dyDescent="0.25">
      <c r="A190" s="18"/>
      <c r="B190" s="18"/>
      <c r="C190" s="19"/>
      <c r="D190" s="20"/>
      <c r="E190" s="21"/>
      <c r="F190" s="22"/>
      <c r="G190" s="23"/>
      <c r="H190" s="22"/>
      <c r="I190" s="147" t="s">
        <v>30</v>
      </c>
      <c r="J190" s="147" t="s">
        <v>25</v>
      </c>
      <c r="K190" s="147" t="s">
        <v>119</v>
      </c>
      <c r="L190" s="67"/>
      <c r="M190" s="144"/>
      <c r="N190" s="144"/>
      <c r="O190" s="22"/>
      <c r="P190" s="22"/>
      <c r="Q190" s="22"/>
      <c r="R190" s="18"/>
      <c r="S190" s="24"/>
    </row>
    <row r="191" spans="1:19" ht="15.75" x14ac:dyDescent="0.25">
      <c r="A191" s="44">
        <v>1</v>
      </c>
      <c r="B191" s="132" t="s">
        <v>251</v>
      </c>
      <c r="C191" s="41" t="s">
        <v>252</v>
      </c>
      <c r="D191" s="155">
        <v>41639</v>
      </c>
      <c r="E191" s="55" t="s">
        <v>253</v>
      </c>
      <c r="F191" s="46">
        <v>0</v>
      </c>
      <c r="G191" s="124">
        <f>(30000000*1.2%*3)+290323</f>
        <v>1370323</v>
      </c>
      <c r="H191" s="46">
        <v>0</v>
      </c>
      <c r="I191" s="46">
        <v>0</v>
      </c>
      <c r="J191" s="46">
        <v>0</v>
      </c>
      <c r="K191" s="46">
        <v>0</v>
      </c>
      <c r="L191" s="66">
        <v>0</v>
      </c>
      <c r="M191" s="46">
        <v>300000</v>
      </c>
      <c r="N191" s="46">
        <v>200000</v>
      </c>
      <c r="O191" s="46">
        <f>SUM(F191:N191)</f>
        <v>1870323</v>
      </c>
      <c r="P191" s="124">
        <f>30000000-O191</f>
        <v>28129677</v>
      </c>
      <c r="Q191" s="133">
        <f t="shared" ref="Q191" si="14">O191+P191</f>
        <v>30000000</v>
      </c>
      <c r="R191" s="141" t="s">
        <v>231</v>
      </c>
      <c r="S191" s="149" t="s">
        <v>254</v>
      </c>
    </row>
    <row r="192" spans="1:19" ht="15.75" x14ac:dyDescent="0.25">
      <c r="A192" s="44">
        <v>2</v>
      </c>
      <c r="B192" s="132" t="s">
        <v>255</v>
      </c>
      <c r="C192" s="41" t="s">
        <v>256</v>
      </c>
      <c r="D192" s="155">
        <v>41639</v>
      </c>
      <c r="E192" s="55" t="s">
        <v>257</v>
      </c>
      <c r="F192" s="46">
        <v>0</v>
      </c>
      <c r="G192" s="124">
        <f>(20000000*1.2%*3)+193548</f>
        <v>913548</v>
      </c>
      <c r="H192" s="46">
        <v>0</v>
      </c>
      <c r="I192" s="46">
        <v>0</v>
      </c>
      <c r="J192" s="46">
        <v>0</v>
      </c>
      <c r="K192" s="46">
        <v>0</v>
      </c>
      <c r="L192" s="66">
        <v>0</v>
      </c>
      <c r="M192" s="46">
        <v>200000</v>
      </c>
      <c r="N192" s="46">
        <v>200000</v>
      </c>
      <c r="O192" s="46">
        <f>SUM(F192:N192)</f>
        <v>1313548</v>
      </c>
      <c r="P192" s="124">
        <f>20000000-O192</f>
        <v>18686452</v>
      </c>
      <c r="Q192" s="133">
        <f t="shared" ref="Q192" si="15">O192+P192</f>
        <v>20000000</v>
      </c>
      <c r="R192" s="141" t="s">
        <v>258</v>
      </c>
      <c r="S192" s="149" t="s">
        <v>254</v>
      </c>
    </row>
    <row r="193" spans="1:19" ht="15.75" x14ac:dyDescent="0.25">
      <c r="A193" s="44"/>
      <c r="B193" s="132"/>
      <c r="C193" s="41"/>
      <c r="D193" s="49"/>
      <c r="E193" s="55"/>
      <c r="F193" s="46"/>
      <c r="G193" s="124"/>
      <c r="H193" s="46"/>
      <c r="I193" s="46"/>
      <c r="J193" s="46"/>
      <c r="K193" s="46"/>
      <c r="L193" s="66"/>
      <c r="M193" s="46"/>
      <c r="N193" s="46"/>
      <c r="O193" s="46"/>
      <c r="P193" s="124"/>
      <c r="Q193" s="133"/>
      <c r="R193" s="149" t="s">
        <v>259</v>
      </c>
      <c r="S193" s="141"/>
    </row>
    <row r="194" spans="1:19" ht="15.75" x14ac:dyDescent="0.25">
      <c r="A194" s="44"/>
      <c r="B194" s="132"/>
      <c r="C194" s="41"/>
      <c r="D194" s="49"/>
      <c r="E194" s="55"/>
      <c r="F194" s="46"/>
      <c r="G194" s="124"/>
      <c r="H194" s="46"/>
      <c r="I194" s="46"/>
      <c r="J194" s="46"/>
      <c r="K194" s="46"/>
      <c r="L194" s="66"/>
      <c r="M194" s="46"/>
      <c r="N194" s="46"/>
      <c r="O194" s="46"/>
      <c r="P194" s="124"/>
      <c r="Q194" s="133"/>
      <c r="R194" s="149"/>
      <c r="S194" s="141"/>
    </row>
    <row r="195" spans="1:19" ht="15.75" x14ac:dyDescent="0.25">
      <c r="A195" s="44"/>
      <c r="B195" s="132"/>
      <c r="C195" s="48"/>
      <c r="D195" s="49"/>
      <c r="E195" s="45"/>
      <c r="F195" s="46"/>
      <c r="G195" s="47"/>
      <c r="H195" s="46"/>
      <c r="I195" s="46"/>
      <c r="J195" s="46"/>
      <c r="K195" s="46"/>
      <c r="L195" s="66"/>
      <c r="M195" s="46"/>
      <c r="N195" s="46"/>
      <c r="O195" s="46"/>
      <c r="P195" s="46"/>
      <c r="Q195" s="46"/>
      <c r="R195" s="132"/>
      <c r="S195" s="1"/>
    </row>
    <row r="196" spans="1:19" ht="15.75" x14ac:dyDescent="0.25">
      <c r="A196" s="44"/>
      <c r="B196" s="27"/>
      <c r="C196" s="28"/>
      <c r="D196" s="29"/>
      <c r="E196" s="28"/>
      <c r="F196" s="46"/>
      <c r="G196" s="26"/>
      <c r="H196" s="26"/>
      <c r="I196" s="26"/>
      <c r="J196" s="26"/>
      <c r="K196" s="26"/>
      <c r="L196" s="68"/>
      <c r="M196" s="26"/>
      <c r="N196" s="26"/>
      <c r="O196" s="26"/>
      <c r="P196" s="26"/>
      <c r="Q196" s="26"/>
      <c r="R196" s="1"/>
      <c r="S196" s="1"/>
    </row>
    <row r="197" spans="1:19" ht="16.5" thickBot="1" x14ac:dyDescent="0.3">
      <c r="A197" s="30"/>
      <c r="B197" s="568" t="s">
        <v>35</v>
      </c>
      <c r="C197" s="569"/>
      <c r="D197" s="569"/>
      <c r="E197" s="570"/>
      <c r="F197" s="31">
        <f t="shared" ref="F197:P197" si="16">SUM(F191:F196)</f>
        <v>0</v>
      </c>
      <c r="G197" s="31">
        <f t="shared" si="16"/>
        <v>2283871</v>
      </c>
      <c r="H197" s="31">
        <f t="shared" si="16"/>
        <v>0</v>
      </c>
      <c r="I197" s="31">
        <f t="shared" si="16"/>
        <v>0</v>
      </c>
      <c r="J197" s="31">
        <f t="shared" si="16"/>
        <v>0</v>
      </c>
      <c r="K197" s="31">
        <f t="shared" si="16"/>
        <v>0</v>
      </c>
      <c r="L197" s="31">
        <f t="shared" si="16"/>
        <v>0</v>
      </c>
      <c r="M197" s="31">
        <f t="shared" si="16"/>
        <v>500000</v>
      </c>
      <c r="N197" s="31">
        <f t="shared" si="16"/>
        <v>400000</v>
      </c>
      <c r="O197" s="31">
        <f t="shared" si="16"/>
        <v>3183871</v>
      </c>
      <c r="P197" s="31">
        <f t="shared" si="16"/>
        <v>46816129</v>
      </c>
      <c r="Q197" s="31">
        <f>SUM(Q191:Q196)</f>
        <v>50000000</v>
      </c>
      <c r="R197" s="32"/>
      <c r="S197" s="32"/>
    </row>
    <row r="198" spans="1:19" ht="16.5" thickTop="1" x14ac:dyDescent="0.25">
      <c r="A198" s="127"/>
      <c r="B198" s="126"/>
      <c r="C198" s="126"/>
      <c r="D198" s="127"/>
      <c r="E198" s="126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6"/>
      <c r="S198" s="126"/>
    </row>
    <row r="199" spans="1:19" ht="15.75" x14ac:dyDescent="0.25">
      <c r="A199" s="127"/>
      <c r="B199" s="126"/>
      <c r="C199" s="126"/>
      <c r="D199" s="127"/>
      <c r="E199" s="126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6"/>
      <c r="S199" s="126"/>
    </row>
    <row r="200" spans="1:19" ht="15.75" x14ac:dyDescent="0.25">
      <c r="A200" s="127"/>
      <c r="B200" s="126"/>
      <c r="C200" s="126"/>
      <c r="D200" s="127"/>
      <c r="E200" s="126"/>
      <c r="F200" s="128" t="s">
        <v>250</v>
      </c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6"/>
      <c r="S200" s="126"/>
    </row>
    <row r="201" spans="1:19" ht="15.75" x14ac:dyDescent="0.25">
      <c r="A201" s="127"/>
      <c r="B201" s="126"/>
      <c r="C201" s="126"/>
      <c r="D201" s="127"/>
      <c r="E201" s="126"/>
      <c r="F201" s="160" t="s">
        <v>37</v>
      </c>
      <c r="G201" s="576" t="s">
        <v>38</v>
      </c>
      <c r="H201" s="576"/>
      <c r="I201" s="160"/>
      <c r="J201" s="160"/>
      <c r="K201" s="160"/>
      <c r="L201" s="160"/>
      <c r="M201" s="136"/>
      <c r="N201" s="136"/>
      <c r="O201" s="136"/>
      <c r="P201" s="136"/>
      <c r="Q201" s="136"/>
      <c r="R201" s="126"/>
      <c r="S201" s="126"/>
    </row>
    <row r="202" spans="1:19" ht="15.75" x14ac:dyDescent="0.25">
      <c r="A202" s="127"/>
      <c r="B202" s="126"/>
      <c r="C202" s="126"/>
      <c r="D202" s="127"/>
      <c r="E202" s="126"/>
      <c r="F202" s="160"/>
      <c r="G202" s="160"/>
      <c r="H202" s="160"/>
      <c r="I202" s="160"/>
      <c r="J202" s="160"/>
      <c r="K202" s="160"/>
      <c r="L202" s="160"/>
      <c r="M202" s="136"/>
      <c r="N202" s="136"/>
      <c r="O202" s="136"/>
      <c r="P202" s="136"/>
      <c r="Q202" s="136"/>
      <c r="R202" s="126"/>
      <c r="S202" s="126"/>
    </row>
    <row r="203" spans="1:19" ht="15.75" x14ac:dyDescent="0.25">
      <c r="A203" s="127"/>
      <c r="B203" s="126"/>
      <c r="C203" s="126"/>
      <c r="D203" s="127"/>
      <c r="E203" s="126"/>
      <c r="F203" s="160"/>
      <c r="G203" s="160"/>
      <c r="H203" s="160"/>
      <c r="I203" s="160"/>
      <c r="J203" s="160"/>
      <c r="K203" s="160"/>
      <c r="L203" s="160"/>
      <c r="M203" s="136"/>
      <c r="N203" s="136"/>
      <c r="O203" s="136"/>
      <c r="P203" s="136"/>
      <c r="Q203" s="136"/>
      <c r="R203" s="126"/>
      <c r="S203" s="126"/>
    </row>
    <row r="204" spans="1:19" ht="15.75" x14ac:dyDescent="0.25">
      <c r="A204" s="127"/>
      <c r="B204" s="126"/>
      <c r="C204" s="126"/>
      <c r="D204" s="127"/>
      <c r="E204" s="126"/>
      <c r="F204" s="160"/>
      <c r="G204" s="160"/>
      <c r="H204" s="160"/>
      <c r="I204" s="160"/>
      <c r="J204" s="160"/>
      <c r="K204" s="160"/>
      <c r="L204" s="160"/>
      <c r="M204" s="136"/>
      <c r="N204" s="136"/>
      <c r="O204" s="136"/>
      <c r="P204" s="136"/>
      <c r="Q204" s="136"/>
      <c r="R204" s="126"/>
      <c r="S204" s="126"/>
    </row>
    <row r="205" spans="1:19" ht="15.75" x14ac:dyDescent="0.25">
      <c r="A205" s="127"/>
      <c r="B205" s="126"/>
      <c r="C205" s="126"/>
      <c r="D205" s="127"/>
      <c r="E205" s="126"/>
      <c r="F205" s="137"/>
      <c r="G205" s="137"/>
      <c r="H205" s="137"/>
      <c r="I205" s="137"/>
      <c r="J205" s="137"/>
      <c r="K205" s="137"/>
      <c r="L205" s="137"/>
      <c r="M205" s="136"/>
      <c r="N205" s="136"/>
      <c r="O205" s="136"/>
      <c r="P205" s="136"/>
      <c r="Q205" s="136"/>
      <c r="R205" s="126"/>
      <c r="S205" s="126"/>
    </row>
    <row r="206" spans="1:19" ht="15.75" x14ac:dyDescent="0.25">
      <c r="A206" s="127"/>
      <c r="B206" s="126"/>
      <c r="C206" s="126"/>
      <c r="D206" s="127"/>
      <c r="E206" s="126"/>
      <c r="F206" s="137"/>
      <c r="G206" s="137"/>
      <c r="H206" s="137"/>
      <c r="I206" s="137"/>
      <c r="J206" s="137"/>
      <c r="K206" s="137"/>
      <c r="L206" s="137"/>
      <c r="M206" s="136"/>
      <c r="N206" s="136"/>
      <c r="O206" s="136"/>
      <c r="P206" s="136"/>
      <c r="Q206" s="136"/>
      <c r="R206" s="126"/>
      <c r="S206" s="126"/>
    </row>
    <row r="207" spans="1:19" ht="15.75" x14ac:dyDescent="0.25">
      <c r="A207" s="127"/>
      <c r="B207" s="126"/>
      <c r="C207" s="126"/>
      <c r="D207" s="127"/>
      <c r="E207" s="126"/>
      <c r="F207" s="137"/>
      <c r="G207" s="137"/>
      <c r="H207" s="137"/>
      <c r="I207" s="137"/>
      <c r="J207" s="137"/>
      <c r="K207" s="137"/>
      <c r="L207" s="137"/>
      <c r="M207" s="136"/>
      <c r="N207" s="136"/>
      <c r="O207" s="136"/>
      <c r="P207" s="136"/>
      <c r="Q207" s="136"/>
      <c r="R207" s="126"/>
      <c r="S207" s="126"/>
    </row>
    <row r="208" spans="1:19" ht="15.75" x14ac:dyDescent="0.25">
      <c r="A208" s="127"/>
      <c r="B208" s="126"/>
      <c r="C208" s="126"/>
      <c r="D208" s="127"/>
      <c r="E208" s="126"/>
      <c r="F208" s="138" t="s">
        <v>39</v>
      </c>
      <c r="G208" s="138" t="s">
        <v>40</v>
      </c>
      <c r="H208" s="138" t="s">
        <v>79</v>
      </c>
      <c r="I208" s="138"/>
      <c r="J208" s="138"/>
      <c r="K208" s="138"/>
      <c r="L208" s="138"/>
      <c r="M208" s="136"/>
      <c r="N208" s="136"/>
      <c r="O208" s="136"/>
      <c r="P208" s="136"/>
      <c r="Q208" s="136"/>
      <c r="R208" s="126"/>
      <c r="S208" s="126"/>
    </row>
    <row r="209" spans="6:8" x14ac:dyDescent="0.25">
      <c r="F209" s="139" t="s">
        <v>42</v>
      </c>
      <c r="G209" s="139" t="s">
        <v>43</v>
      </c>
      <c r="H209" s="139" t="s">
        <v>125</v>
      </c>
    </row>
  </sheetData>
  <mergeCells count="16">
    <mergeCell ref="B197:E197"/>
    <mergeCell ref="G201:H201"/>
    <mergeCell ref="B171:E171"/>
    <mergeCell ref="G175:H175"/>
    <mergeCell ref="G71:H71"/>
    <mergeCell ref="B145:E145"/>
    <mergeCell ref="G149:H149"/>
    <mergeCell ref="B119:E119"/>
    <mergeCell ref="G123:H123"/>
    <mergeCell ref="B93:E93"/>
    <mergeCell ref="G97:H97"/>
    <mergeCell ref="B13:E13"/>
    <mergeCell ref="G17:H17"/>
    <mergeCell ref="B42:E42"/>
    <mergeCell ref="G45:H45"/>
    <mergeCell ref="B67:E67"/>
  </mergeCells>
  <pageMargins left="0.7" right="0.7" top="0.75" bottom="0.75" header="0.3" footer="0.3"/>
  <pageSetup paperSize="5" scale="65" orientation="landscape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24"/>
  <sheetViews>
    <sheetView topLeftCell="A2" workbookViewId="0">
      <selection activeCell="D19" sqref="D19"/>
    </sheetView>
  </sheetViews>
  <sheetFormatPr defaultRowHeight="15" x14ac:dyDescent="0.25"/>
  <cols>
    <col min="1" max="1" width="3.42578125" style="129" customWidth="1"/>
    <col min="2" max="2" width="13.4257812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9.7109375" style="129" customWidth="1"/>
    <col min="7" max="7" width="17.5703125" style="129" customWidth="1"/>
    <col min="8" max="8" width="16.8554687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3.42578125" style="129" bestFit="1" customWidth="1"/>
    <col min="13" max="13" width="13.140625" style="129" customWidth="1"/>
    <col min="14" max="14" width="10.4257812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28515625" style="129" customWidth="1"/>
    <col min="19" max="19" width="20.140625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260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261</v>
      </c>
      <c r="C8" s="41" t="s">
        <v>262</v>
      </c>
      <c r="D8" s="155">
        <v>41663</v>
      </c>
      <c r="E8" s="55" t="s">
        <v>264</v>
      </c>
      <c r="F8" s="46">
        <v>0</v>
      </c>
      <c r="G8" s="124">
        <f>(25000000*1.2%*2)+309677</f>
        <v>909677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0</v>
      </c>
      <c r="N8" s="46">
        <v>0</v>
      </c>
      <c r="O8" s="46">
        <f>SUM(F8:N8)</f>
        <v>909677</v>
      </c>
      <c r="P8" s="124">
        <f>25000000-O8</f>
        <v>24090323</v>
      </c>
      <c r="Q8" s="133">
        <f t="shared" ref="Q8" si="0">O8+P8</f>
        <v>25000000</v>
      </c>
      <c r="R8" s="141" t="s">
        <v>231</v>
      </c>
      <c r="S8" s="149" t="s">
        <v>254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1"/>
      <c r="S9" s="149"/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"/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"/>
    </row>
    <row r="12" spans="1:19" ht="16.5" thickBot="1" x14ac:dyDescent="0.3">
      <c r="A12" s="30"/>
      <c r="B12" s="568" t="s">
        <v>35</v>
      </c>
      <c r="C12" s="569"/>
      <c r="D12" s="569"/>
      <c r="E12" s="570"/>
      <c r="F12" s="31">
        <f t="shared" ref="F12:P12" si="1">SUM(F8:F11)</f>
        <v>0</v>
      </c>
      <c r="G12" s="31">
        <f t="shared" si="1"/>
        <v>909677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0</v>
      </c>
      <c r="N12" s="31">
        <f t="shared" si="1"/>
        <v>0</v>
      </c>
      <c r="O12" s="31">
        <f t="shared" si="1"/>
        <v>909677</v>
      </c>
      <c r="P12" s="31">
        <f t="shared" si="1"/>
        <v>24090323</v>
      </c>
      <c r="Q12" s="31">
        <f>SUM(Q8:Q11)</f>
        <v>25000000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27"/>
      <c r="B15" s="126"/>
      <c r="C15" s="126"/>
      <c r="D15" s="127"/>
      <c r="E15" s="126"/>
      <c r="F15" s="128" t="s">
        <v>263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6"/>
      <c r="S15" s="126"/>
    </row>
    <row r="16" spans="1:19" ht="15.75" x14ac:dyDescent="0.25">
      <c r="A16" s="127"/>
      <c r="B16" s="126"/>
      <c r="C16" s="126"/>
      <c r="D16" s="127"/>
      <c r="E16" s="126"/>
      <c r="F16" s="161" t="s">
        <v>37</v>
      </c>
      <c r="G16" s="576" t="s">
        <v>38</v>
      </c>
      <c r="H16" s="576"/>
      <c r="I16" s="161"/>
      <c r="J16" s="161"/>
      <c r="K16" s="161"/>
      <c r="L16" s="161"/>
      <c r="M16" s="136"/>
      <c r="N16" s="136"/>
      <c r="O16" s="136"/>
      <c r="P16" s="136"/>
      <c r="Q16" s="136"/>
      <c r="R16" s="126"/>
      <c r="S16" s="126"/>
    </row>
    <row r="17" spans="1:19" ht="15.75" x14ac:dyDescent="0.25">
      <c r="A17" s="127"/>
      <c r="B17" s="126"/>
      <c r="C17" s="126"/>
      <c r="D17" s="127"/>
      <c r="E17" s="126"/>
      <c r="F17" s="161"/>
      <c r="G17" s="161"/>
      <c r="H17" s="161"/>
      <c r="I17" s="161"/>
      <c r="J17" s="161"/>
      <c r="K17" s="161"/>
      <c r="L17" s="161"/>
      <c r="M17" s="136"/>
      <c r="N17" s="136"/>
      <c r="O17" s="136"/>
      <c r="P17" s="136"/>
      <c r="Q17" s="136"/>
      <c r="R17" s="126"/>
      <c r="S17" s="126"/>
    </row>
    <row r="18" spans="1:19" ht="15.75" x14ac:dyDescent="0.25">
      <c r="A18" s="127"/>
      <c r="B18" s="126"/>
      <c r="C18" s="126"/>
      <c r="D18" s="127"/>
      <c r="E18" s="126"/>
      <c r="F18" s="161"/>
      <c r="G18" s="161"/>
      <c r="H18" s="161"/>
      <c r="I18" s="161"/>
      <c r="J18" s="161"/>
      <c r="K18" s="161"/>
      <c r="L18" s="161"/>
      <c r="M18" s="136"/>
      <c r="N18" s="136"/>
      <c r="O18" s="136"/>
      <c r="P18" s="136"/>
      <c r="Q18" s="136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61"/>
      <c r="G19" s="161"/>
      <c r="H19" s="161"/>
      <c r="I19" s="161"/>
      <c r="J19" s="161"/>
      <c r="K19" s="161"/>
      <c r="L19" s="161"/>
      <c r="M19" s="136"/>
      <c r="N19" s="136"/>
      <c r="O19" s="136"/>
      <c r="P19" s="136"/>
      <c r="Q19" s="136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37"/>
      <c r="G20" s="137"/>
      <c r="H20" s="137"/>
      <c r="I20" s="137"/>
      <c r="J20" s="137"/>
      <c r="K20" s="137"/>
      <c r="L20" s="137"/>
      <c r="M20" s="136"/>
      <c r="N20" s="136"/>
      <c r="O20" s="136"/>
      <c r="P20" s="136"/>
      <c r="Q20" s="136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7"/>
      <c r="G21" s="137"/>
      <c r="H21" s="137"/>
      <c r="I21" s="137"/>
      <c r="J21" s="137"/>
      <c r="K21" s="137"/>
      <c r="L21" s="137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7"/>
      <c r="G22" s="137"/>
      <c r="H22" s="137"/>
      <c r="I22" s="137"/>
      <c r="J22" s="137"/>
      <c r="K22" s="137"/>
      <c r="L22" s="137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8" t="s">
        <v>39</v>
      </c>
      <c r="G23" s="138" t="s">
        <v>40</v>
      </c>
      <c r="H23" s="138" t="s">
        <v>79</v>
      </c>
      <c r="I23" s="138"/>
      <c r="J23" s="138"/>
      <c r="K23" s="138"/>
      <c r="L23" s="138"/>
      <c r="M23" s="136"/>
      <c r="N23" s="136"/>
      <c r="O23" s="136"/>
      <c r="P23" s="136"/>
      <c r="Q23" s="136"/>
      <c r="R23" s="126"/>
      <c r="S23" s="126"/>
    </row>
    <row r="24" spans="1:19" x14ac:dyDescent="0.25">
      <c r="F24" s="139" t="s">
        <v>42</v>
      </c>
      <c r="G24" s="139" t="s">
        <v>43</v>
      </c>
      <c r="H24" s="139" t="s">
        <v>125</v>
      </c>
    </row>
  </sheetData>
  <mergeCells count="2">
    <mergeCell ref="B12:E12"/>
    <mergeCell ref="G16:H16"/>
  </mergeCells>
  <pageMargins left="0.7" right="0.7" top="0.75" bottom="0.75" header="0.3" footer="0.3"/>
  <pageSetup paperSize="5" scale="70" orientation="landscape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69"/>
  <sheetViews>
    <sheetView topLeftCell="A55" workbookViewId="0">
      <selection activeCell="C73" sqref="C73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28515625" style="129" customWidth="1"/>
    <col min="19" max="19" width="12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265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266</v>
      </c>
      <c r="C8" s="41" t="s">
        <v>267</v>
      </c>
      <c r="D8" s="155">
        <v>41677</v>
      </c>
      <c r="E8" s="55" t="s">
        <v>268</v>
      </c>
      <c r="F8" s="46">
        <v>0</v>
      </c>
      <c r="G8" s="124">
        <f>(25000000*1.2%*1)+445161</f>
        <v>745161</v>
      </c>
      <c r="H8" s="46">
        <v>0</v>
      </c>
      <c r="I8" s="46">
        <v>0</v>
      </c>
      <c r="J8" s="46">
        <v>0</v>
      </c>
      <c r="K8" s="46">
        <v>0</v>
      </c>
      <c r="L8" s="66">
        <v>6000</v>
      </c>
      <c r="M8" s="46">
        <v>0</v>
      </c>
      <c r="N8" s="46">
        <v>0</v>
      </c>
      <c r="O8" s="46">
        <f>SUM(F8:N8)</f>
        <v>751161</v>
      </c>
      <c r="P8" s="124">
        <f>25000000-O8</f>
        <v>24248839</v>
      </c>
      <c r="Q8" s="133">
        <f t="shared" ref="Q8" si="0">O8+P8</f>
        <v>25000000</v>
      </c>
      <c r="R8" s="141" t="s">
        <v>269</v>
      </c>
      <c r="S8" s="149" t="s">
        <v>232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1"/>
      <c r="S9" s="149" t="s">
        <v>270</v>
      </c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"/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"/>
    </row>
    <row r="12" spans="1:19" ht="16.5" thickBot="1" x14ac:dyDescent="0.3">
      <c r="A12" s="30"/>
      <c r="B12" s="568" t="s">
        <v>35</v>
      </c>
      <c r="C12" s="569"/>
      <c r="D12" s="569"/>
      <c r="E12" s="570"/>
      <c r="F12" s="31">
        <f t="shared" ref="F12:P12" si="1">SUM(F8:F11)</f>
        <v>0</v>
      </c>
      <c r="G12" s="31">
        <f t="shared" si="1"/>
        <v>745161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6000</v>
      </c>
      <c r="M12" s="31">
        <f t="shared" si="1"/>
        <v>0</v>
      </c>
      <c r="N12" s="31">
        <f t="shared" si="1"/>
        <v>0</v>
      </c>
      <c r="O12" s="31">
        <f t="shared" si="1"/>
        <v>751161</v>
      </c>
      <c r="P12" s="31">
        <f t="shared" si="1"/>
        <v>24248839</v>
      </c>
      <c r="Q12" s="31">
        <f>SUM(Q8:Q11)</f>
        <v>25000000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customFormat="1" ht="15.75" x14ac:dyDescent="0.25">
      <c r="A15" s="162" t="s">
        <v>34</v>
      </c>
      <c r="B15" s="163"/>
      <c r="C15" s="164" t="s">
        <v>271</v>
      </c>
      <c r="D15" s="165"/>
      <c r="F15" s="164"/>
      <c r="G15" s="164"/>
      <c r="H15" s="164"/>
      <c r="I15" s="164"/>
      <c r="J15" s="164"/>
      <c r="K15" s="164"/>
      <c r="L15" s="164"/>
      <c r="M15" s="129"/>
      <c r="N15" s="129"/>
      <c r="O15" s="129"/>
    </row>
    <row r="16" spans="1:19" customFormat="1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167" t="s">
        <v>38</v>
      </c>
      <c r="H16" s="577" t="s">
        <v>273</v>
      </c>
      <c r="I16" s="577"/>
      <c r="J16" s="167"/>
      <c r="K16" s="167"/>
      <c r="M16" s="129"/>
      <c r="N16" s="129"/>
      <c r="O16" s="129"/>
    </row>
    <row r="17" spans="1:19" customFormat="1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M17" s="129"/>
      <c r="N17" s="129"/>
      <c r="O17" s="129"/>
    </row>
    <row r="18" spans="1:19" customFormat="1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L18" s="164"/>
      <c r="M18" s="129"/>
      <c r="N18" s="129"/>
      <c r="O18" s="129"/>
    </row>
    <row r="19" spans="1:19" customFormat="1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29"/>
      <c r="M19" s="129"/>
      <c r="N19" s="129"/>
      <c r="O19" s="129"/>
    </row>
    <row r="20" spans="1:19" customFormat="1" ht="15.75" x14ac:dyDescent="0.25">
      <c r="A20" s="162"/>
      <c r="B20" s="163"/>
      <c r="C20" s="166"/>
      <c r="D20" s="165"/>
      <c r="E20" s="164"/>
      <c r="F20" s="164"/>
      <c r="G20" s="164"/>
      <c r="H20" s="164"/>
      <c r="I20" s="164"/>
      <c r="J20" s="164"/>
      <c r="K20" s="164"/>
      <c r="L20" s="164"/>
      <c r="M20" s="129"/>
      <c r="N20" s="129"/>
      <c r="O20" s="129"/>
    </row>
    <row r="21" spans="1:19" customFormat="1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1" t="s">
        <v>277</v>
      </c>
      <c r="H21" s="170" t="s">
        <v>40</v>
      </c>
      <c r="I21" s="129"/>
      <c r="K21" s="170"/>
      <c r="L21" s="170" t="s">
        <v>79</v>
      </c>
      <c r="M21" s="129"/>
      <c r="N21" s="129"/>
      <c r="O21" s="129"/>
    </row>
    <row r="22" spans="1:19" customFormat="1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5" t="s">
        <v>279</v>
      </c>
      <c r="H22" s="174" t="s">
        <v>43</v>
      </c>
      <c r="I22" s="129"/>
      <c r="K22" s="174"/>
      <c r="L22" s="174" t="s">
        <v>125</v>
      </c>
      <c r="M22" s="129"/>
      <c r="N22" s="129"/>
      <c r="O22" s="129"/>
    </row>
    <row r="23" spans="1:19" ht="15.75" x14ac:dyDescent="0.25">
      <c r="A23" s="127"/>
      <c r="B23" s="126"/>
      <c r="C23" s="126"/>
      <c r="D23" s="127"/>
      <c r="E23" s="126"/>
      <c r="F23" s="138"/>
      <c r="G23" s="138"/>
      <c r="H23" s="138"/>
      <c r="I23" s="138"/>
      <c r="J23" s="138"/>
      <c r="K23" s="138"/>
      <c r="L23" s="138"/>
      <c r="M23" s="136"/>
      <c r="N23" s="136"/>
      <c r="O23" s="136"/>
      <c r="P23" s="136"/>
      <c r="Q23" s="136"/>
      <c r="R23" s="126"/>
      <c r="S23" s="126"/>
    </row>
    <row r="27" spans="1:19" ht="15.75" x14ac:dyDescent="0.25">
      <c r="A27" s="125" t="s">
        <v>0</v>
      </c>
      <c r="B27" s="126"/>
      <c r="C27" s="127"/>
      <c r="D27" s="127"/>
      <c r="E27" s="127"/>
      <c r="F27" s="128"/>
      <c r="G27" s="128"/>
      <c r="H27" s="128"/>
      <c r="I27" s="128"/>
      <c r="J27" s="128"/>
      <c r="K27" s="128" t="s">
        <v>34</v>
      </c>
      <c r="L27" s="128"/>
      <c r="M27" s="128"/>
      <c r="N27" s="128"/>
      <c r="O27" s="128"/>
      <c r="P27" s="128"/>
      <c r="Q27" s="128"/>
      <c r="R27" s="126"/>
      <c r="S27" s="126"/>
    </row>
    <row r="28" spans="1:19" ht="15.75" x14ac:dyDescent="0.25">
      <c r="A28" s="130" t="s">
        <v>280</v>
      </c>
      <c r="B28" s="125"/>
      <c r="C28" s="125"/>
      <c r="D28" s="125"/>
      <c r="E28" s="125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25"/>
      <c r="S28" s="125"/>
    </row>
    <row r="29" spans="1:19" ht="15.75" x14ac:dyDescent="0.25">
      <c r="A29" s="6" t="s">
        <v>1</v>
      </c>
      <c r="B29" s="6" t="s">
        <v>2</v>
      </c>
      <c r="C29" s="7" t="s">
        <v>3</v>
      </c>
      <c r="D29" s="8" t="s">
        <v>4</v>
      </c>
      <c r="E29" s="7" t="s">
        <v>5</v>
      </c>
      <c r="F29" s="142" t="s">
        <v>10</v>
      </c>
      <c r="G29" s="9" t="s">
        <v>7</v>
      </c>
      <c r="H29" s="142" t="s">
        <v>8</v>
      </c>
      <c r="I29" s="145" t="s">
        <v>10</v>
      </c>
      <c r="J29" s="145" t="s">
        <v>10</v>
      </c>
      <c r="K29" s="145" t="s">
        <v>10</v>
      </c>
      <c r="L29" s="65" t="s">
        <v>115</v>
      </c>
      <c r="M29" s="142" t="s">
        <v>11</v>
      </c>
      <c r="N29" s="142" t="s">
        <v>12</v>
      </c>
      <c r="O29" s="9" t="s">
        <v>13</v>
      </c>
      <c r="P29" s="9" t="s">
        <v>13</v>
      </c>
      <c r="Q29" s="9" t="s">
        <v>14</v>
      </c>
      <c r="R29" s="6" t="s">
        <v>15</v>
      </c>
      <c r="S29" s="154" t="s">
        <v>16</v>
      </c>
    </row>
    <row r="30" spans="1:19" ht="15.75" x14ac:dyDescent="0.25">
      <c r="A30" s="44"/>
      <c r="B30" s="44"/>
      <c r="C30" s="45"/>
      <c r="D30" s="13"/>
      <c r="E30" s="45"/>
      <c r="F30" s="143" t="s">
        <v>17</v>
      </c>
      <c r="G30" s="47"/>
      <c r="H30" s="143" t="s">
        <v>116</v>
      </c>
      <c r="I30" s="146" t="s">
        <v>17</v>
      </c>
      <c r="J30" s="146" t="s">
        <v>117</v>
      </c>
      <c r="K30" s="146" t="s">
        <v>24</v>
      </c>
      <c r="L30" s="66" t="s">
        <v>113</v>
      </c>
      <c r="M30" s="148" t="s">
        <v>20</v>
      </c>
      <c r="N30" s="143" t="s">
        <v>21</v>
      </c>
      <c r="O30" s="46" t="s">
        <v>22</v>
      </c>
      <c r="P30" s="46" t="s">
        <v>23</v>
      </c>
      <c r="Q30" s="46" t="s">
        <v>24</v>
      </c>
      <c r="R30" s="44"/>
      <c r="S30" s="16"/>
    </row>
    <row r="31" spans="1:19" ht="15.75" x14ac:dyDescent="0.25">
      <c r="A31" s="44"/>
      <c r="B31" s="44"/>
      <c r="C31" s="48"/>
      <c r="D31" s="13"/>
      <c r="E31" s="45"/>
      <c r="F31" s="143" t="s">
        <v>30</v>
      </c>
      <c r="G31" s="47"/>
      <c r="H31" s="46"/>
      <c r="I31" s="146" t="s">
        <v>26</v>
      </c>
      <c r="J31" s="146" t="s">
        <v>24</v>
      </c>
      <c r="K31" s="146" t="s">
        <v>118</v>
      </c>
      <c r="L31" s="66"/>
      <c r="M31" s="143" t="s">
        <v>29</v>
      </c>
      <c r="N31" s="143" t="s">
        <v>30</v>
      </c>
      <c r="O31" s="46"/>
      <c r="P31" s="46"/>
      <c r="Q31" s="46"/>
      <c r="R31" s="44"/>
      <c r="S31" s="16"/>
    </row>
    <row r="32" spans="1:19" ht="15.75" x14ac:dyDescent="0.25">
      <c r="A32" s="18"/>
      <c r="B32" s="18"/>
      <c r="C32" s="19"/>
      <c r="D32" s="20"/>
      <c r="E32" s="21"/>
      <c r="F32" s="22"/>
      <c r="G32" s="23"/>
      <c r="H32" s="22"/>
      <c r="I32" s="147" t="s">
        <v>30</v>
      </c>
      <c r="J32" s="147" t="s">
        <v>25</v>
      </c>
      <c r="K32" s="147" t="s">
        <v>119</v>
      </c>
      <c r="L32" s="67"/>
      <c r="M32" s="144"/>
      <c r="N32" s="144"/>
      <c r="O32" s="22"/>
      <c r="P32" s="22"/>
      <c r="Q32" s="22"/>
      <c r="R32" s="18"/>
      <c r="S32" s="24"/>
    </row>
    <row r="33" spans="1:19" ht="15.75" x14ac:dyDescent="0.25">
      <c r="A33" s="44">
        <v>1</v>
      </c>
      <c r="B33" s="132" t="s">
        <v>281</v>
      </c>
      <c r="C33" s="41" t="s">
        <v>60</v>
      </c>
      <c r="D33" s="155">
        <v>41684</v>
      </c>
      <c r="E33" s="55" t="s">
        <v>61</v>
      </c>
      <c r="F33" s="46">
        <v>0</v>
      </c>
      <c r="G33" s="124">
        <v>172800</v>
      </c>
      <c r="H33" s="46">
        <v>0</v>
      </c>
      <c r="I33" s="46">
        <v>0</v>
      </c>
      <c r="J33" s="46">
        <v>0</v>
      </c>
      <c r="K33" s="46">
        <v>0</v>
      </c>
      <c r="L33" s="66">
        <v>0</v>
      </c>
      <c r="M33" s="46">
        <v>0</v>
      </c>
      <c r="N33" s="46">
        <v>0</v>
      </c>
      <c r="O33" s="46">
        <f>SUM(F33:N33)</f>
        <v>172800</v>
      </c>
      <c r="P33" s="124">
        <f>14400000-O33</f>
        <v>14227200</v>
      </c>
      <c r="Q33" s="133">
        <f t="shared" ref="Q33" si="2">O33+P33</f>
        <v>14400000</v>
      </c>
      <c r="R33" s="176" t="s">
        <v>283</v>
      </c>
      <c r="S33" s="149" t="s">
        <v>232</v>
      </c>
    </row>
    <row r="34" spans="1:19" ht="15.75" x14ac:dyDescent="0.25">
      <c r="A34" s="44"/>
      <c r="B34" s="132"/>
      <c r="C34" s="41"/>
      <c r="D34" s="155"/>
      <c r="E34" s="55"/>
      <c r="F34" s="46"/>
      <c r="G34" s="124"/>
      <c r="H34" s="46"/>
      <c r="I34" s="46"/>
      <c r="J34" s="46"/>
      <c r="K34" s="46"/>
      <c r="L34" s="66"/>
      <c r="M34" s="46"/>
      <c r="N34" s="46"/>
      <c r="O34" s="46"/>
      <c r="P34" s="124"/>
      <c r="Q34" s="133"/>
      <c r="R34" s="141"/>
      <c r="S34" s="149"/>
    </row>
    <row r="35" spans="1:19" ht="15.75" x14ac:dyDescent="0.25">
      <c r="A35" s="44"/>
      <c r="B35" s="132"/>
      <c r="C35" s="48"/>
      <c r="D35" s="49"/>
      <c r="E35" s="45"/>
      <c r="F35" s="46"/>
      <c r="G35" s="47"/>
      <c r="H35" s="46"/>
      <c r="I35" s="46"/>
      <c r="J35" s="46"/>
      <c r="K35" s="46"/>
      <c r="L35" s="66"/>
      <c r="M35" s="46"/>
      <c r="N35" s="46"/>
      <c r="O35" s="46"/>
      <c r="P35" s="46"/>
      <c r="Q35" s="46"/>
      <c r="R35" s="132"/>
      <c r="S35" s="1"/>
    </row>
    <row r="36" spans="1:19" ht="15.75" x14ac:dyDescent="0.25">
      <c r="A36" s="44"/>
      <c r="B36" s="27"/>
      <c r="C36" s="28"/>
      <c r="D36" s="29"/>
      <c r="E36" s="28"/>
      <c r="F36" s="46"/>
      <c r="G36" s="26"/>
      <c r="H36" s="26"/>
      <c r="I36" s="26"/>
      <c r="J36" s="26"/>
      <c r="K36" s="26"/>
      <c r="L36" s="68"/>
      <c r="M36" s="26"/>
      <c r="N36" s="26"/>
      <c r="O36" s="26"/>
      <c r="P36" s="26"/>
      <c r="Q36" s="26"/>
      <c r="R36" s="1"/>
      <c r="S36" s="1"/>
    </row>
    <row r="37" spans="1:19" ht="16.5" thickBot="1" x14ac:dyDescent="0.3">
      <c r="A37" s="30"/>
      <c r="B37" s="568" t="s">
        <v>35</v>
      </c>
      <c r="C37" s="569"/>
      <c r="D37" s="569"/>
      <c r="E37" s="570"/>
      <c r="F37" s="31">
        <f t="shared" ref="F37:P37" si="3">SUM(F33:F36)</f>
        <v>0</v>
      </c>
      <c r="G37" s="31">
        <f t="shared" si="3"/>
        <v>172800</v>
      </c>
      <c r="H37" s="31">
        <f t="shared" si="3"/>
        <v>0</v>
      </c>
      <c r="I37" s="31">
        <f t="shared" si="3"/>
        <v>0</v>
      </c>
      <c r="J37" s="31">
        <f t="shared" si="3"/>
        <v>0</v>
      </c>
      <c r="K37" s="31">
        <f t="shared" si="3"/>
        <v>0</v>
      </c>
      <c r="L37" s="31">
        <f t="shared" si="3"/>
        <v>0</v>
      </c>
      <c r="M37" s="31">
        <f t="shared" si="3"/>
        <v>0</v>
      </c>
      <c r="N37" s="31">
        <f t="shared" si="3"/>
        <v>0</v>
      </c>
      <c r="O37" s="31">
        <f t="shared" si="3"/>
        <v>172800</v>
      </c>
      <c r="P37" s="31">
        <f t="shared" si="3"/>
        <v>14227200</v>
      </c>
      <c r="Q37" s="31">
        <f>SUM(Q33:Q36)</f>
        <v>14400000</v>
      </c>
      <c r="R37" s="32"/>
      <c r="S37" s="32"/>
    </row>
    <row r="38" spans="1:19" ht="16.5" thickTop="1" x14ac:dyDescent="0.25">
      <c r="A38" s="127"/>
      <c r="B38" s="126"/>
      <c r="C38" s="126"/>
      <c r="D38" s="127"/>
      <c r="E38" s="126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6"/>
      <c r="S38" s="126"/>
    </row>
    <row r="39" spans="1:19" ht="15.75" x14ac:dyDescent="0.25">
      <c r="A39" s="127"/>
      <c r="B39" s="126"/>
      <c r="C39" s="126"/>
      <c r="D39" s="127"/>
      <c r="E39" s="126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6"/>
      <c r="S39" s="126"/>
    </row>
    <row r="40" spans="1:19" ht="15.75" x14ac:dyDescent="0.25">
      <c r="A40" s="162" t="s">
        <v>34</v>
      </c>
      <c r="B40" s="163"/>
      <c r="C40" s="164" t="s">
        <v>282</v>
      </c>
      <c r="D40" s="165"/>
      <c r="E40"/>
      <c r="F40" s="164"/>
      <c r="G40" s="164"/>
      <c r="H40" s="164"/>
      <c r="I40" s="164"/>
      <c r="J40" s="164"/>
      <c r="K40" s="164"/>
      <c r="L40" s="164"/>
      <c r="P40"/>
      <c r="Q40"/>
      <c r="R40"/>
      <c r="S40"/>
    </row>
    <row r="41" spans="1:19" ht="15.75" x14ac:dyDescent="0.25">
      <c r="A41" s="162"/>
      <c r="B41" s="163"/>
      <c r="C41" s="166" t="s">
        <v>37</v>
      </c>
      <c r="D41" s="165"/>
      <c r="E41" s="164" t="s">
        <v>272</v>
      </c>
      <c r="F41" s="167"/>
      <c r="G41" s="167" t="s">
        <v>38</v>
      </c>
      <c r="H41" s="577" t="s">
        <v>273</v>
      </c>
      <c r="I41" s="577"/>
      <c r="J41" s="167"/>
      <c r="K41" s="167"/>
      <c r="L41"/>
      <c r="P41"/>
      <c r="Q41"/>
      <c r="R41"/>
      <c r="S41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I42" s="164"/>
      <c r="J42" s="164"/>
      <c r="K42" s="164"/>
      <c r="L42" s="164"/>
      <c r="P42"/>
      <c r="Q42"/>
      <c r="R42"/>
      <c r="S42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I43" s="164"/>
      <c r="J43" s="164"/>
      <c r="K43" s="164"/>
      <c r="L43" s="164"/>
      <c r="P43"/>
      <c r="Q43"/>
      <c r="R43"/>
      <c r="S43"/>
    </row>
    <row r="44" spans="1:19" ht="15.75" x14ac:dyDescent="0.25">
      <c r="A44" s="162"/>
      <c r="B44" s="163"/>
      <c r="C44" s="166"/>
      <c r="D44" s="165"/>
      <c r="E44" s="164"/>
      <c r="F44" s="164"/>
      <c r="G44" s="164"/>
      <c r="H44" s="164"/>
      <c r="I44" s="164"/>
      <c r="J44" s="164"/>
      <c r="K44" s="164"/>
      <c r="P44"/>
      <c r="Q44"/>
      <c r="R44"/>
      <c r="S44"/>
    </row>
    <row r="45" spans="1:19" ht="15.75" x14ac:dyDescent="0.25">
      <c r="A45" s="162"/>
      <c r="B45" s="163"/>
      <c r="C45" s="166"/>
      <c r="D45" s="165"/>
      <c r="E45" s="164"/>
      <c r="F45" s="164"/>
      <c r="G45" s="164"/>
      <c r="H45" s="164"/>
      <c r="I45" s="164"/>
      <c r="J45" s="164"/>
      <c r="K45" s="164"/>
      <c r="L45" s="164"/>
      <c r="P45"/>
      <c r="Q45"/>
      <c r="R45"/>
      <c r="S45"/>
    </row>
    <row r="46" spans="1:19" ht="15.75" x14ac:dyDescent="0.25">
      <c r="A46" s="162" t="s">
        <v>274</v>
      </c>
      <c r="B46" s="163"/>
      <c r="C46" s="168" t="s">
        <v>275</v>
      </c>
      <c r="D46" s="165"/>
      <c r="E46" s="169" t="s">
        <v>276</v>
      </c>
      <c r="F46" s="170"/>
      <c r="G46" s="171" t="s">
        <v>277</v>
      </c>
      <c r="H46" s="170" t="s">
        <v>40</v>
      </c>
      <c r="J46"/>
      <c r="K46" s="170"/>
      <c r="L46" s="170" t="s">
        <v>79</v>
      </c>
      <c r="P46"/>
      <c r="Q46"/>
      <c r="R46"/>
      <c r="S46"/>
    </row>
    <row r="47" spans="1:19" ht="15.75" x14ac:dyDescent="0.25">
      <c r="A47" s="162"/>
      <c r="B47" s="163"/>
      <c r="C47" s="172" t="s">
        <v>278</v>
      </c>
      <c r="D47" s="165"/>
      <c r="E47" s="173" t="s">
        <v>215</v>
      </c>
      <c r="F47" s="174"/>
      <c r="G47" s="175" t="s">
        <v>279</v>
      </c>
      <c r="H47" s="174" t="s">
        <v>43</v>
      </c>
      <c r="J47"/>
      <c r="K47" s="174"/>
      <c r="L47" s="174" t="s">
        <v>125</v>
      </c>
      <c r="P47"/>
      <c r="Q47"/>
      <c r="R47"/>
      <c r="S47"/>
    </row>
    <row r="49" spans="1:19" ht="15.75" x14ac:dyDescent="0.25">
      <c r="A49" s="125" t="s">
        <v>0</v>
      </c>
      <c r="B49" s="126"/>
      <c r="C49" s="127"/>
      <c r="D49" s="127"/>
      <c r="E49" s="127"/>
      <c r="F49" s="128"/>
      <c r="G49" s="128"/>
      <c r="H49" s="128"/>
      <c r="I49" s="128"/>
      <c r="J49" s="128"/>
      <c r="K49" s="128" t="s">
        <v>34</v>
      </c>
      <c r="L49" s="128"/>
      <c r="M49" s="128"/>
      <c r="N49" s="128"/>
      <c r="O49" s="128"/>
      <c r="P49" s="128"/>
      <c r="Q49" s="128"/>
      <c r="R49" s="126"/>
      <c r="S49" s="126"/>
    </row>
    <row r="50" spans="1:19" ht="15.75" x14ac:dyDescent="0.25">
      <c r="A50" s="130" t="s">
        <v>284</v>
      </c>
      <c r="B50" s="125"/>
      <c r="C50" s="125"/>
      <c r="D50" s="125"/>
      <c r="E50" s="125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25"/>
      <c r="S50" s="125"/>
    </row>
    <row r="51" spans="1:19" ht="15.75" x14ac:dyDescent="0.25">
      <c r="A51" s="6" t="s">
        <v>1</v>
      </c>
      <c r="B51" s="6" t="s">
        <v>2</v>
      </c>
      <c r="C51" s="7" t="s">
        <v>3</v>
      </c>
      <c r="D51" s="8" t="s">
        <v>4</v>
      </c>
      <c r="E51" s="7" t="s">
        <v>5</v>
      </c>
      <c r="F51" s="142" t="s">
        <v>10</v>
      </c>
      <c r="G51" s="9" t="s">
        <v>7</v>
      </c>
      <c r="H51" s="142" t="s">
        <v>8</v>
      </c>
      <c r="I51" s="145" t="s">
        <v>10</v>
      </c>
      <c r="J51" s="145" t="s">
        <v>10</v>
      </c>
      <c r="K51" s="145" t="s">
        <v>10</v>
      </c>
      <c r="L51" s="65" t="s">
        <v>115</v>
      </c>
      <c r="M51" s="142" t="s">
        <v>11</v>
      </c>
      <c r="N51" s="142" t="s">
        <v>12</v>
      </c>
      <c r="O51" s="9" t="s">
        <v>13</v>
      </c>
      <c r="P51" s="9" t="s">
        <v>13</v>
      </c>
      <c r="Q51" s="9" t="s">
        <v>14</v>
      </c>
      <c r="R51" s="6" t="s">
        <v>15</v>
      </c>
      <c r="S51" s="154" t="s">
        <v>16</v>
      </c>
    </row>
    <row r="52" spans="1:19" ht="15.75" x14ac:dyDescent="0.25">
      <c r="A52" s="44"/>
      <c r="B52" s="44"/>
      <c r="C52" s="45"/>
      <c r="D52" s="13"/>
      <c r="E52" s="45"/>
      <c r="F52" s="143" t="s">
        <v>17</v>
      </c>
      <c r="G52" s="47"/>
      <c r="H52" s="143" t="s">
        <v>116</v>
      </c>
      <c r="I52" s="146" t="s">
        <v>17</v>
      </c>
      <c r="J52" s="146" t="s">
        <v>117</v>
      </c>
      <c r="K52" s="146" t="s">
        <v>24</v>
      </c>
      <c r="L52" s="66" t="s">
        <v>113</v>
      </c>
      <c r="M52" s="148" t="s">
        <v>20</v>
      </c>
      <c r="N52" s="143" t="s">
        <v>21</v>
      </c>
      <c r="O52" s="46" t="s">
        <v>22</v>
      </c>
      <c r="P52" s="46" t="s">
        <v>23</v>
      </c>
      <c r="Q52" s="46" t="s">
        <v>24</v>
      </c>
      <c r="R52" s="44"/>
      <c r="S52" s="16"/>
    </row>
    <row r="53" spans="1:19" ht="15.75" x14ac:dyDescent="0.25">
      <c r="A53" s="44"/>
      <c r="B53" s="44"/>
      <c r="C53" s="48"/>
      <c r="D53" s="13"/>
      <c r="E53" s="45"/>
      <c r="F53" s="143" t="s">
        <v>30</v>
      </c>
      <c r="G53" s="47"/>
      <c r="H53" s="46"/>
      <c r="I53" s="146" t="s">
        <v>26</v>
      </c>
      <c r="J53" s="146" t="s">
        <v>24</v>
      </c>
      <c r="K53" s="146" t="s">
        <v>118</v>
      </c>
      <c r="L53" s="66"/>
      <c r="M53" s="143" t="s">
        <v>29</v>
      </c>
      <c r="N53" s="143" t="s">
        <v>30</v>
      </c>
      <c r="O53" s="46"/>
      <c r="P53" s="46"/>
      <c r="Q53" s="46"/>
      <c r="R53" s="44"/>
      <c r="S53" s="16"/>
    </row>
    <row r="54" spans="1:19" ht="15.75" x14ac:dyDescent="0.25">
      <c r="A54" s="18"/>
      <c r="B54" s="18"/>
      <c r="C54" s="19"/>
      <c r="D54" s="20"/>
      <c r="E54" s="21"/>
      <c r="F54" s="22"/>
      <c r="G54" s="23"/>
      <c r="H54" s="22"/>
      <c r="I54" s="147" t="s">
        <v>30</v>
      </c>
      <c r="J54" s="147" t="s">
        <v>25</v>
      </c>
      <c r="K54" s="147" t="s">
        <v>119</v>
      </c>
      <c r="L54" s="67"/>
      <c r="M54" s="144"/>
      <c r="N54" s="144"/>
      <c r="O54" s="22"/>
      <c r="P54" s="22"/>
      <c r="Q54" s="22"/>
      <c r="R54" s="18"/>
      <c r="S54" s="24"/>
    </row>
    <row r="55" spans="1:19" ht="15.75" x14ac:dyDescent="0.25">
      <c r="A55" s="44">
        <v>1</v>
      </c>
      <c r="B55" s="132" t="s">
        <v>285</v>
      </c>
      <c r="C55" s="41" t="s">
        <v>92</v>
      </c>
      <c r="D55" s="155">
        <v>41690</v>
      </c>
      <c r="E55" s="55" t="s">
        <v>93</v>
      </c>
      <c r="F55" s="46">
        <v>0</v>
      </c>
      <c r="G55" s="124">
        <v>360000</v>
      </c>
      <c r="H55" s="46">
        <v>0</v>
      </c>
      <c r="I55" s="46">
        <v>0</v>
      </c>
      <c r="J55" s="46">
        <v>0</v>
      </c>
      <c r="K55" s="46">
        <v>0</v>
      </c>
      <c r="L55" s="66">
        <v>0</v>
      </c>
      <c r="M55" s="46">
        <v>0</v>
      </c>
      <c r="N55" s="46">
        <v>0</v>
      </c>
      <c r="O55" s="46">
        <f>SUM(F55:N55)</f>
        <v>360000</v>
      </c>
      <c r="P55" s="124">
        <f>10000000-O55</f>
        <v>9640000</v>
      </c>
      <c r="Q55" s="133">
        <f t="shared" ref="Q55" si="4">O55+P55</f>
        <v>10000000</v>
      </c>
      <c r="R55" s="176" t="s">
        <v>157</v>
      </c>
      <c r="S55" s="149" t="s">
        <v>232</v>
      </c>
    </row>
    <row r="56" spans="1:19" ht="15.75" x14ac:dyDescent="0.25">
      <c r="A56" s="44"/>
      <c r="B56" s="132"/>
      <c r="C56" s="41"/>
      <c r="D56" s="155"/>
      <c r="E56" s="55"/>
      <c r="F56" s="46"/>
      <c r="G56" s="124"/>
      <c r="H56" s="46"/>
      <c r="I56" s="46"/>
      <c r="J56" s="46"/>
      <c r="K56" s="46"/>
      <c r="L56" s="66"/>
      <c r="M56" s="46"/>
      <c r="N56" s="46"/>
      <c r="O56" s="46"/>
      <c r="P56" s="124"/>
      <c r="Q56" s="133"/>
      <c r="R56" s="141"/>
      <c r="S56" s="149"/>
    </row>
    <row r="57" spans="1:19" ht="15.75" x14ac:dyDescent="0.25">
      <c r="A57" s="44"/>
      <c r="B57" s="132"/>
      <c r="C57" s="48"/>
      <c r="D57" s="49"/>
      <c r="E57" s="45"/>
      <c r="F57" s="46"/>
      <c r="G57" s="47"/>
      <c r="H57" s="46"/>
      <c r="I57" s="46"/>
      <c r="J57" s="46"/>
      <c r="K57" s="46"/>
      <c r="L57" s="66"/>
      <c r="M57" s="46"/>
      <c r="N57" s="46"/>
      <c r="O57" s="46"/>
      <c r="P57" s="46"/>
      <c r="Q57" s="46"/>
      <c r="R57" s="132"/>
      <c r="S57" s="1"/>
    </row>
    <row r="58" spans="1:19" ht="15.75" x14ac:dyDescent="0.25">
      <c r="A58" s="44"/>
      <c r="B58" s="27"/>
      <c r="C58" s="28"/>
      <c r="D58" s="29"/>
      <c r="E58" s="28"/>
      <c r="F58" s="46"/>
      <c r="G58" s="26"/>
      <c r="H58" s="26"/>
      <c r="I58" s="26"/>
      <c r="J58" s="26"/>
      <c r="K58" s="26"/>
      <c r="L58" s="68"/>
      <c r="M58" s="26"/>
      <c r="N58" s="26"/>
      <c r="O58" s="26"/>
      <c r="P58" s="26"/>
      <c r="Q58" s="26"/>
      <c r="R58" s="1"/>
      <c r="S58" s="1"/>
    </row>
    <row r="59" spans="1:19" ht="16.5" thickBot="1" x14ac:dyDescent="0.3">
      <c r="A59" s="30"/>
      <c r="B59" s="568" t="s">
        <v>35</v>
      </c>
      <c r="C59" s="569"/>
      <c r="D59" s="569"/>
      <c r="E59" s="570"/>
      <c r="F59" s="31">
        <f t="shared" ref="F59:P59" si="5">SUM(F55:F58)</f>
        <v>0</v>
      </c>
      <c r="G59" s="31">
        <f t="shared" si="5"/>
        <v>360000</v>
      </c>
      <c r="H59" s="31">
        <f t="shared" si="5"/>
        <v>0</v>
      </c>
      <c r="I59" s="31">
        <f t="shared" si="5"/>
        <v>0</v>
      </c>
      <c r="J59" s="31">
        <f t="shared" si="5"/>
        <v>0</v>
      </c>
      <c r="K59" s="31">
        <f t="shared" si="5"/>
        <v>0</v>
      </c>
      <c r="L59" s="31">
        <f t="shared" si="5"/>
        <v>0</v>
      </c>
      <c r="M59" s="31">
        <f t="shared" si="5"/>
        <v>0</v>
      </c>
      <c r="N59" s="31">
        <f t="shared" si="5"/>
        <v>0</v>
      </c>
      <c r="O59" s="31">
        <f t="shared" si="5"/>
        <v>360000</v>
      </c>
      <c r="P59" s="31">
        <f t="shared" si="5"/>
        <v>9640000</v>
      </c>
      <c r="Q59" s="31">
        <f>SUM(Q55:Q58)</f>
        <v>10000000</v>
      </c>
      <c r="R59" s="32"/>
      <c r="S59" s="32"/>
    </row>
    <row r="60" spans="1:19" ht="16.5" thickTop="1" x14ac:dyDescent="0.25">
      <c r="A60" s="127"/>
      <c r="B60" s="126"/>
      <c r="C60" s="126"/>
      <c r="D60" s="127"/>
      <c r="E60" s="126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6"/>
      <c r="S60" s="126"/>
    </row>
    <row r="61" spans="1:19" ht="15.75" x14ac:dyDescent="0.25">
      <c r="A61" s="127"/>
      <c r="B61" s="126"/>
      <c r="C61" s="126"/>
      <c r="D61" s="127"/>
      <c r="E61" s="126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6"/>
      <c r="S61" s="126"/>
    </row>
    <row r="62" spans="1:19" ht="15.75" x14ac:dyDescent="0.25">
      <c r="A62" s="162" t="s">
        <v>34</v>
      </c>
      <c r="B62" s="163"/>
      <c r="C62" s="164" t="s">
        <v>286</v>
      </c>
      <c r="D62" s="165"/>
      <c r="E62"/>
      <c r="F62" s="164"/>
      <c r="G62" s="164"/>
      <c r="H62" s="164"/>
      <c r="I62" s="164"/>
      <c r="J62" s="164"/>
      <c r="K62" s="164"/>
      <c r="L62" s="164"/>
      <c r="P62"/>
      <c r="Q62"/>
      <c r="R62"/>
      <c r="S62"/>
    </row>
    <row r="63" spans="1:19" ht="15.75" x14ac:dyDescent="0.25">
      <c r="A63" s="162"/>
      <c r="B63" s="163"/>
      <c r="C63" s="166" t="s">
        <v>37</v>
      </c>
      <c r="D63" s="165"/>
      <c r="E63" s="164" t="s">
        <v>272</v>
      </c>
      <c r="F63" s="167"/>
      <c r="G63" s="167" t="s">
        <v>38</v>
      </c>
      <c r="H63" s="577" t="s">
        <v>273</v>
      </c>
      <c r="I63" s="577"/>
      <c r="J63" s="167"/>
      <c r="K63" s="167"/>
      <c r="L63"/>
      <c r="P63"/>
      <c r="Q63"/>
      <c r="R63"/>
      <c r="S63"/>
    </row>
    <row r="64" spans="1:19" ht="15.75" x14ac:dyDescent="0.25">
      <c r="A64" s="162"/>
      <c r="B64" s="163"/>
      <c r="C64" s="166"/>
      <c r="D64" s="165"/>
      <c r="E64" s="164"/>
      <c r="F64" s="164"/>
      <c r="G64" s="164"/>
      <c r="H64" s="164"/>
      <c r="I64" s="164"/>
      <c r="J64" s="164"/>
      <c r="K64" s="164"/>
      <c r="L64" s="164"/>
      <c r="P64"/>
      <c r="Q64"/>
      <c r="R64"/>
      <c r="S64"/>
    </row>
    <row r="65" spans="1:19" ht="15.75" x14ac:dyDescent="0.25">
      <c r="A65" s="162"/>
      <c r="B65" s="163"/>
      <c r="C65" s="166"/>
      <c r="D65" s="165"/>
      <c r="E65" s="164"/>
      <c r="F65" s="164"/>
      <c r="G65" s="164"/>
      <c r="H65" s="164"/>
      <c r="I65" s="164"/>
      <c r="J65" s="164"/>
      <c r="K65" s="164"/>
      <c r="L65" s="164"/>
      <c r="P65"/>
      <c r="Q65"/>
      <c r="R65"/>
      <c r="S65"/>
    </row>
    <row r="66" spans="1:19" ht="15.75" x14ac:dyDescent="0.25">
      <c r="A66" s="162"/>
      <c r="B66" s="163"/>
      <c r="C66" s="166"/>
      <c r="D66" s="165"/>
      <c r="E66" s="164"/>
      <c r="F66" s="164"/>
      <c r="G66" s="164"/>
      <c r="H66" s="164"/>
      <c r="I66" s="164"/>
      <c r="J66" s="164"/>
      <c r="K66" s="164"/>
      <c r="P66"/>
      <c r="Q66"/>
      <c r="R66"/>
      <c r="S66"/>
    </row>
    <row r="67" spans="1:19" ht="15.75" x14ac:dyDescent="0.25">
      <c r="A67" s="162"/>
      <c r="B67" s="163"/>
      <c r="C67" s="166"/>
      <c r="D67" s="165"/>
      <c r="E67" s="164"/>
      <c r="F67" s="164"/>
      <c r="G67" s="164"/>
      <c r="H67" s="164"/>
      <c r="I67" s="164"/>
      <c r="J67" s="164"/>
      <c r="K67" s="164"/>
      <c r="L67" s="164"/>
      <c r="P67"/>
      <c r="Q67"/>
      <c r="R67"/>
      <c r="S67"/>
    </row>
    <row r="68" spans="1:19" ht="15.75" x14ac:dyDescent="0.25">
      <c r="A68" s="162" t="s">
        <v>274</v>
      </c>
      <c r="B68" s="163"/>
      <c r="C68" s="168" t="s">
        <v>275</v>
      </c>
      <c r="D68" s="165"/>
      <c r="E68" s="169" t="s">
        <v>276</v>
      </c>
      <c r="F68" s="170"/>
      <c r="G68" s="171" t="s">
        <v>277</v>
      </c>
      <c r="H68" s="170" t="s">
        <v>40</v>
      </c>
      <c r="J68"/>
      <c r="K68" s="170"/>
      <c r="L68" s="170" t="s">
        <v>79</v>
      </c>
      <c r="P68"/>
      <c r="Q68"/>
      <c r="R68"/>
      <c r="S68"/>
    </row>
    <row r="69" spans="1:19" ht="15.75" x14ac:dyDescent="0.25">
      <c r="A69" s="162"/>
      <c r="B69" s="163"/>
      <c r="C69" s="172" t="s">
        <v>278</v>
      </c>
      <c r="D69" s="165"/>
      <c r="E69" s="173" t="s">
        <v>215</v>
      </c>
      <c r="F69" s="174"/>
      <c r="G69" s="175" t="s">
        <v>279</v>
      </c>
      <c r="H69" s="174" t="s">
        <v>43</v>
      </c>
      <c r="J69"/>
      <c r="K69" s="174"/>
      <c r="L69" s="174" t="s">
        <v>125</v>
      </c>
      <c r="P69"/>
      <c r="Q69"/>
      <c r="R69"/>
      <c r="S69"/>
    </row>
  </sheetData>
  <mergeCells count="6">
    <mergeCell ref="H63:I63"/>
    <mergeCell ref="B37:E37"/>
    <mergeCell ref="H41:I41"/>
    <mergeCell ref="B12:E12"/>
    <mergeCell ref="H16:I16"/>
    <mergeCell ref="B59:E59"/>
  </mergeCells>
  <pageMargins left="0" right="0.7" top="0.75" bottom="0.75" header="0.3" footer="0.3"/>
  <pageSetup paperSize="5" scale="73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B17" sqref="B17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28515625" style="129" customWidth="1"/>
    <col min="19" max="19" width="12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287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45</v>
      </c>
      <c r="C7" s="41" t="s">
        <v>46</v>
      </c>
      <c r="D7" s="155">
        <v>41715</v>
      </c>
      <c r="E7" s="55" t="s">
        <v>47</v>
      </c>
      <c r="F7" s="46">
        <v>0</v>
      </c>
      <c r="G7" s="124">
        <v>24000</v>
      </c>
      <c r="H7" s="46">
        <v>0</v>
      </c>
      <c r="I7" s="46">
        <v>0</v>
      </c>
      <c r="J7" s="46">
        <v>0</v>
      </c>
      <c r="K7" s="46">
        <v>0</v>
      </c>
      <c r="L7" s="66">
        <v>6000</v>
      </c>
      <c r="M7" s="46">
        <v>20000</v>
      </c>
      <c r="N7" s="46">
        <v>0</v>
      </c>
      <c r="O7" s="46">
        <f>SUM(F7:N7)</f>
        <v>50000</v>
      </c>
      <c r="P7" s="124">
        <f>2000000-O7</f>
        <v>1950000</v>
      </c>
      <c r="Q7" s="133">
        <f t="shared" ref="Q7" si="0">O7+P7</f>
        <v>2000000</v>
      </c>
      <c r="R7" s="176" t="s">
        <v>231</v>
      </c>
      <c r="S7" s="149" t="s">
        <v>232</v>
      </c>
    </row>
    <row r="8" spans="1:19" ht="15.75" x14ac:dyDescent="0.25">
      <c r="A8" s="44"/>
      <c r="B8" s="132"/>
      <c r="C8" s="41"/>
      <c r="D8" s="155"/>
      <c r="E8" s="55"/>
      <c r="F8" s="46"/>
      <c r="G8" s="124"/>
      <c r="H8" s="46"/>
      <c r="I8" s="46"/>
      <c r="J8" s="46"/>
      <c r="K8" s="46"/>
      <c r="L8" s="66"/>
      <c r="M8" s="46"/>
      <c r="N8" s="46"/>
      <c r="O8" s="46"/>
      <c r="P8" s="124"/>
      <c r="Q8" s="133"/>
      <c r="R8" s="141"/>
      <c r="S8" s="149"/>
    </row>
    <row r="9" spans="1:19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19" ht="15.75" x14ac:dyDescent="0.25">
      <c r="A10" s="44"/>
      <c r="B10" s="27"/>
      <c r="C10" s="28"/>
      <c r="D10" s="29"/>
      <c r="E10" s="28"/>
      <c r="F10" s="46"/>
      <c r="G10" s="26"/>
      <c r="H10" s="26"/>
      <c r="I10" s="26"/>
      <c r="J10" s="26"/>
      <c r="K10" s="26"/>
      <c r="L10" s="68"/>
      <c r="M10" s="26"/>
      <c r="N10" s="26"/>
      <c r="O10" s="26"/>
      <c r="P10" s="26"/>
      <c r="Q10" s="26"/>
      <c r="R10" s="1"/>
      <c r="S10" s="1"/>
    </row>
    <row r="11" spans="1:19" ht="16.5" thickBot="1" x14ac:dyDescent="0.3">
      <c r="A11" s="30"/>
      <c r="B11" s="568" t="s">
        <v>35</v>
      </c>
      <c r="C11" s="569"/>
      <c r="D11" s="569"/>
      <c r="E11" s="570"/>
      <c r="F11" s="31">
        <f t="shared" ref="F11:P11" si="1">SUM(F7:F10)</f>
        <v>0</v>
      </c>
      <c r="G11" s="31">
        <f t="shared" si="1"/>
        <v>24000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 t="shared" si="1"/>
        <v>0</v>
      </c>
      <c r="L11" s="31">
        <f t="shared" si="1"/>
        <v>6000</v>
      </c>
      <c r="M11" s="31">
        <f t="shared" si="1"/>
        <v>20000</v>
      </c>
      <c r="N11" s="31">
        <f t="shared" si="1"/>
        <v>0</v>
      </c>
      <c r="O11" s="31">
        <f t="shared" si="1"/>
        <v>50000</v>
      </c>
      <c r="P11" s="31">
        <f t="shared" si="1"/>
        <v>1950000</v>
      </c>
      <c r="Q11" s="31">
        <f>SUM(Q7:Q10)</f>
        <v>2000000</v>
      </c>
      <c r="R11" s="32"/>
      <c r="S11" s="32"/>
    </row>
    <row r="12" spans="1:19" ht="16.5" thickTop="1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62" t="s">
        <v>34</v>
      </c>
      <c r="B14" s="163"/>
      <c r="C14" s="164" t="s">
        <v>288</v>
      </c>
      <c r="D14" s="165"/>
      <c r="E14"/>
      <c r="F14" s="164"/>
      <c r="G14" s="164"/>
      <c r="H14" s="164"/>
      <c r="I14" s="164"/>
      <c r="J14" s="164"/>
      <c r="K14" s="164"/>
      <c r="L14" s="164"/>
      <c r="P14"/>
      <c r="Q14"/>
      <c r="R14"/>
      <c r="S14"/>
    </row>
    <row r="15" spans="1:19" ht="15.75" x14ac:dyDescent="0.25">
      <c r="A15" s="162"/>
      <c r="B15" s="163"/>
      <c r="C15" s="166" t="s">
        <v>37</v>
      </c>
      <c r="D15" s="165"/>
      <c r="E15" s="164" t="s">
        <v>272</v>
      </c>
      <c r="F15" s="167"/>
      <c r="G15" s="167" t="s">
        <v>38</v>
      </c>
      <c r="H15" s="577" t="s">
        <v>273</v>
      </c>
      <c r="I15" s="577"/>
      <c r="J15" s="167"/>
      <c r="K15" s="167"/>
      <c r="L15"/>
      <c r="P15"/>
      <c r="Q15"/>
      <c r="R15"/>
      <c r="S15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I16" s="164"/>
      <c r="J16" s="164"/>
      <c r="K16" s="164"/>
      <c r="L16" s="164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64"/>
      <c r="P19"/>
      <c r="Q19"/>
      <c r="R19"/>
      <c r="S19"/>
    </row>
    <row r="20" spans="1:19" ht="15.75" x14ac:dyDescent="0.25">
      <c r="A20" s="162" t="s">
        <v>274</v>
      </c>
      <c r="B20" s="163"/>
      <c r="C20" s="168" t="s">
        <v>275</v>
      </c>
      <c r="D20" s="165"/>
      <c r="E20" s="169" t="s">
        <v>276</v>
      </c>
      <c r="F20" s="170"/>
      <c r="G20" s="171" t="s">
        <v>277</v>
      </c>
      <c r="H20" s="170" t="s">
        <v>40</v>
      </c>
      <c r="J20"/>
      <c r="K20" s="170"/>
      <c r="L20" s="170" t="s">
        <v>79</v>
      </c>
      <c r="P20"/>
      <c r="Q20"/>
      <c r="R20"/>
      <c r="S20"/>
    </row>
    <row r="21" spans="1:19" ht="15.75" x14ac:dyDescent="0.25">
      <c r="A21" s="162"/>
      <c r="B21" s="163"/>
      <c r="C21" s="172" t="s">
        <v>278</v>
      </c>
      <c r="D21" s="165"/>
      <c r="E21" s="173" t="s">
        <v>215</v>
      </c>
      <c r="F21" s="174"/>
      <c r="G21" s="175" t="s">
        <v>279</v>
      </c>
      <c r="H21" s="174" t="s">
        <v>43</v>
      </c>
      <c r="J21"/>
      <c r="K21" s="174"/>
      <c r="L21" s="174" t="s">
        <v>125</v>
      </c>
      <c r="P21"/>
      <c r="Q21"/>
      <c r="R21"/>
      <c r="S21"/>
    </row>
    <row r="23" spans="1:19" s="177" customFormat="1" x14ac:dyDescent="0.25">
      <c r="A23" s="177" t="s">
        <v>289</v>
      </c>
    </row>
  </sheetData>
  <mergeCells count="2">
    <mergeCell ref="B11:E11"/>
    <mergeCell ref="H15:I15"/>
  </mergeCells>
  <pageMargins left="0" right="0.7" top="0.75" bottom="0.75" header="0.3" footer="0.3"/>
  <pageSetup paperSize="5" scale="75" orientation="landscape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34" workbookViewId="0">
      <selection activeCell="B40" sqref="B40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28515625" style="129" customWidth="1"/>
    <col min="19" max="19" width="12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290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292</v>
      </c>
      <c r="C7" s="41" t="s">
        <v>293</v>
      </c>
      <c r="D7" s="155">
        <v>41733</v>
      </c>
      <c r="E7" s="55" t="s">
        <v>294</v>
      </c>
      <c r="F7" s="46">
        <v>0</v>
      </c>
      <c r="G7" s="124">
        <f>2880000+252000</f>
        <v>3132000</v>
      </c>
      <c r="H7" s="46">
        <v>0</v>
      </c>
      <c r="I7" s="46">
        <v>0</v>
      </c>
      <c r="J7" s="46">
        <v>0</v>
      </c>
      <c r="K7" s="46">
        <v>0</v>
      </c>
      <c r="L7" s="66">
        <v>6000</v>
      </c>
      <c r="M7" s="46">
        <v>300000</v>
      </c>
      <c r="N7" s="46">
        <v>0</v>
      </c>
      <c r="O7" s="46">
        <f>SUM(F7:N7)</f>
        <v>3438000</v>
      </c>
      <c r="P7" s="124">
        <f>30000000-O7</f>
        <v>26562000</v>
      </c>
      <c r="Q7" s="133">
        <f t="shared" ref="Q7" si="0">O7+P7</f>
        <v>30000000</v>
      </c>
      <c r="R7" s="176" t="s">
        <v>295</v>
      </c>
      <c r="S7" s="149" t="s">
        <v>232</v>
      </c>
    </row>
    <row r="8" spans="1:19" ht="15.75" x14ac:dyDescent="0.25">
      <c r="A8" s="44"/>
      <c r="B8" s="132"/>
      <c r="C8" s="41"/>
      <c r="D8" s="155"/>
      <c r="E8" s="55"/>
      <c r="F8" s="46"/>
      <c r="H8" s="46"/>
      <c r="I8" s="46"/>
      <c r="J8" s="46"/>
      <c r="K8" s="46"/>
      <c r="L8" s="66"/>
      <c r="M8" s="46"/>
      <c r="N8" s="46"/>
      <c r="O8" s="46"/>
      <c r="P8" s="124"/>
      <c r="Q8" s="133"/>
      <c r="R8" s="141"/>
      <c r="S8" s="149" t="s">
        <v>296</v>
      </c>
    </row>
    <row r="9" spans="1:19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19" ht="15.75" x14ac:dyDescent="0.25">
      <c r="A10" s="44"/>
      <c r="B10" s="27"/>
      <c r="C10" s="28"/>
      <c r="D10" s="29"/>
      <c r="E10" s="28"/>
      <c r="F10" s="46"/>
      <c r="G10" s="26"/>
      <c r="H10" s="26"/>
      <c r="I10" s="26"/>
      <c r="J10" s="26"/>
      <c r="K10" s="26"/>
      <c r="L10" s="68"/>
      <c r="M10" s="26"/>
      <c r="N10" s="26"/>
      <c r="O10" s="26"/>
      <c r="P10" s="26"/>
      <c r="Q10" s="26"/>
      <c r="R10" s="1"/>
      <c r="S10" s="1"/>
    </row>
    <row r="11" spans="1:19" ht="16.5" thickBot="1" x14ac:dyDescent="0.3">
      <c r="A11" s="30"/>
      <c r="B11" s="568" t="s">
        <v>35</v>
      </c>
      <c r="C11" s="569"/>
      <c r="D11" s="569"/>
      <c r="E11" s="570"/>
      <c r="F11" s="31">
        <f t="shared" ref="F11:P11" si="1">SUM(F7:F10)</f>
        <v>0</v>
      </c>
      <c r="G11" s="31">
        <f t="shared" si="1"/>
        <v>3132000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 t="shared" si="1"/>
        <v>0</v>
      </c>
      <c r="L11" s="31">
        <f t="shared" si="1"/>
        <v>6000</v>
      </c>
      <c r="M11" s="31">
        <f t="shared" si="1"/>
        <v>300000</v>
      </c>
      <c r="N11" s="31">
        <f t="shared" si="1"/>
        <v>0</v>
      </c>
      <c r="O11" s="31">
        <f t="shared" si="1"/>
        <v>3438000</v>
      </c>
      <c r="P11" s="31">
        <f t="shared" si="1"/>
        <v>26562000</v>
      </c>
      <c r="Q11" s="31">
        <f>SUM(Q7:Q10)</f>
        <v>30000000</v>
      </c>
      <c r="R11" s="32"/>
      <c r="S11" s="32"/>
    </row>
    <row r="12" spans="1:19" ht="16.5" thickTop="1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62" t="s">
        <v>34</v>
      </c>
      <c r="B14" s="163"/>
      <c r="C14" s="164" t="s">
        <v>291</v>
      </c>
      <c r="D14" s="165"/>
      <c r="E14"/>
      <c r="F14" s="164"/>
      <c r="G14" s="164"/>
      <c r="H14" s="164"/>
      <c r="I14" s="164"/>
      <c r="J14" s="164"/>
      <c r="K14" s="164"/>
      <c r="L14" s="164"/>
      <c r="P14"/>
      <c r="Q14"/>
      <c r="R14"/>
      <c r="S14"/>
    </row>
    <row r="15" spans="1:19" ht="15.75" x14ac:dyDescent="0.25">
      <c r="A15" s="162"/>
      <c r="B15" s="163"/>
      <c r="C15" s="166" t="s">
        <v>37</v>
      </c>
      <c r="D15" s="165"/>
      <c r="E15" s="164" t="s">
        <v>272</v>
      </c>
      <c r="F15" s="167"/>
      <c r="G15" s="167" t="s">
        <v>38</v>
      </c>
      <c r="H15" s="577" t="s">
        <v>273</v>
      </c>
      <c r="I15" s="577"/>
      <c r="J15" s="167"/>
      <c r="K15" s="167"/>
      <c r="L15"/>
      <c r="P15"/>
      <c r="Q15"/>
      <c r="R15"/>
      <c r="S15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I16" s="164"/>
      <c r="J16" s="164"/>
      <c r="K16" s="164"/>
      <c r="L16" s="164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64"/>
      <c r="P19"/>
      <c r="Q19"/>
      <c r="R19"/>
      <c r="S19"/>
    </row>
    <row r="20" spans="1:19" ht="15.75" x14ac:dyDescent="0.25">
      <c r="A20" s="162" t="s">
        <v>274</v>
      </c>
      <c r="B20" s="163"/>
      <c r="C20" s="168" t="s">
        <v>275</v>
      </c>
      <c r="D20" s="165"/>
      <c r="E20" s="169" t="s">
        <v>276</v>
      </c>
      <c r="F20" s="170"/>
      <c r="G20" s="171" t="s">
        <v>277</v>
      </c>
      <c r="H20" s="170" t="s">
        <v>40</v>
      </c>
      <c r="J20"/>
      <c r="K20" s="170"/>
      <c r="L20" s="170" t="s">
        <v>79</v>
      </c>
      <c r="P20"/>
      <c r="Q20"/>
      <c r="R20"/>
      <c r="S20"/>
    </row>
    <row r="21" spans="1:19" ht="15.75" x14ac:dyDescent="0.25">
      <c r="A21" s="162"/>
      <c r="B21" s="163"/>
      <c r="C21" s="172" t="s">
        <v>278</v>
      </c>
      <c r="D21" s="165"/>
      <c r="E21" s="173" t="s">
        <v>215</v>
      </c>
      <c r="F21" s="174"/>
      <c r="G21" s="175" t="s">
        <v>279</v>
      </c>
      <c r="H21" s="174" t="s">
        <v>43</v>
      </c>
      <c r="J21"/>
      <c r="K21" s="174"/>
      <c r="L21" s="174" t="s">
        <v>125</v>
      </c>
      <c r="P21"/>
      <c r="Q21"/>
      <c r="R21"/>
      <c r="S21"/>
    </row>
    <row r="23" spans="1:19" s="177" customFormat="1" ht="15.75" x14ac:dyDescent="0.25">
      <c r="G23" s="178">
        <f>(30000000*1.2%/30*21)</f>
        <v>252000</v>
      </c>
    </row>
    <row r="25" spans="1:19" ht="15.75" x14ac:dyDescent="0.25">
      <c r="A25" s="125" t="s">
        <v>0</v>
      </c>
      <c r="B25" s="126"/>
      <c r="C25" s="127"/>
      <c r="D25" s="127"/>
      <c r="E25" s="127"/>
      <c r="F25" s="128"/>
      <c r="G25" s="128"/>
      <c r="H25" s="128"/>
      <c r="I25" s="128"/>
      <c r="J25" s="128"/>
      <c r="K25" s="128" t="s">
        <v>34</v>
      </c>
      <c r="L25" s="128"/>
      <c r="M25" s="128"/>
      <c r="N25" s="128"/>
      <c r="O25" s="128"/>
      <c r="P25" s="128"/>
      <c r="Q25" s="128"/>
      <c r="R25" s="126"/>
      <c r="S25" s="126"/>
    </row>
    <row r="26" spans="1:19" ht="15.75" x14ac:dyDescent="0.25">
      <c r="A26" s="130" t="s">
        <v>297</v>
      </c>
      <c r="B26" s="125"/>
      <c r="C26" s="125"/>
      <c r="D26" s="125"/>
      <c r="E26" s="12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25"/>
      <c r="S26" s="125"/>
    </row>
    <row r="27" spans="1:19" ht="15.75" x14ac:dyDescent="0.25">
      <c r="A27" s="6" t="s">
        <v>1</v>
      </c>
      <c r="B27" s="6" t="s">
        <v>2</v>
      </c>
      <c r="C27" s="7" t="s">
        <v>3</v>
      </c>
      <c r="D27" s="8" t="s">
        <v>4</v>
      </c>
      <c r="E27" s="7" t="s">
        <v>5</v>
      </c>
      <c r="F27" s="142" t="s">
        <v>10</v>
      </c>
      <c r="G27" s="9" t="s">
        <v>7</v>
      </c>
      <c r="H27" s="142" t="s">
        <v>8</v>
      </c>
      <c r="I27" s="145" t="s">
        <v>10</v>
      </c>
      <c r="J27" s="145" t="s">
        <v>10</v>
      </c>
      <c r="K27" s="145" t="s">
        <v>10</v>
      </c>
      <c r="L27" s="65" t="s">
        <v>115</v>
      </c>
      <c r="M27" s="142" t="s">
        <v>11</v>
      </c>
      <c r="N27" s="142" t="s">
        <v>12</v>
      </c>
      <c r="O27" s="9" t="s">
        <v>13</v>
      </c>
      <c r="P27" s="9" t="s">
        <v>13</v>
      </c>
      <c r="Q27" s="9" t="s">
        <v>14</v>
      </c>
      <c r="R27" s="6" t="s">
        <v>15</v>
      </c>
      <c r="S27" s="154" t="s">
        <v>16</v>
      </c>
    </row>
    <row r="28" spans="1:19" ht="15.75" x14ac:dyDescent="0.25">
      <c r="A28" s="44"/>
      <c r="B28" s="44"/>
      <c r="C28" s="45"/>
      <c r="D28" s="13"/>
      <c r="E28" s="45"/>
      <c r="F28" s="143" t="s">
        <v>17</v>
      </c>
      <c r="G28" s="47"/>
      <c r="H28" s="143" t="s">
        <v>116</v>
      </c>
      <c r="I28" s="146" t="s">
        <v>17</v>
      </c>
      <c r="J28" s="146" t="s">
        <v>117</v>
      </c>
      <c r="K28" s="146" t="s">
        <v>24</v>
      </c>
      <c r="L28" s="66" t="s">
        <v>113</v>
      </c>
      <c r="M28" s="148" t="s">
        <v>20</v>
      </c>
      <c r="N28" s="143" t="s">
        <v>21</v>
      </c>
      <c r="O28" s="46" t="s">
        <v>22</v>
      </c>
      <c r="P28" s="46" t="s">
        <v>23</v>
      </c>
      <c r="Q28" s="46" t="s">
        <v>24</v>
      </c>
      <c r="R28" s="44"/>
      <c r="S28" s="16"/>
    </row>
    <row r="29" spans="1:19" ht="15.75" x14ac:dyDescent="0.25">
      <c r="A29" s="44"/>
      <c r="B29" s="44"/>
      <c r="C29" s="48"/>
      <c r="D29" s="13"/>
      <c r="E29" s="45"/>
      <c r="F29" s="143" t="s">
        <v>30</v>
      </c>
      <c r="G29" s="47"/>
      <c r="H29" s="46"/>
      <c r="I29" s="146" t="s">
        <v>26</v>
      </c>
      <c r="J29" s="146" t="s">
        <v>24</v>
      </c>
      <c r="K29" s="146" t="s">
        <v>118</v>
      </c>
      <c r="L29" s="66"/>
      <c r="M29" s="143" t="s">
        <v>29</v>
      </c>
      <c r="N29" s="143" t="s">
        <v>30</v>
      </c>
      <c r="O29" s="46"/>
      <c r="P29" s="46"/>
      <c r="Q29" s="46"/>
      <c r="R29" s="44"/>
      <c r="S29" s="16"/>
    </row>
    <row r="30" spans="1:19" ht="15.75" x14ac:dyDescent="0.25">
      <c r="A30" s="18"/>
      <c r="B30" s="18"/>
      <c r="C30" s="19"/>
      <c r="D30" s="20"/>
      <c r="E30" s="21"/>
      <c r="F30" s="22"/>
      <c r="G30" s="23"/>
      <c r="H30" s="22"/>
      <c r="I30" s="147" t="s">
        <v>30</v>
      </c>
      <c r="J30" s="147" t="s">
        <v>25</v>
      </c>
      <c r="K30" s="147" t="s">
        <v>119</v>
      </c>
      <c r="L30" s="67"/>
      <c r="M30" s="144"/>
      <c r="N30" s="144"/>
      <c r="O30" s="22"/>
      <c r="P30" s="22"/>
      <c r="Q30" s="22"/>
      <c r="R30" s="18"/>
      <c r="S30" s="24"/>
    </row>
    <row r="31" spans="1:19" ht="15.75" x14ac:dyDescent="0.25">
      <c r="A31" s="44">
        <v>1</v>
      </c>
      <c r="B31" s="132" t="s">
        <v>298</v>
      </c>
      <c r="C31" s="41" t="s">
        <v>299</v>
      </c>
      <c r="D31" s="155">
        <v>41736</v>
      </c>
      <c r="E31" s="55" t="s">
        <v>300</v>
      </c>
      <c r="F31" s="46">
        <v>0</v>
      </c>
      <c r="G31" s="124">
        <v>156000</v>
      </c>
      <c r="H31" s="46">
        <v>0</v>
      </c>
      <c r="I31" s="46">
        <v>0</v>
      </c>
      <c r="J31" s="46">
        <v>0</v>
      </c>
      <c r="K31" s="46">
        <v>0</v>
      </c>
      <c r="L31" s="66">
        <v>0</v>
      </c>
      <c r="M31" s="46">
        <v>0</v>
      </c>
      <c r="N31" s="46">
        <v>0</v>
      </c>
      <c r="O31" s="46">
        <f>SUM(F31:N31)</f>
        <v>156000</v>
      </c>
      <c r="P31" s="124">
        <f>13000000-O31</f>
        <v>12844000</v>
      </c>
      <c r="Q31" s="133">
        <f t="shared" ref="Q31" si="2">O31+P31</f>
        <v>13000000</v>
      </c>
      <c r="R31" s="176" t="s">
        <v>301</v>
      </c>
      <c r="S31" s="149" t="s">
        <v>232</v>
      </c>
    </row>
    <row r="32" spans="1:19" ht="15.75" x14ac:dyDescent="0.25">
      <c r="A32" s="44"/>
      <c r="B32" s="132"/>
      <c r="C32" s="41"/>
      <c r="D32" s="155"/>
      <c r="E32" s="55"/>
      <c r="F32" s="46"/>
      <c r="H32" s="46"/>
      <c r="I32" s="46"/>
      <c r="J32" s="46"/>
      <c r="K32" s="46"/>
      <c r="L32" s="66"/>
      <c r="M32" s="46"/>
      <c r="N32" s="46"/>
      <c r="O32" s="46"/>
      <c r="P32" s="124"/>
      <c r="Q32" s="133"/>
      <c r="R32" s="141"/>
      <c r="S32" s="149" t="s">
        <v>302</v>
      </c>
    </row>
    <row r="33" spans="1:19" ht="15.75" x14ac:dyDescent="0.25">
      <c r="A33" s="44"/>
      <c r="B33" s="132"/>
      <c r="C33" s="48"/>
      <c r="D33" s="49"/>
      <c r="E33" s="45"/>
      <c r="F33" s="46"/>
      <c r="G33" s="47"/>
      <c r="H33" s="46"/>
      <c r="I33" s="46"/>
      <c r="J33" s="46"/>
      <c r="K33" s="46"/>
      <c r="L33" s="66"/>
      <c r="M33" s="46"/>
      <c r="N33" s="46"/>
      <c r="O33" s="46"/>
      <c r="P33" s="46"/>
      <c r="Q33" s="46"/>
      <c r="R33" s="132"/>
      <c r="S33" s="1"/>
    </row>
    <row r="34" spans="1:19" ht="15.75" x14ac:dyDescent="0.25">
      <c r="A34" s="44"/>
      <c r="B34" s="27"/>
      <c r="C34" s="28"/>
      <c r="D34" s="29"/>
      <c r="E34" s="28"/>
      <c r="F34" s="46"/>
      <c r="G34" s="26"/>
      <c r="H34" s="26"/>
      <c r="I34" s="26"/>
      <c r="J34" s="26"/>
      <c r="K34" s="26"/>
      <c r="L34" s="68"/>
      <c r="M34" s="26"/>
      <c r="N34" s="26"/>
      <c r="O34" s="26"/>
      <c r="P34" s="26"/>
      <c r="Q34" s="26"/>
      <c r="R34" s="1"/>
      <c r="S34" s="1"/>
    </row>
    <row r="35" spans="1:19" ht="16.5" thickBot="1" x14ac:dyDescent="0.3">
      <c r="A35" s="30"/>
      <c r="B35" s="568" t="s">
        <v>35</v>
      </c>
      <c r="C35" s="569"/>
      <c r="D35" s="569"/>
      <c r="E35" s="570"/>
      <c r="F35" s="31">
        <f t="shared" ref="F35:P35" si="3">SUM(F31:F34)</f>
        <v>0</v>
      </c>
      <c r="G35" s="31">
        <f t="shared" si="3"/>
        <v>156000</v>
      </c>
      <c r="H35" s="31">
        <f t="shared" si="3"/>
        <v>0</v>
      </c>
      <c r="I35" s="31">
        <f t="shared" si="3"/>
        <v>0</v>
      </c>
      <c r="J35" s="31">
        <f t="shared" si="3"/>
        <v>0</v>
      </c>
      <c r="K35" s="31">
        <f t="shared" si="3"/>
        <v>0</v>
      </c>
      <c r="L35" s="31">
        <f t="shared" si="3"/>
        <v>0</v>
      </c>
      <c r="M35" s="31">
        <f t="shared" si="3"/>
        <v>0</v>
      </c>
      <c r="N35" s="31">
        <f t="shared" si="3"/>
        <v>0</v>
      </c>
      <c r="O35" s="31">
        <f t="shared" si="3"/>
        <v>156000</v>
      </c>
      <c r="P35" s="31">
        <f t="shared" si="3"/>
        <v>12844000</v>
      </c>
      <c r="Q35" s="31">
        <f>SUM(Q31:Q34)</f>
        <v>13000000</v>
      </c>
      <c r="R35" s="32"/>
      <c r="S35" s="32"/>
    </row>
    <row r="36" spans="1:19" ht="16.5" thickTop="1" x14ac:dyDescent="0.25">
      <c r="A36" s="127"/>
      <c r="B36" s="126"/>
      <c r="C36" s="126"/>
      <c r="D36" s="127"/>
      <c r="E36" s="126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27"/>
      <c r="B37" s="126"/>
      <c r="C37" s="126"/>
      <c r="D37" s="127"/>
      <c r="E37" s="126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6"/>
      <c r="S37" s="126"/>
    </row>
    <row r="38" spans="1:19" ht="15.75" x14ac:dyDescent="0.25">
      <c r="A38" s="162" t="s">
        <v>34</v>
      </c>
      <c r="B38" s="163"/>
      <c r="C38" s="164" t="s">
        <v>303</v>
      </c>
      <c r="D38" s="165"/>
      <c r="E38"/>
      <c r="F38" s="164"/>
      <c r="G38" s="164"/>
      <c r="H38" s="164"/>
      <c r="I38" s="164"/>
      <c r="J38" s="164"/>
      <c r="K38" s="164"/>
      <c r="L38" s="164"/>
      <c r="P38"/>
      <c r="Q38"/>
      <c r="R38"/>
      <c r="S38"/>
    </row>
    <row r="39" spans="1:19" ht="15.75" x14ac:dyDescent="0.25">
      <c r="A39" s="162"/>
      <c r="B39" s="163"/>
      <c r="C39" s="166" t="s">
        <v>37</v>
      </c>
      <c r="D39" s="165"/>
      <c r="E39" s="164" t="s">
        <v>272</v>
      </c>
      <c r="F39" s="167"/>
      <c r="G39" s="167" t="s">
        <v>38</v>
      </c>
      <c r="H39" s="577" t="s">
        <v>273</v>
      </c>
      <c r="I39" s="577"/>
      <c r="J39" s="167"/>
      <c r="K39" s="167"/>
      <c r="L39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I40" s="164"/>
      <c r="J40" s="164"/>
      <c r="K40" s="164"/>
      <c r="L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I41" s="164"/>
      <c r="J41" s="164"/>
      <c r="K41" s="164"/>
      <c r="L41" s="164"/>
      <c r="P41"/>
      <c r="Q41"/>
      <c r="R41"/>
      <c r="S41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I42" s="164"/>
      <c r="J42" s="164"/>
      <c r="K42" s="164"/>
      <c r="P42"/>
      <c r="Q42"/>
      <c r="R42"/>
      <c r="S42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I43" s="164"/>
      <c r="J43" s="164"/>
      <c r="K43" s="164"/>
      <c r="L43" s="164"/>
      <c r="P43"/>
      <c r="Q43"/>
      <c r="R43"/>
      <c r="S43"/>
    </row>
    <row r="44" spans="1:19" ht="15.75" x14ac:dyDescent="0.25">
      <c r="A44" s="162" t="s">
        <v>274</v>
      </c>
      <c r="B44" s="163"/>
      <c r="C44" s="168" t="s">
        <v>275</v>
      </c>
      <c r="D44" s="165"/>
      <c r="E44" s="169" t="s">
        <v>276</v>
      </c>
      <c r="F44" s="170"/>
      <c r="G44" s="171" t="s">
        <v>277</v>
      </c>
      <c r="H44" s="170" t="s">
        <v>40</v>
      </c>
      <c r="J44"/>
      <c r="K44" s="170"/>
      <c r="L44" s="170" t="s">
        <v>79</v>
      </c>
      <c r="P44"/>
      <c r="Q44"/>
      <c r="R44"/>
      <c r="S44"/>
    </row>
    <row r="45" spans="1:19" ht="15.75" x14ac:dyDescent="0.25">
      <c r="A45" s="162"/>
      <c r="B45" s="163"/>
      <c r="C45" s="172" t="s">
        <v>278</v>
      </c>
      <c r="D45" s="165"/>
      <c r="E45" s="173" t="s">
        <v>215</v>
      </c>
      <c r="F45" s="174"/>
      <c r="G45" s="175" t="s">
        <v>279</v>
      </c>
      <c r="H45" s="174" t="s">
        <v>43</v>
      </c>
      <c r="J45"/>
      <c r="K45" s="174"/>
      <c r="L45" s="174" t="s">
        <v>125</v>
      </c>
      <c r="P45"/>
      <c r="Q45"/>
      <c r="R45"/>
      <c r="S45"/>
    </row>
  </sheetData>
  <mergeCells count="4">
    <mergeCell ref="B11:E11"/>
    <mergeCell ref="H15:I15"/>
    <mergeCell ref="B35:E35"/>
    <mergeCell ref="H39:I39"/>
  </mergeCells>
  <pageMargins left="0" right="0.7" top="0.75" bottom="0.75" header="0.3" footer="0.3"/>
  <pageSetup paperSize="5" scale="70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37" workbookViewId="0">
      <selection activeCell="E40" sqref="E40"/>
    </sheetView>
  </sheetViews>
  <sheetFormatPr defaultRowHeight="15" x14ac:dyDescent="0.25"/>
  <cols>
    <col min="1" max="1" width="3.42578125" style="129" customWidth="1"/>
    <col min="2" max="2" width="21.5703125" style="129" bestFit="1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9.5703125" style="129" bestFit="1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5.85546875" style="129" bestFit="1" customWidth="1"/>
    <col min="19" max="19" width="12.85546875" style="129" customWidth="1"/>
    <col min="20" max="16384" width="9.140625" style="129"/>
  </cols>
  <sheetData>
    <row r="1" spans="1:20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20" ht="15.75" x14ac:dyDescent="0.25">
      <c r="A2" s="130" t="s">
        <v>304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>
        <v>1</v>
      </c>
      <c r="B7" s="132" t="s">
        <v>305</v>
      </c>
      <c r="C7" s="41" t="s">
        <v>306</v>
      </c>
      <c r="D7" s="155">
        <v>41766</v>
      </c>
      <c r="E7" s="55" t="s">
        <v>307</v>
      </c>
      <c r="F7" s="46">
        <v>0</v>
      </c>
      <c r="G7" s="124">
        <v>672000</v>
      </c>
      <c r="H7" s="46">
        <v>0</v>
      </c>
      <c r="I7" s="46">
        <v>0</v>
      </c>
      <c r="J7" s="46">
        <v>0</v>
      </c>
      <c r="K7" s="46">
        <v>0</v>
      </c>
      <c r="L7" s="66">
        <v>0</v>
      </c>
      <c r="M7" s="46">
        <v>0</v>
      </c>
      <c r="N7" s="46">
        <v>0</v>
      </c>
      <c r="O7" s="46">
        <f>SUM(F7:N7)</f>
        <v>672000</v>
      </c>
      <c r="P7" s="124">
        <f>7000000-O7</f>
        <v>6328000</v>
      </c>
      <c r="Q7" s="133">
        <f t="shared" ref="Q7" si="0">O7+P7</f>
        <v>7000000</v>
      </c>
      <c r="R7" s="176" t="s">
        <v>308</v>
      </c>
      <c r="S7" s="149" t="s">
        <v>311</v>
      </c>
      <c r="T7" s="129" t="s">
        <v>310</v>
      </c>
    </row>
    <row r="8" spans="1:20" ht="15.75" x14ac:dyDescent="0.25">
      <c r="A8" s="44"/>
      <c r="B8" s="132"/>
      <c r="C8" s="41"/>
      <c r="D8" s="155"/>
      <c r="E8" s="55"/>
      <c r="F8" s="46"/>
      <c r="G8" s="124"/>
      <c r="H8" s="46"/>
      <c r="I8" s="46"/>
      <c r="J8" s="46"/>
      <c r="K8" s="46"/>
      <c r="L8" s="66"/>
      <c r="M8" s="46"/>
      <c r="N8" s="46"/>
      <c r="O8" s="46"/>
      <c r="P8" s="124"/>
      <c r="Q8" s="133"/>
      <c r="R8" s="176"/>
      <c r="S8" s="149" t="s">
        <v>312</v>
      </c>
    </row>
    <row r="9" spans="1:20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20" ht="15.75" x14ac:dyDescent="0.25">
      <c r="A10" s="44"/>
      <c r="B10" s="27"/>
      <c r="C10" s="28"/>
      <c r="D10" s="29"/>
      <c r="E10" s="28"/>
      <c r="F10" s="46"/>
      <c r="G10" s="26"/>
      <c r="H10" s="26"/>
      <c r="I10" s="26"/>
      <c r="J10" s="26"/>
      <c r="K10" s="26"/>
      <c r="L10" s="68"/>
      <c r="M10" s="26"/>
      <c r="N10" s="26"/>
      <c r="O10" s="26"/>
      <c r="P10" s="26"/>
      <c r="Q10" s="26"/>
      <c r="R10" s="1"/>
      <c r="S10" s="1"/>
    </row>
    <row r="11" spans="1:20" ht="16.5" thickBot="1" x14ac:dyDescent="0.3">
      <c r="A11" s="30"/>
      <c r="B11" s="568" t="s">
        <v>35</v>
      </c>
      <c r="C11" s="569"/>
      <c r="D11" s="569"/>
      <c r="E11" s="570"/>
      <c r="F11" s="31">
        <f t="shared" ref="F11:P11" si="1">SUM(F7:F10)</f>
        <v>0</v>
      </c>
      <c r="G11" s="31">
        <f t="shared" si="1"/>
        <v>672000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 t="shared" si="1"/>
        <v>0</v>
      </c>
      <c r="L11" s="31">
        <f t="shared" si="1"/>
        <v>0</v>
      </c>
      <c r="M11" s="31">
        <f t="shared" si="1"/>
        <v>0</v>
      </c>
      <c r="N11" s="31">
        <f t="shared" si="1"/>
        <v>0</v>
      </c>
      <c r="O11" s="31">
        <f t="shared" si="1"/>
        <v>672000</v>
      </c>
      <c r="P11" s="31">
        <f t="shared" si="1"/>
        <v>6328000</v>
      </c>
      <c r="Q11" s="31">
        <f>SUM(Q7:Q10)</f>
        <v>7000000</v>
      </c>
      <c r="R11" s="32"/>
      <c r="S11" s="32"/>
    </row>
    <row r="12" spans="1:20" ht="16.5" thickTop="1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20" ht="15.75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62" t="s">
        <v>34</v>
      </c>
      <c r="B14" s="163"/>
      <c r="C14" s="164" t="s">
        <v>309</v>
      </c>
      <c r="D14" s="165"/>
      <c r="E14"/>
      <c r="F14" s="164"/>
      <c r="G14" s="164"/>
      <c r="H14" s="164"/>
      <c r="I14" s="164"/>
      <c r="J14" s="164"/>
      <c r="K14" s="164"/>
      <c r="L14" s="164"/>
      <c r="P14"/>
      <c r="Q14"/>
      <c r="R14"/>
      <c r="S14"/>
    </row>
    <row r="15" spans="1:20" ht="15.75" x14ac:dyDescent="0.25">
      <c r="A15" s="162"/>
      <c r="B15" s="163"/>
      <c r="C15" s="166" t="s">
        <v>37</v>
      </c>
      <c r="D15" s="165"/>
      <c r="E15" s="164" t="s">
        <v>272</v>
      </c>
      <c r="F15" s="167"/>
      <c r="G15" s="167" t="s">
        <v>38</v>
      </c>
      <c r="H15" s="577" t="s">
        <v>273</v>
      </c>
      <c r="I15" s="577"/>
      <c r="J15" s="167"/>
      <c r="K15" s="167"/>
      <c r="L15"/>
      <c r="P15"/>
      <c r="Q15"/>
      <c r="R15"/>
      <c r="S15"/>
    </row>
    <row r="16" spans="1:20" ht="15.75" x14ac:dyDescent="0.25">
      <c r="A16" s="162"/>
      <c r="B16" s="163"/>
      <c r="C16" s="166"/>
      <c r="D16" s="165"/>
      <c r="E16" s="164"/>
      <c r="F16" s="164"/>
      <c r="G16" s="164"/>
      <c r="H16" s="164"/>
      <c r="I16" s="164"/>
      <c r="J16" s="164"/>
      <c r="K16" s="164"/>
      <c r="L16" s="164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L19" s="164"/>
      <c r="P19"/>
      <c r="Q19"/>
      <c r="R19"/>
      <c r="S19"/>
    </row>
    <row r="20" spans="1:19" ht="15.75" x14ac:dyDescent="0.25">
      <c r="A20" s="162" t="s">
        <v>274</v>
      </c>
      <c r="B20" s="163"/>
      <c r="C20" s="168" t="s">
        <v>275</v>
      </c>
      <c r="D20" s="165"/>
      <c r="E20" s="169" t="s">
        <v>276</v>
      </c>
      <c r="F20" s="170"/>
      <c r="G20" s="171" t="s">
        <v>277</v>
      </c>
      <c r="H20" s="170" t="s">
        <v>40</v>
      </c>
      <c r="J20"/>
      <c r="K20" s="170"/>
      <c r="L20" s="170" t="s">
        <v>79</v>
      </c>
      <c r="P20"/>
      <c r="Q20"/>
      <c r="R20"/>
      <c r="S20"/>
    </row>
    <row r="21" spans="1:19" ht="15.75" x14ac:dyDescent="0.25">
      <c r="A21" s="162"/>
      <c r="B21" s="163"/>
      <c r="C21" s="172" t="s">
        <v>278</v>
      </c>
      <c r="D21" s="165"/>
      <c r="E21" s="173" t="s">
        <v>215</v>
      </c>
      <c r="F21" s="174"/>
      <c r="G21" s="175" t="s">
        <v>279</v>
      </c>
      <c r="H21" s="174" t="s">
        <v>43</v>
      </c>
      <c r="J21"/>
      <c r="K21" s="174"/>
      <c r="L21" s="174" t="s">
        <v>125</v>
      </c>
      <c r="P21"/>
      <c r="Q21"/>
      <c r="R21"/>
      <c r="S21"/>
    </row>
    <row r="23" spans="1:19" ht="15.75" x14ac:dyDescent="0.25">
      <c r="A23" s="125" t="s">
        <v>0</v>
      </c>
      <c r="B23" s="126"/>
      <c r="C23" s="127"/>
      <c r="D23" s="127"/>
      <c r="E23" s="127"/>
      <c r="F23" s="128"/>
      <c r="G23" s="128"/>
      <c r="H23" s="128"/>
      <c r="I23" s="128"/>
      <c r="J23" s="128"/>
      <c r="K23" s="128" t="s">
        <v>34</v>
      </c>
      <c r="L23" s="128"/>
      <c r="M23" s="128"/>
      <c r="N23" s="128"/>
      <c r="O23" s="128"/>
      <c r="P23" s="128"/>
      <c r="Q23" s="128"/>
      <c r="R23" s="126"/>
      <c r="S23" s="126"/>
    </row>
    <row r="24" spans="1:19" ht="15.75" x14ac:dyDescent="0.25">
      <c r="A24" s="130" t="s">
        <v>313</v>
      </c>
      <c r="B24" s="125"/>
      <c r="C24" s="125"/>
      <c r="D24" s="125"/>
      <c r="E24" s="125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25"/>
      <c r="S24" s="125"/>
    </row>
    <row r="25" spans="1:19" ht="15.75" x14ac:dyDescent="0.25">
      <c r="A25" s="6" t="s">
        <v>1</v>
      </c>
      <c r="B25" s="6" t="s">
        <v>2</v>
      </c>
      <c r="C25" s="7" t="s">
        <v>3</v>
      </c>
      <c r="D25" s="8" t="s">
        <v>4</v>
      </c>
      <c r="E25" s="7" t="s">
        <v>5</v>
      </c>
      <c r="F25" s="142" t="s">
        <v>10</v>
      </c>
      <c r="G25" s="9" t="s">
        <v>7</v>
      </c>
      <c r="H25" s="142" t="s">
        <v>8</v>
      </c>
      <c r="I25" s="145" t="s">
        <v>10</v>
      </c>
      <c r="J25" s="145" t="s">
        <v>10</v>
      </c>
      <c r="K25" s="145" t="s">
        <v>10</v>
      </c>
      <c r="L25" s="65" t="s">
        <v>115</v>
      </c>
      <c r="M25" s="142" t="s">
        <v>11</v>
      </c>
      <c r="N25" s="142" t="s">
        <v>12</v>
      </c>
      <c r="O25" s="9" t="s">
        <v>13</v>
      </c>
      <c r="P25" s="9" t="s">
        <v>13</v>
      </c>
      <c r="Q25" s="9" t="s">
        <v>14</v>
      </c>
      <c r="R25" s="6" t="s">
        <v>15</v>
      </c>
      <c r="S25" s="154" t="s">
        <v>16</v>
      </c>
    </row>
    <row r="26" spans="1:19" ht="15.75" x14ac:dyDescent="0.25">
      <c r="A26" s="44"/>
      <c r="B26" s="44"/>
      <c r="C26" s="45"/>
      <c r="D26" s="13"/>
      <c r="E26" s="45"/>
      <c r="F26" s="143" t="s">
        <v>17</v>
      </c>
      <c r="G26" s="47"/>
      <c r="H26" s="143" t="s">
        <v>116</v>
      </c>
      <c r="I26" s="146" t="s">
        <v>17</v>
      </c>
      <c r="J26" s="146" t="s">
        <v>117</v>
      </c>
      <c r="K26" s="146" t="s">
        <v>24</v>
      </c>
      <c r="L26" s="66" t="s">
        <v>113</v>
      </c>
      <c r="M26" s="148" t="s">
        <v>20</v>
      </c>
      <c r="N26" s="143" t="s">
        <v>21</v>
      </c>
      <c r="O26" s="46" t="s">
        <v>22</v>
      </c>
      <c r="P26" s="46" t="s">
        <v>23</v>
      </c>
      <c r="Q26" s="46" t="s">
        <v>24</v>
      </c>
      <c r="R26" s="44"/>
      <c r="S26" s="16"/>
    </row>
    <row r="27" spans="1:19" ht="15.75" x14ac:dyDescent="0.25">
      <c r="A27" s="44"/>
      <c r="B27" s="44"/>
      <c r="C27" s="48"/>
      <c r="D27" s="13"/>
      <c r="E27" s="45"/>
      <c r="F27" s="143" t="s">
        <v>30</v>
      </c>
      <c r="G27" s="47"/>
      <c r="H27" s="46"/>
      <c r="I27" s="146" t="s">
        <v>26</v>
      </c>
      <c r="J27" s="146" t="s">
        <v>24</v>
      </c>
      <c r="K27" s="146" t="s">
        <v>118</v>
      </c>
      <c r="L27" s="66"/>
      <c r="M27" s="143" t="s">
        <v>29</v>
      </c>
      <c r="N27" s="143" t="s">
        <v>30</v>
      </c>
      <c r="O27" s="46"/>
      <c r="P27" s="46"/>
      <c r="Q27" s="46"/>
      <c r="R27" s="44"/>
      <c r="S27" s="16"/>
    </row>
    <row r="28" spans="1:19" ht="15.75" x14ac:dyDescent="0.25">
      <c r="A28" s="18"/>
      <c r="B28" s="18"/>
      <c r="C28" s="19"/>
      <c r="D28" s="20"/>
      <c r="E28" s="21"/>
      <c r="F28" s="22"/>
      <c r="G28" s="23"/>
      <c r="H28" s="22"/>
      <c r="I28" s="147" t="s">
        <v>30</v>
      </c>
      <c r="J28" s="147" t="s">
        <v>25</v>
      </c>
      <c r="K28" s="147" t="s">
        <v>119</v>
      </c>
      <c r="L28" s="67"/>
      <c r="M28" s="144"/>
      <c r="N28" s="144"/>
      <c r="O28" s="22"/>
      <c r="P28" s="22"/>
      <c r="Q28" s="22"/>
      <c r="R28" s="18"/>
      <c r="S28" s="24"/>
    </row>
    <row r="29" spans="1:19" ht="15.75" x14ac:dyDescent="0.25">
      <c r="A29" s="44">
        <v>1</v>
      </c>
      <c r="B29" s="132" t="s">
        <v>145</v>
      </c>
      <c r="C29" s="41" t="s">
        <v>146</v>
      </c>
      <c r="D29" s="155">
        <v>41773</v>
      </c>
      <c r="E29" s="55" t="s">
        <v>147</v>
      </c>
      <c r="F29" s="46">
        <v>0</v>
      </c>
      <c r="G29" s="124">
        <v>4087742</v>
      </c>
      <c r="H29" s="46">
        <v>0</v>
      </c>
      <c r="I29" s="46">
        <v>0</v>
      </c>
      <c r="J29" s="46">
        <v>0</v>
      </c>
      <c r="K29" s="46">
        <v>0</v>
      </c>
      <c r="L29" s="66">
        <v>0</v>
      </c>
      <c r="M29" s="46">
        <v>283336</v>
      </c>
      <c r="N29" s="46">
        <v>200000</v>
      </c>
      <c r="O29" s="46">
        <f>SUM(F29:N29)</f>
        <v>4571078</v>
      </c>
      <c r="P29" s="124">
        <f>30000000-O29</f>
        <v>25428922</v>
      </c>
      <c r="Q29" s="133">
        <f t="shared" ref="Q29" si="2">O29+P29</f>
        <v>30000000</v>
      </c>
      <c r="R29" s="149" t="s">
        <v>314</v>
      </c>
      <c r="S29" s="149" t="s">
        <v>316</v>
      </c>
    </row>
    <row r="30" spans="1:19" ht="15.75" x14ac:dyDescent="0.25">
      <c r="A30" s="44"/>
      <c r="B30" s="132"/>
      <c r="C30" s="41"/>
      <c r="D30" s="155"/>
      <c r="E30" s="55"/>
      <c r="F30" s="46"/>
      <c r="G30" s="124"/>
      <c r="H30" s="46"/>
      <c r="I30" s="46"/>
      <c r="J30" s="46"/>
      <c r="K30" s="46"/>
      <c r="L30" s="66"/>
      <c r="M30" s="46"/>
      <c r="N30" s="46"/>
      <c r="O30" s="46"/>
      <c r="P30" s="124"/>
      <c r="Q30" s="133"/>
      <c r="R30" s="176" t="s">
        <v>315</v>
      </c>
      <c r="S30" s="179" t="s">
        <v>317</v>
      </c>
    </row>
    <row r="31" spans="1:19" ht="15.75" x14ac:dyDescent="0.25">
      <c r="A31" s="44"/>
      <c r="B31" s="132"/>
      <c r="C31" s="48"/>
      <c r="D31" s="49"/>
      <c r="E31" s="45"/>
      <c r="F31" s="46"/>
      <c r="G31" s="47"/>
      <c r="H31" s="46"/>
      <c r="I31" s="46"/>
      <c r="J31" s="46"/>
      <c r="K31" s="46"/>
      <c r="L31" s="66"/>
      <c r="M31" s="46"/>
      <c r="N31" s="46"/>
      <c r="O31" s="46"/>
      <c r="P31" s="46"/>
      <c r="Q31" s="46"/>
      <c r="R31" s="132"/>
      <c r="S31" s="1"/>
    </row>
    <row r="32" spans="1:19" ht="15.75" x14ac:dyDescent="0.25">
      <c r="A32" s="44"/>
      <c r="B32" s="27"/>
      <c r="C32" s="28"/>
      <c r="D32" s="29"/>
      <c r="E32" s="28"/>
      <c r="F32" s="46"/>
      <c r="G32" s="26"/>
      <c r="H32" s="26"/>
      <c r="I32" s="26"/>
      <c r="J32" s="26"/>
      <c r="K32" s="26"/>
      <c r="L32" s="68"/>
      <c r="M32" s="26"/>
      <c r="N32" s="26"/>
      <c r="O32" s="26"/>
      <c r="P32" s="26"/>
      <c r="Q32" s="26"/>
      <c r="R32" s="1"/>
      <c r="S32" s="1"/>
    </row>
    <row r="33" spans="1:19" ht="16.5" thickBot="1" x14ac:dyDescent="0.3">
      <c r="A33" s="30"/>
      <c r="B33" s="568" t="s">
        <v>35</v>
      </c>
      <c r="C33" s="569"/>
      <c r="D33" s="569"/>
      <c r="E33" s="570"/>
      <c r="F33" s="31">
        <f t="shared" ref="F33:P33" si="3">SUM(F29:F32)</f>
        <v>0</v>
      </c>
      <c r="G33" s="31">
        <f t="shared" si="3"/>
        <v>4087742</v>
      </c>
      <c r="H33" s="31">
        <f t="shared" si="3"/>
        <v>0</v>
      </c>
      <c r="I33" s="31">
        <f t="shared" si="3"/>
        <v>0</v>
      </c>
      <c r="J33" s="31">
        <f t="shared" si="3"/>
        <v>0</v>
      </c>
      <c r="K33" s="31">
        <f t="shared" si="3"/>
        <v>0</v>
      </c>
      <c r="L33" s="31">
        <f t="shared" si="3"/>
        <v>0</v>
      </c>
      <c r="M33" s="31">
        <f t="shared" si="3"/>
        <v>283336</v>
      </c>
      <c r="N33" s="31">
        <f t="shared" si="3"/>
        <v>200000</v>
      </c>
      <c r="O33" s="31">
        <f t="shared" si="3"/>
        <v>4571078</v>
      </c>
      <c r="P33" s="31">
        <f t="shared" si="3"/>
        <v>25428922</v>
      </c>
      <c r="Q33" s="31">
        <f>SUM(Q29:Q32)</f>
        <v>30000000</v>
      </c>
      <c r="R33" s="32"/>
      <c r="S33" s="32"/>
    </row>
    <row r="34" spans="1:19" ht="16.5" thickTop="1" x14ac:dyDescent="0.25">
      <c r="A34" s="127"/>
      <c r="B34" s="126"/>
      <c r="C34" s="126"/>
      <c r="D34" s="127"/>
      <c r="E34" s="126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6"/>
      <c r="S34" s="126"/>
    </row>
    <row r="35" spans="1:19" ht="15.75" x14ac:dyDescent="0.25">
      <c r="A35" s="127"/>
      <c r="B35" s="126"/>
      <c r="C35" s="126"/>
      <c r="D35" s="127"/>
      <c r="E35" s="126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6"/>
      <c r="S35" s="126"/>
    </row>
    <row r="36" spans="1:19" ht="15.75" x14ac:dyDescent="0.25">
      <c r="A36" s="162" t="s">
        <v>34</v>
      </c>
      <c r="B36" s="163"/>
      <c r="C36" s="164" t="s">
        <v>318</v>
      </c>
      <c r="D36" s="165"/>
      <c r="E36"/>
      <c r="F36" s="164"/>
      <c r="G36" s="164"/>
      <c r="H36" s="164"/>
      <c r="I36" s="164"/>
      <c r="J36" s="164"/>
      <c r="K36" s="164"/>
      <c r="L36" s="164"/>
      <c r="P36"/>
      <c r="Q36"/>
      <c r="R36"/>
      <c r="S36"/>
    </row>
    <row r="37" spans="1:19" ht="15.75" x14ac:dyDescent="0.25">
      <c r="A37" s="162"/>
      <c r="B37" s="163"/>
      <c r="C37" s="166" t="s">
        <v>37</v>
      </c>
      <c r="D37" s="165"/>
      <c r="E37" s="164" t="s">
        <v>272</v>
      </c>
      <c r="F37" s="167"/>
      <c r="G37" s="167" t="s">
        <v>38</v>
      </c>
      <c r="H37" s="577" t="s">
        <v>273</v>
      </c>
      <c r="I37" s="577"/>
      <c r="J37" s="167"/>
      <c r="K37" s="167"/>
      <c r="L37"/>
      <c r="P37"/>
      <c r="Q37"/>
      <c r="R37"/>
      <c r="S37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I38" s="164"/>
      <c r="J38" s="164"/>
      <c r="K38" s="164"/>
      <c r="L38" s="164"/>
      <c r="P38"/>
      <c r="Q38"/>
      <c r="R38"/>
      <c r="S38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I39" s="164"/>
      <c r="J39" s="164"/>
      <c r="K39" s="164"/>
      <c r="L39" s="164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I40" s="164"/>
      <c r="J40" s="164"/>
      <c r="K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I41" s="164"/>
      <c r="J41" s="164"/>
      <c r="K41" s="164"/>
      <c r="L41" s="164"/>
      <c r="P41"/>
      <c r="Q41"/>
      <c r="R41"/>
      <c r="S41"/>
    </row>
    <row r="42" spans="1:19" ht="15.75" x14ac:dyDescent="0.25">
      <c r="A42" s="162" t="s">
        <v>274</v>
      </c>
      <c r="B42" s="163"/>
      <c r="C42" s="168" t="s">
        <v>275</v>
      </c>
      <c r="D42" s="165"/>
      <c r="E42" s="169" t="s">
        <v>276</v>
      </c>
      <c r="F42" s="170"/>
      <c r="G42" s="171" t="s">
        <v>277</v>
      </c>
      <c r="H42" s="170" t="s">
        <v>40</v>
      </c>
      <c r="J42"/>
      <c r="K42" s="170"/>
      <c r="L42" s="170" t="s">
        <v>79</v>
      </c>
      <c r="P42"/>
      <c r="Q42"/>
      <c r="R42"/>
      <c r="S42"/>
    </row>
    <row r="43" spans="1:19" ht="15.75" x14ac:dyDescent="0.25">
      <c r="A43" s="162"/>
      <c r="B43" s="163"/>
      <c r="C43" s="172" t="s">
        <v>278</v>
      </c>
      <c r="D43" s="165"/>
      <c r="E43" s="173" t="s">
        <v>215</v>
      </c>
      <c r="F43" s="174"/>
      <c r="G43" s="175" t="s">
        <v>279</v>
      </c>
      <c r="H43" s="174" t="s">
        <v>43</v>
      </c>
      <c r="J43"/>
      <c r="K43" s="174"/>
      <c r="L43" s="174" t="s">
        <v>125</v>
      </c>
      <c r="P43"/>
      <c r="Q43"/>
      <c r="R43"/>
      <c r="S43"/>
    </row>
    <row r="45" spans="1:19" ht="15.75" x14ac:dyDescent="0.25">
      <c r="A45" s="125" t="s">
        <v>0</v>
      </c>
      <c r="B45" s="126"/>
      <c r="C45" s="127"/>
      <c r="D45" s="127"/>
      <c r="E45" s="127"/>
      <c r="F45" s="128"/>
      <c r="G45" s="128"/>
      <c r="H45" s="128"/>
      <c r="I45" s="128"/>
      <c r="J45" s="128"/>
      <c r="K45" s="128" t="s">
        <v>34</v>
      </c>
      <c r="L45" s="128"/>
      <c r="M45" s="128"/>
      <c r="N45" s="128"/>
      <c r="O45" s="128"/>
      <c r="P45" s="128"/>
      <c r="Q45" s="128"/>
      <c r="R45" s="126"/>
      <c r="S45" s="126"/>
    </row>
    <row r="46" spans="1:19" ht="15.75" x14ac:dyDescent="0.25">
      <c r="A46" s="130" t="s">
        <v>321</v>
      </c>
      <c r="B46" s="125"/>
      <c r="C46" s="125"/>
      <c r="D46" s="125"/>
      <c r="E46" s="125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25"/>
      <c r="S46" s="125"/>
    </row>
    <row r="47" spans="1:19" ht="15.75" x14ac:dyDescent="0.25">
      <c r="A47" s="6" t="s">
        <v>1</v>
      </c>
      <c r="B47" s="6" t="s">
        <v>2</v>
      </c>
      <c r="C47" s="7" t="s">
        <v>3</v>
      </c>
      <c r="D47" s="8" t="s">
        <v>4</v>
      </c>
      <c r="E47" s="7" t="s">
        <v>5</v>
      </c>
      <c r="F47" s="142" t="s">
        <v>10</v>
      </c>
      <c r="G47" s="9" t="s">
        <v>7</v>
      </c>
      <c r="H47" s="142" t="s">
        <v>8</v>
      </c>
      <c r="I47" s="145" t="s">
        <v>10</v>
      </c>
      <c r="J47" s="145" t="s">
        <v>10</v>
      </c>
      <c r="K47" s="145" t="s">
        <v>10</v>
      </c>
      <c r="L47" s="65" t="s">
        <v>115</v>
      </c>
      <c r="M47" s="142" t="s">
        <v>11</v>
      </c>
      <c r="N47" s="142" t="s">
        <v>12</v>
      </c>
      <c r="O47" s="9" t="s">
        <v>13</v>
      </c>
      <c r="P47" s="9" t="s">
        <v>13</v>
      </c>
      <c r="Q47" s="9" t="s">
        <v>14</v>
      </c>
      <c r="R47" s="6" t="s">
        <v>15</v>
      </c>
      <c r="S47" s="154" t="s">
        <v>16</v>
      </c>
    </row>
    <row r="48" spans="1:19" ht="15.75" x14ac:dyDescent="0.25">
      <c r="A48" s="44"/>
      <c r="B48" s="44"/>
      <c r="C48" s="45"/>
      <c r="D48" s="13"/>
      <c r="E48" s="45"/>
      <c r="F48" s="143" t="s">
        <v>17</v>
      </c>
      <c r="G48" s="47"/>
      <c r="H48" s="143" t="s">
        <v>116</v>
      </c>
      <c r="I48" s="146" t="s">
        <v>17</v>
      </c>
      <c r="J48" s="146" t="s">
        <v>117</v>
      </c>
      <c r="K48" s="146" t="s">
        <v>24</v>
      </c>
      <c r="L48" s="66" t="s">
        <v>113</v>
      </c>
      <c r="M48" s="148" t="s">
        <v>20</v>
      </c>
      <c r="N48" s="143" t="s">
        <v>21</v>
      </c>
      <c r="O48" s="46" t="s">
        <v>22</v>
      </c>
      <c r="P48" s="46" t="s">
        <v>23</v>
      </c>
      <c r="Q48" s="46" t="s">
        <v>24</v>
      </c>
      <c r="R48" s="44"/>
      <c r="S48" s="16"/>
    </row>
    <row r="49" spans="1:19" ht="15.75" x14ac:dyDescent="0.25">
      <c r="A49" s="44"/>
      <c r="B49" s="44"/>
      <c r="C49" s="48"/>
      <c r="D49" s="13"/>
      <c r="E49" s="45"/>
      <c r="F49" s="143" t="s">
        <v>30</v>
      </c>
      <c r="G49" s="47"/>
      <c r="H49" s="46"/>
      <c r="I49" s="146" t="s">
        <v>26</v>
      </c>
      <c r="J49" s="146" t="s">
        <v>24</v>
      </c>
      <c r="K49" s="146" t="s">
        <v>118</v>
      </c>
      <c r="L49" s="66"/>
      <c r="M49" s="143" t="s">
        <v>29</v>
      </c>
      <c r="N49" s="143" t="s">
        <v>30</v>
      </c>
      <c r="O49" s="46"/>
      <c r="P49" s="46"/>
      <c r="Q49" s="46"/>
      <c r="R49" s="44"/>
      <c r="S49" s="16"/>
    </row>
    <row r="50" spans="1:19" ht="15.75" x14ac:dyDescent="0.25">
      <c r="A50" s="18"/>
      <c r="B50" s="18"/>
      <c r="C50" s="19"/>
      <c r="D50" s="20"/>
      <c r="E50" s="21"/>
      <c r="F50" s="22"/>
      <c r="G50" s="23"/>
      <c r="H50" s="22"/>
      <c r="I50" s="147" t="s">
        <v>30</v>
      </c>
      <c r="J50" s="147" t="s">
        <v>25</v>
      </c>
      <c r="K50" s="147" t="s">
        <v>119</v>
      </c>
      <c r="L50" s="67"/>
      <c r="M50" s="144"/>
      <c r="N50" s="144"/>
      <c r="O50" s="22"/>
      <c r="P50" s="22"/>
      <c r="Q50" s="22"/>
      <c r="R50" s="18"/>
      <c r="S50" s="24"/>
    </row>
    <row r="51" spans="1:19" ht="15.75" x14ac:dyDescent="0.25">
      <c r="A51" s="44">
        <v>1</v>
      </c>
      <c r="B51" s="132" t="s">
        <v>319</v>
      </c>
      <c r="C51" s="41" t="s">
        <v>320</v>
      </c>
      <c r="D51" s="155">
        <v>41779</v>
      </c>
      <c r="E51" s="55" t="s">
        <v>322</v>
      </c>
      <c r="F51" s="46">
        <v>0</v>
      </c>
      <c r="G51" s="124">
        <v>2700000</v>
      </c>
      <c r="H51" s="46">
        <v>0</v>
      </c>
      <c r="I51" s="46">
        <v>0</v>
      </c>
      <c r="J51" s="46">
        <v>0</v>
      </c>
      <c r="K51" s="46">
        <v>0</v>
      </c>
      <c r="L51" s="66">
        <v>0</v>
      </c>
      <c r="M51" s="46">
        <v>450000</v>
      </c>
      <c r="N51" s="46">
        <v>200000</v>
      </c>
      <c r="O51" s="46">
        <f>SUM(F51:N51)</f>
        <v>3350000</v>
      </c>
      <c r="P51" s="124">
        <f>78350000-O51</f>
        <v>75000000</v>
      </c>
      <c r="Q51" s="133">
        <f t="shared" ref="Q51" si="4">O51+P51</f>
        <v>78350000</v>
      </c>
      <c r="R51" s="149" t="s">
        <v>323</v>
      </c>
      <c r="S51" s="149" t="s">
        <v>316</v>
      </c>
    </row>
    <row r="52" spans="1:19" ht="15.75" x14ac:dyDescent="0.25">
      <c r="A52" s="44"/>
      <c r="B52" s="132"/>
      <c r="C52" s="41"/>
      <c r="D52" s="155"/>
      <c r="E52" s="55"/>
      <c r="F52" s="46"/>
      <c r="G52" s="124"/>
      <c r="H52" s="46"/>
      <c r="I52" s="46"/>
      <c r="J52" s="46"/>
      <c r="K52" s="46"/>
      <c r="L52" s="66"/>
      <c r="M52" s="46"/>
      <c r="N52" s="46"/>
      <c r="O52" s="46"/>
      <c r="P52" s="124"/>
      <c r="Q52" s="133"/>
      <c r="R52" s="149" t="s">
        <v>324</v>
      </c>
      <c r="S52" s="179" t="s">
        <v>325</v>
      </c>
    </row>
    <row r="53" spans="1:19" ht="15.75" x14ac:dyDescent="0.25">
      <c r="A53" s="44"/>
      <c r="B53" s="132"/>
      <c r="C53" s="48"/>
      <c r="D53" s="49"/>
      <c r="E53" s="45"/>
      <c r="F53" s="46"/>
      <c r="G53" s="47"/>
      <c r="H53" s="46"/>
      <c r="I53" s="46"/>
      <c r="J53" s="46"/>
      <c r="K53" s="46"/>
      <c r="L53" s="66"/>
      <c r="M53" s="46"/>
      <c r="N53" s="46"/>
      <c r="O53" s="46"/>
      <c r="P53" s="46"/>
      <c r="Q53" s="46"/>
      <c r="R53" s="132"/>
      <c r="S53" s="1"/>
    </row>
    <row r="54" spans="1:19" ht="15.75" x14ac:dyDescent="0.25">
      <c r="A54" s="44"/>
      <c r="B54" s="27"/>
      <c r="C54" s="28"/>
      <c r="D54" s="29"/>
      <c r="E54" s="28"/>
      <c r="F54" s="46"/>
      <c r="G54" s="26"/>
      <c r="H54" s="26"/>
      <c r="I54" s="26"/>
      <c r="J54" s="26"/>
      <c r="K54" s="26"/>
      <c r="L54" s="68"/>
      <c r="M54" s="26"/>
      <c r="N54" s="26"/>
      <c r="O54" s="26"/>
      <c r="P54" s="26"/>
      <c r="Q54" s="26"/>
      <c r="R54" s="1"/>
      <c r="S54" s="1"/>
    </row>
    <row r="55" spans="1:19" ht="16.5" thickBot="1" x14ac:dyDescent="0.3">
      <c r="A55" s="30"/>
      <c r="B55" s="568" t="s">
        <v>35</v>
      </c>
      <c r="C55" s="569"/>
      <c r="D55" s="569"/>
      <c r="E55" s="570"/>
      <c r="F55" s="31">
        <f t="shared" ref="F55:P55" si="5">SUM(F51:F54)</f>
        <v>0</v>
      </c>
      <c r="G55" s="31">
        <f t="shared" si="5"/>
        <v>2700000</v>
      </c>
      <c r="H55" s="31">
        <f t="shared" si="5"/>
        <v>0</v>
      </c>
      <c r="I55" s="31">
        <f t="shared" si="5"/>
        <v>0</v>
      </c>
      <c r="J55" s="31">
        <f t="shared" si="5"/>
        <v>0</v>
      </c>
      <c r="K55" s="31">
        <f t="shared" si="5"/>
        <v>0</v>
      </c>
      <c r="L55" s="31">
        <f t="shared" si="5"/>
        <v>0</v>
      </c>
      <c r="M55" s="31">
        <f t="shared" si="5"/>
        <v>450000</v>
      </c>
      <c r="N55" s="31">
        <f t="shared" si="5"/>
        <v>200000</v>
      </c>
      <c r="O55" s="31">
        <f t="shared" si="5"/>
        <v>3350000</v>
      </c>
      <c r="P55" s="31">
        <f t="shared" si="5"/>
        <v>75000000</v>
      </c>
      <c r="Q55" s="31">
        <f>SUM(Q51:Q54)</f>
        <v>78350000</v>
      </c>
      <c r="R55" s="32"/>
      <c r="S55" s="32"/>
    </row>
    <row r="56" spans="1:19" ht="16.5" thickTop="1" x14ac:dyDescent="0.25">
      <c r="A56" s="127"/>
      <c r="B56" s="126"/>
      <c r="C56" s="126"/>
      <c r="D56" s="127"/>
      <c r="E56" s="126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6"/>
      <c r="S56" s="126"/>
    </row>
    <row r="57" spans="1:19" ht="15.75" x14ac:dyDescent="0.25">
      <c r="A57" s="127"/>
      <c r="B57" s="126"/>
      <c r="C57" s="126"/>
      <c r="D57" s="127"/>
      <c r="E57" s="126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6"/>
      <c r="S57" s="126"/>
    </row>
    <row r="58" spans="1:19" ht="15.75" x14ac:dyDescent="0.25">
      <c r="A58" s="162" t="s">
        <v>34</v>
      </c>
      <c r="B58" s="163"/>
      <c r="C58" s="164" t="s">
        <v>326</v>
      </c>
      <c r="D58" s="165"/>
      <c r="E58"/>
      <c r="F58" s="164"/>
      <c r="G58" s="164"/>
      <c r="H58" s="164"/>
      <c r="I58" s="164"/>
      <c r="J58" s="164"/>
      <c r="K58" s="164"/>
      <c r="L58" s="164"/>
      <c r="P58"/>
      <c r="Q58"/>
      <c r="R58"/>
      <c r="S58"/>
    </row>
    <row r="59" spans="1:19" ht="15.75" x14ac:dyDescent="0.25">
      <c r="A59" s="162"/>
      <c r="B59" s="163"/>
      <c r="C59" s="166" t="s">
        <v>37</v>
      </c>
      <c r="D59" s="165"/>
      <c r="E59" s="164" t="s">
        <v>272</v>
      </c>
      <c r="F59" s="167"/>
      <c r="G59" s="167" t="s">
        <v>38</v>
      </c>
      <c r="H59" s="577" t="s">
        <v>273</v>
      </c>
      <c r="I59" s="577"/>
      <c r="J59" s="167"/>
      <c r="K59" s="167"/>
      <c r="L59"/>
      <c r="P59"/>
      <c r="Q59"/>
      <c r="R59"/>
      <c r="S59"/>
    </row>
    <row r="60" spans="1:19" ht="15.75" x14ac:dyDescent="0.25">
      <c r="A60" s="162"/>
      <c r="B60" s="163"/>
      <c r="C60" s="166"/>
      <c r="D60" s="165"/>
      <c r="E60" s="164"/>
      <c r="F60" s="164"/>
      <c r="G60" s="164"/>
      <c r="H60" s="164"/>
      <c r="I60" s="164"/>
      <c r="J60" s="164"/>
      <c r="K60" s="164"/>
      <c r="L60" s="164"/>
      <c r="P60"/>
      <c r="Q60"/>
      <c r="R60"/>
      <c r="S60"/>
    </row>
    <row r="61" spans="1:19" ht="15.75" x14ac:dyDescent="0.25">
      <c r="A61" s="162"/>
      <c r="B61" s="163"/>
      <c r="C61" s="166"/>
      <c r="D61" s="165"/>
      <c r="E61" s="164"/>
      <c r="F61" s="164"/>
      <c r="G61" s="164"/>
      <c r="H61" s="164"/>
      <c r="I61" s="164"/>
      <c r="J61" s="164"/>
      <c r="K61" s="164"/>
      <c r="L61" s="164"/>
      <c r="P61"/>
      <c r="Q61"/>
      <c r="R61"/>
      <c r="S61"/>
    </row>
    <row r="62" spans="1:19" ht="15.75" x14ac:dyDescent="0.25">
      <c r="A62" s="162"/>
      <c r="B62" s="163"/>
      <c r="C62" s="166"/>
      <c r="D62" s="165"/>
      <c r="E62" s="164"/>
      <c r="F62" s="164"/>
      <c r="G62" s="164"/>
      <c r="H62" s="164"/>
      <c r="I62" s="164"/>
      <c r="J62" s="164"/>
      <c r="K62" s="164"/>
      <c r="P62"/>
      <c r="Q62"/>
      <c r="R62"/>
      <c r="S62"/>
    </row>
    <row r="63" spans="1:19" ht="15.75" x14ac:dyDescent="0.25">
      <c r="A63" s="162"/>
      <c r="B63" s="163"/>
      <c r="C63" s="166"/>
      <c r="D63" s="165"/>
      <c r="E63" s="164"/>
      <c r="F63" s="164"/>
      <c r="G63" s="164"/>
      <c r="H63" s="164"/>
      <c r="I63" s="164"/>
      <c r="J63" s="164"/>
      <c r="K63" s="164"/>
      <c r="L63" s="164"/>
      <c r="P63"/>
      <c r="Q63"/>
      <c r="R63"/>
      <c r="S63"/>
    </row>
    <row r="64" spans="1:19" ht="15.75" x14ac:dyDescent="0.25">
      <c r="A64" s="162" t="s">
        <v>274</v>
      </c>
      <c r="B64" s="163"/>
      <c r="C64" s="168" t="s">
        <v>275</v>
      </c>
      <c r="D64" s="165"/>
      <c r="E64" s="169" t="s">
        <v>276</v>
      </c>
      <c r="F64" s="170"/>
      <c r="G64" s="171" t="s">
        <v>277</v>
      </c>
      <c r="H64" s="170" t="s">
        <v>40</v>
      </c>
      <c r="J64"/>
      <c r="K64" s="170"/>
      <c r="L64" s="170" t="s">
        <v>79</v>
      </c>
      <c r="P64"/>
      <c r="Q64"/>
      <c r="R64"/>
      <c r="S64"/>
    </row>
    <row r="65" spans="1:19" ht="15.75" x14ac:dyDescent="0.25">
      <c r="A65" s="162"/>
      <c r="B65" s="163"/>
      <c r="C65" s="172" t="s">
        <v>278</v>
      </c>
      <c r="D65" s="165"/>
      <c r="E65" s="173" t="s">
        <v>215</v>
      </c>
      <c r="F65" s="174"/>
      <c r="G65" s="175" t="s">
        <v>279</v>
      </c>
      <c r="H65" s="174" t="s">
        <v>43</v>
      </c>
      <c r="J65"/>
      <c r="K65" s="174"/>
      <c r="L65" s="174" t="s">
        <v>125</v>
      </c>
      <c r="P65"/>
      <c r="Q65"/>
      <c r="R65"/>
      <c r="S65"/>
    </row>
    <row r="67" spans="1:19" ht="15.75" x14ac:dyDescent="0.25">
      <c r="A67" s="125" t="s">
        <v>0</v>
      </c>
      <c r="B67" s="126"/>
      <c r="C67" s="127"/>
      <c r="D67" s="127"/>
      <c r="E67" s="127"/>
      <c r="F67" s="128"/>
      <c r="G67" s="128"/>
      <c r="H67" s="128"/>
      <c r="I67" s="128"/>
      <c r="J67" s="128"/>
      <c r="K67" s="128" t="s">
        <v>34</v>
      </c>
      <c r="L67" s="128"/>
      <c r="M67" s="128"/>
      <c r="N67" s="128"/>
      <c r="O67" s="128"/>
      <c r="P67" s="128"/>
      <c r="Q67" s="128"/>
      <c r="R67" s="126"/>
      <c r="S67" s="126"/>
    </row>
    <row r="68" spans="1:19" ht="15.75" x14ac:dyDescent="0.25">
      <c r="A68" s="130" t="s">
        <v>327</v>
      </c>
      <c r="B68" s="125"/>
      <c r="C68" s="125"/>
      <c r="D68" s="125"/>
      <c r="E68" s="125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25"/>
      <c r="S68" s="125"/>
    </row>
    <row r="69" spans="1:19" ht="15.75" x14ac:dyDescent="0.25">
      <c r="A69" s="6" t="s">
        <v>1</v>
      </c>
      <c r="B69" s="6" t="s">
        <v>2</v>
      </c>
      <c r="C69" s="7" t="s">
        <v>3</v>
      </c>
      <c r="D69" s="8" t="s">
        <v>4</v>
      </c>
      <c r="E69" s="7" t="s">
        <v>5</v>
      </c>
      <c r="F69" s="142" t="s">
        <v>10</v>
      </c>
      <c r="G69" s="9" t="s">
        <v>7</v>
      </c>
      <c r="H69" s="142" t="s">
        <v>8</v>
      </c>
      <c r="I69" s="145" t="s">
        <v>10</v>
      </c>
      <c r="J69" s="145" t="s">
        <v>10</v>
      </c>
      <c r="K69" s="145" t="s">
        <v>10</v>
      </c>
      <c r="L69" s="65" t="s">
        <v>115</v>
      </c>
      <c r="M69" s="142" t="s">
        <v>11</v>
      </c>
      <c r="N69" s="142" t="s">
        <v>12</v>
      </c>
      <c r="O69" s="9" t="s">
        <v>13</v>
      </c>
      <c r="P69" s="9" t="s">
        <v>13</v>
      </c>
      <c r="Q69" s="9" t="s">
        <v>14</v>
      </c>
      <c r="R69" s="6" t="s">
        <v>15</v>
      </c>
      <c r="S69" s="154" t="s">
        <v>16</v>
      </c>
    </row>
    <row r="70" spans="1:19" ht="15.75" x14ac:dyDescent="0.25">
      <c r="A70" s="44"/>
      <c r="B70" s="44"/>
      <c r="C70" s="45"/>
      <c r="D70" s="13"/>
      <c r="E70" s="45"/>
      <c r="F70" s="143" t="s">
        <v>17</v>
      </c>
      <c r="G70" s="47"/>
      <c r="H70" s="143" t="s">
        <v>116</v>
      </c>
      <c r="I70" s="146" t="s">
        <v>17</v>
      </c>
      <c r="J70" s="146" t="s">
        <v>117</v>
      </c>
      <c r="K70" s="146" t="s">
        <v>24</v>
      </c>
      <c r="L70" s="66" t="s">
        <v>113</v>
      </c>
      <c r="M70" s="148" t="s">
        <v>20</v>
      </c>
      <c r="N70" s="143" t="s">
        <v>21</v>
      </c>
      <c r="O70" s="46" t="s">
        <v>22</v>
      </c>
      <c r="P70" s="46" t="s">
        <v>23</v>
      </c>
      <c r="Q70" s="46" t="s">
        <v>24</v>
      </c>
      <c r="R70" s="44"/>
      <c r="S70" s="16"/>
    </row>
    <row r="71" spans="1:19" ht="15.75" x14ac:dyDescent="0.25">
      <c r="A71" s="44"/>
      <c r="B71" s="44"/>
      <c r="C71" s="48"/>
      <c r="D71" s="13"/>
      <c r="E71" s="45"/>
      <c r="F71" s="143" t="s">
        <v>30</v>
      </c>
      <c r="G71" s="47"/>
      <c r="H71" s="46"/>
      <c r="I71" s="146" t="s">
        <v>26</v>
      </c>
      <c r="J71" s="146" t="s">
        <v>24</v>
      </c>
      <c r="K71" s="146" t="s">
        <v>118</v>
      </c>
      <c r="L71" s="66"/>
      <c r="M71" s="143" t="s">
        <v>29</v>
      </c>
      <c r="N71" s="143" t="s">
        <v>30</v>
      </c>
      <c r="O71" s="46"/>
      <c r="P71" s="46"/>
      <c r="Q71" s="46"/>
      <c r="R71" s="44"/>
      <c r="S71" s="16"/>
    </row>
    <row r="72" spans="1:19" ht="15.75" x14ac:dyDescent="0.25">
      <c r="A72" s="18"/>
      <c r="B72" s="18"/>
      <c r="C72" s="19"/>
      <c r="D72" s="20"/>
      <c r="E72" s="21"/>
      <c r="F72" s="22"/>
      <c r="G72" s="23"/>
      <c r="H72" s="22"/>
      <c r="I72" s="147" t="s">
        <v>30</v>
      </c>
      <c r="J72" s="147" t="s">
        <v>25</v>
      </c>
      <c r="K72" s="147" t="s">
        <v>119</v>
      </c>
      <c r="L72" s="67"/>
      <c r="M72" s="144"/>
      <c r="N72" s="144"/>
      <c r="O72" s="22"/>
      <c r="P72" s="22"/>
      <c r="Q72" s="22"/>
      <c r="R72" s="18"/>
      <c r="S72" s="24"/>
    </row>
    <row r="73" spans="1:19" ht="15.75" x14ac:dyDescent="0.25">
      <c r="A73" s="44">
        <v>1</v>
      </c>
      <c r="B73" s="132" t="s">
        <v>328</v>
      </c>
      <c r="C73" s="41" t="s">
        <v>329</v>
      </c>
      <c r="D73" s="155">
        <v>41780</v>
      </c>
      <c r="E73" s="55" t="s">
        <v>331</v>
      </c>
      <c r="F73" s="46">
        <v>0</v>
      </c>
      <c r="G73" s="124">
        <v>2880000</v>
      </c>
      <c r="H73" s="46">
        <v>0</v>
      </c>
      <c r="I73" s="46">
        <v>0</v>
      </c>
      <c r="J73" s="46">
        <v>0</v>
      </c>
      <c r="K73" s="46">
        <v>0</v>
      </c>
      <c r="L73" s="66">
        <v>0</v>
      </c>
      <c r="M73" s="46">
        <v>123636</v>
      </c>
      <c r="N73" s="46">
        <v>200000</v>
      </c>
      <c r="O73" s="46">
        <f>SUM(F73:N73)</f>
        <v>3203636</v>
      </c>
      <c r="P73" s="124">
        <f>20000000-O73</f>
        <v>16796364</v>
      </c>
      <c r="Q73" s="133">
        <f t="shared" ref="Q73" si="6">O73+P73</f>
        <v>20000000</v>
      </c>
      <c r="R73" s="149" t="s">
        <v>332</v>
      </c>
      <c r="S73" s="149" t="s">
        <v>316</v>
      </c>
    </row>
    <row r="74" spans="1:19" ht="15.75" x14ac:dyDescent="0.25">
      <c r="A74" s="44"/>
      <c r="B74" s="132"/>
      <c r="C74" s="41"/>
      <c r="D74" s="155"/>
      <c r="E74" s="55"/>
      <c r="F74" s="46"/>
      <c r="G74" s="124"/>
      <c r="H74" s="46"/>
      <c r="I74" s="46"/>
      <c r="J74" s="46"/>
      <c r="K74" s="46"/>
      <c r="L74" s="66"/>
      <c r="M74" s="46"/>
      <c r="N74" s="46"/>
      <c r="O74" s="46"/>
      <c r="P74" s="124"/>
      <c r="Q74" s="133"/>
      <c r="R74" s="149"/>
      <c r="S74" s="179" t="s">
        <v>335</v>
      </c>
    </row>
    <row r="75" spans="1:19" ht="15.75" x14ac:dyDescent="0.25">
      <c r="A75" s="44"/>
      <c r="B75" s="132"/>
      <c r="C75" s="48"/>
      <c r="D75" s="49"/>
      <c r="E75" s="45"/>
      <c r="F75" s="46"/>
      <c r="G75" s="47"/>
      <c r="H75" s="46"/>
      <c r="I75" s="46"/>
      <c r="J75" s="46"/>
      <c r="K75" s="46"/>
      <c r="L75" s="66"/>
      <c r="M75" s="46"/>
      <c r="N75" s="46"/>
      <c r="O75" s="46"/>
      <c r="P75" s="46"/>
      <c r="Q75" s="46"/>
      <c r="R75" s="132"/>
      <c r="S75" s="179" t="s">
        <v>333</v>
      </c>
    </row>
    <row r="76" spans="1:19" ht="15.75" x14ac:dyDescent="0.25">
      <c r="A76" s="44"/>
      <c r="B76" s="27"/>
      <c r="C76" s="28"/>
      <c r="D76" s="29"/>
      <c r="E76" s="28"/>
      <c r="F76" s="46"/>
      <c r="G76" s="26"/>
      <c r="H76" s="26"/>
      <c r="I76" s="26"/>
      <c r="J76" s="26"/>
      <c r="K76" s="26"/>
      <c r="L76" s="68"/>
      <c r="M76" s="26"/>
      <c r="N76" s="26"/>
      <c r="O76" s="26"/>
      <c r="P76" s="26"/>
      <c r="Q76" s="26"/>
      <c r="R76" s="1"/>
      <c r="S76" s="179" t="s">
        <v>334</v>
      </c>
    </row>
    <row r="77" spans="1:19" ht="16.5" thickBot="1" x14ac:dyDescent="0.3">
      <c r="A77" s="30"/>
      <c r="B77" s="568" t="s">
        <v>35</v>
      </c>
      <c r="C77" s="569"/>
      <c r="D77" s="569"/>
      <c r="E77" s="570"/>
      <c r="F77" s="31">
        <f t="shared" ref="F77:P77" si="7">SUM(F73:F76)</f>
        <v>0</v>
      </c>
      <c r="G77" s="31">
        <f t="shared" si="7"/>
        <v>2880000</v>
      </c>
      <c r="H77" s="31">
        <f t="shared" si="7"/>
        <v>0</v>
      </c>
      <c r="I77" s="31">
        <f t="shared" si="7"/>
        <v>0</v>
      </c>
      <c r="J77" s="31">
        <f t="shared" si="7"/>
        <v>0</v>
      </c>
      <c r="K77" s="31">
        <f t="shared" si="7"/>
        <v>0</v>
      </c>
      <c r="L77" s="31">
        <f t="shared" si="7"/>
        <v>0</v>
      </c>
      <c r="M77" s="31">
        <f t="shared" si="7"/>
        <v>123636</v>
      </c>
      <c r="N77" s="31">
        <f t="shared" si="7"/>
        <v>200000</v>
      </c>
      <c r="O77" s="31">
        <f t="shared" si="7"/>
        <v>3203636</v>
      </c>
      <c r="P77" s="31">
        <f t="shared" si="7"/>
        <v>16796364</v>
      </c>
      <c r="Q77" s="31">
        <f>SUM(Q73:Q76)</f>
        <v>20000000</v>
      </c>
      <c r="R77" s="32"/>
      <c r="S77" s="32"/>
    </row>
    <row r="78" spans="1:19" ht="16.5" thickTop="1" x14ac:dyDescent="0.25">
      <c r="A78" s="127"/>
      <c r="B78" s="126"/>
      <c r="C78" s="126"/>
      <c r="D78" s="127"/>
      <c r="E78" s="126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6"/>
      <c r="S78" s="126"/>
    </row>
    <row r="79" spans="1:19" ht="15.75" x14ac:dyDescent="0.25">
      <c r="A79" s="127"/>
      <c r="B79" s="126"/>
      <c r="C79" s="126"/>
      <c r="D79" s="127"/>
      <c r="E79" s="126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6"/>
      <c r="S79" s="126"/>
    </row>
    <row r="80" spans="1:19" ht="15.75" x14ac:dyDescent="0.25">
      <c r="A80" s="162" t="s">
        <v>34</v>
      </c>
      <c r="B80" s="163"/>
      <c r="C80" s="164" t="s">
        <v>330</v>
      </c>
      <c r="D80" s="165"/>
      <c r="E80"/>
      <c r="F80" s="164"/>
      <c r="G80" s="164"/>
      <c r="H80" s="164"/>
      <c r="I80" s="164"/>
      <c r="J80" s="164"/>
      <c r="K80" s="164"/>
      <c r="L80" s="164"/>
      <c r="P80"/>
      <c r="Q80"/>
      <c r="R80"/>
      <c r="S80"/>
    </row>
    <row r="81" spans="1:19" ht="15.75" x14ac:dyDescent="0.25">
      <c r="A81" s="162"/>
      <c r="B81" s="163"/>
      <c r="C81" s="166" t="s">
        <v>37</v>
      </c>
      <c r="D81" s="165"/>
      <c r="E81" s="164" t="s">
        <v>272</v>
      </c>
      <c r="F81" s="167"/>
      <c r="G81" s="167" t="s">
        <v>38</v>
      </c>
      <c r="H81" s="577" t="s">
        <v>273</v>
      </c>
      <c r="I81" s="577"/>
      <c r="J81" s="167"/>
      <c r="K81" s="167"/>
      <c r="L81"/>
      <c r="P81"/>
      <c r="Q81"/>
      <c r="R81"/>
      <c r="S81"/>
    </row>
    <row r="82" spans="1:19" ht="15.75" x14ac:dyDescent="0.25">
      <c r="A82" s="162"/>
      <c r="B82" s="163"/>
      <c r="C82" s="166"/>
      <c r="D82" s="165"/>
      <c r="E82" s="164"/>
      <c r="F82" s="164"/>
      <c r="G82" s="164"/>
      <c r="H82" s="164"/>
      <c r="I82" s="164"/>
      <c r="J82" s="164"/>
      <c r="K82" s="164"/>
      <c r="L82" s="164"/>
      <c r="P82"/>
      <c r="Q82"/>
      <c r="R82"/>
      <c r="S82"/>
    </row>
    <row r="83" spans="1:19" ht="15.75" x14ac:dyDescent="0.25">
      <c r="A83" s="162"/>
      <c r="B83" s="163"/>
      <c r="C83" s="166"/>
      <c r="D83" s="165"/>
      <c r="E83" s="164"/>
      <c r="F83" s="164"/>
      <c r="G83" s="164"/>
      <c r="H83" s="164"/>
      <c r="I83" s="164"/>
      <c r="J83" s="164"/>
      <c r="K83" s="164"/>
      <c r="L83" s="164"/>
      <c r="P83"/>
      <c r="Q83"/>
      <c r="R83"/>
      <c r="S83"/>
    </row>
    <row r="84" spans="1:19" ht="15.75" x14ac:dyDescent="0.25">
      <c r="A84" s="162"/>
      <c r="B84" s="163"/>
      <c r="C84" s="166"/>
      <c r="D84" s="165"/>
      <c r="E84" s="164"/>
      <c r="F84" s="164"/>
      <c r="G84" s="164"/>
      <c r="H84" s="164"/>
      <c r="I84" s="164"/>
      <c r="J84" s="164"/>
      <c r="K84" s="164"/>
      <c r="P84"/>
      <c r="Q84"/>
      <c r="R84"/>
      <c r="S84"/>
    </row>
    <row r="85" spans="1:19" ht="15.75" x14ac:dyDescent="0.25">
      <c r="A85" s="162"/>
      <c r="B85" s="163"/>
      <c r="C85" s="166"/>
      <c r="D85" s="165"/>
      <c r="E85" s="164"/>
      <c r="F85" s="164"/>
      <c r="G85" s="164"/>
      <c r="H85" s="164"/>
      <c r="I85" s="164"/>
      <c r="J85" s="164"/>
      <c r="K85" s="164"/>
      <c r="L85" s="164"/>
      <c r="P85"/>
      <c r="Q85"/>
      <c r="R85"/>
      <c r="S85"/>
    </row>
    <row r="86" spans="1:19" ht="15.75" x14ac:dyDescent="0.25">
      <c r="A86" s="162" t="s">
        <v>274</v>
      </c>
      <c r="B86" s="163"/>
      <c r="C86" s="168" t="s">
        <v>275</v>
      </c>
      <c r="D86" s="165"/>
      <c r="E86" s="169" t="s">
        <v>276</v>
      </c>
      <c r="F86" s="170"/>
      <c r="G86" s="171" t="s">
        <v>277</v>
      </c>
      <c r="H86" s="170" t="s">
        <v>40</v>
      </c>
      <c r="J86"/>
      <c r="K86" s="170"/>
      <c r="L86" s="170" t="s">
        <v>79</v>
      </c>
      <c r="P86"/>
      <c r="Q86"/>
      <c r="R86"/>
      <c r="S86"/>
    </row>
    <row r="87" spans="1:19" ht="15.75" x14ac:dyDescent="0.25">
      <c r="A87" s="162"/>
      <c r="B87" s="163"/>
      <c r="C87" s="172" t="s">
        <v>278</v>
      </c>
      <c r="D87" s="165"/>
      <c r="E87" s="173" t="s">
        <v>215</v>
      </c>
      <c r="F87" s="174"/>
      <c r="G87" s="175" t="s">
        <v>279</v>
      </c>
      <c r="H87" s="174" t="s">
        <v>43</v>
      </c>
      <c r="J87"/>
      <c r="K87" s="174"/>
      <c r="L87" s="174" t="s">
        <v>125</v>
      </c>
      <c r="P87"/>
      <c r="Q87"/>
      <c r="R87"/>
      <c r="S87"/>
    </row>
    <row r="89" spans="1:19" ht="15.75" x14ac:dyDescent="0.25">
      <c r="A89" s="125" t="s">
        <v>0</v>
      </c>
      <c r="B89" s="126"/>
      <c r="C89" s="127"/>
      <c r="D89" s="127"/>
      <c r="E89" s="127"/>
      <c r="F89" s="128"/>
      <c r="G89" s="128"/>
      <c r="H89" s="128"/>
      <c r="I89" s="128"/>
      <c r="J89" s="128"/>
      <c r="K89" s="128" t="s">
        <v>34</v>
      </c>
      <c r="L89" s="128"/>
      <c r="M89" s="128"/>
      <c r="N89" s="128"/>
      <c r="O89" s="128"/>
      <c r="P89" s="128"/>
      <c r="Q89" s="128"/>
      <c r="R89" s="126"/>
      <c r="S89" s="126"/>
    </row>
    <row r="90" spans="1:19" ht="15.75" x14ac:dyDescent="0.25">
      <c r="A90" s="130" t="s">
        <v>327</v>
      </c>
      <c r="B90" s="125"/>
      <c r="C90" s="125"/>
      <c r="D90" s="125"/>
      <c r="E90" s="125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25"/>
      <c r="S90" s="125"/>
    </row>
    <row r="91" spans="1:19" ht="15.75" x14ac:dyDescent="0.25">
      <c r="A91" s="6" t="s">
        <v>1</v>
      </c>
      <c r="B91" s="6" t="s">
        <v>2</v>
      </c>
      <c r="C91" s="7" t="s">
        <v>3</v>
      </c>
      <c r="D91" s="8" t="s">
        <v>4</v>
      </c>
      <c r="E91" s="7" t="s">
        <v>5</v>
      </c>
      <c r="F91" s="142" t="s">
        <v>10</v>
      </c>
      <c r="G91" s="9" t="s">
        <v>7</v>
      </c>
      <c r="H91" s="142" t="s">
        <v>8</v>
      </c>
      <c r="I91" s="145" t="s">
        <v>10</v>
      </c>
      <c r="J91" s="145" t="s">
        <v>10</v>
      </c>
      <c r="K91" s="145" t="s">
        <v>10</v>
      </c>
      <c r="L91" s="65" t="s">
        <v>115</v>
      </c>
      <c r="M91" s="142" t="s">
        <v>11</v>
      </c>
      <c r="N91" s="142" t="s">
        <v>12</v>
      </c>
      <c r="O91" s="9" t="s">
        <v>13</v>
      </c>
      <c r="P91" s="9" t="s">
        <v>13</v>
      </c>
      <c r="Q91" s="9" t="s">
        <v>14</v>
      </c>
      <c r="R91" s="6" t="s">
        <v>15</v>
      </c>
      <c r="S91" s="154" t="s">
        <v>16</v>
      </c>
    </row>
    <row r="92" spans="1:19" ht="15.75" x14ac:dyDescent="0.25">
      <c r="A92" s="44"/>
      <c r="B92" s="44"/>
      <c r="C92" s="45"/>
      <c r="D92" s="13"/>
      <c r="E92" s="45"/>
      <c r="F92" s="143" t="s">
        <v>17</v>
      </c>
      <c r="G92" s="47"/>
      <c r="H92" s="143" t="s">
        <v>116</v>
      </c>
      <c r="I92" s="146" t="s">
        <v>17</v>
      </c>
      <c r="J92" s="146" t="s">
        <v>117</v>
      </c>
      <c r="K92" s="146" t="s">
        <v>24</v>
      </c>
      <c r="L92" s="66" t="s">
        <v>113</v>
      </c>
      <c r="M92" s="148" t="s">
        <v>20</v>
      </c>
      <c r="N92" s="143" t="s">
        <v>21</v>
      </c>
      <c r="O92" s="46" t="s">
        <v>22</v>
      </c>
      <c r="P92" s="46" t="s">
        <v>23</v>
      </c>
      <c r="Q92" s="46" t="s">
        <v>24</v>
      </c>
      <c r="R92" s="44"/>
      <c r="S92" s="16"/>
    </row>
    <row r="93" spans="1:19" ht="15.75" x14ac:dyDescent="0.25">
      <c r="A93" s="44"/>
      <c r="B93" s="44"/>
      <c r="C93" s="48"/>
      <c r="D93" s="13"/>
      <c r="E93" s="45"/>
      <c r="F93" s="143" t="s">
        <v>30</v>
      </c>
      <c r="G93" s="47"/>
      <c r="H93" s="46"/>
      <c r="I93" s="146" t="s">
        <v>26</v>
      </c>
      <c r="J93" s="146" t="s">
        <v>24</v>
      </c>
      <c r="K93" s="146" t="s">
        <v>118</v>
      </c>
      <c r="L93" s="66"/>
      <c r="M93" s="143" t="s">
        <v>29</v>
      </c>
      <c r="N93" s="143" t="s">
        <v>30</v>
      </c>
      <c r="O93" s="46"/>
      <c r="P93" s="46"/>
      <c r="Q93" s="46"/>
      <c r="R93" s="44"/>
      <c r="S93" s="16"/>
    </row>
    <row r="94" spans="1:19" ht="15.75" x14ac:dyDescent="0.25">
      <c r="A94" s="18"/>
      <c r="B94" s="18"/>
      <c r="C94" s="19"/>
      <c r="D94" s="20"/>
      <c r="E94" s="21"/>
      <c r="F94" s="22"/>
      <c r="G94" s="23"/>
      <c r="H94" s="22"/>
      <c r="I94" s="147" t="s">
        <v>30</v>
      </c>
      <c r="J94" s="147" t="s">
        <v>25</v>
      </c>
      <c r="K94" s="147" t="s">
        <v>119</v>
      </c>
      <c r="L94" s="67"/>
      <c r="M94" s="144"/>
      <c r="N94" s="144"/>
      <c r="O94" s="22"/>
      <c r="P94" s="22"/>
      <c r="Q94" s="22"/>
      <c r="R94" s="18"/>
      <c r="S94" s="24"/>
    </row>
    <row r="95" spans="1:19" ht="15.75" x14ac:dyDescent="0.25">
      <c r="A95" s="44">
        <v>1</v>
      </c>
      <c r="B95" s="132" t="s">
        <v>336</v>
      </c>
      <c r="C95" s="41" t="s">
        <v>337</v>
      </c>
      <c r="D95" s="155">
        <v>41780</v>
      </c>
      <c r="E95" s="55" t="s">
        <v>338</v>
      </c>
      <c r="F95" s="46">
        <v>0</v>
      </c>
      <c r="G95" s="124">
        <v>2160000</v>
      </c>
      <c r="H95" s="46">
        <v>0</v>
      </c>
      <c r="I95" s="46">
        <v>0</v>
      </c>
      <c r="J95" s="46">
        <v>0</v>
      </c>
      <c r="K95" s="46">
        <v>0</v>
      </c>
      <c r="L95" s="66">
        <v>0</v>
      </c>
      <c r="M95" s="46">
        <v>150000</v>
      </c>
      <c r="N95" s="46">
        <v>200000</v>
      </c>
      <c r="O95" s="46">
        <f>SUM(F95:N95)</f>
        <v>2510000</v>
      </c>
      <c r="P95" s="124">
        <f>15000000-O95</f>
        <v>12490000</v>
      </c>
      <c r="Q95" s="133">
        <f t="shared" ref="Q95" si="8">O95+P95</f>
        <v>15000000</v>
      </c>
      <c r="R95" s="149" t="s">
        <v>339</v>
      </c>
      <c r="S95" s="149" t="s">
        <v>316</v>
      </c>
    </row>
    <row r="96" spans="1:19" ht="15.75" x14ac:dyDescent="0.25">
      <c r="A96" s="44"/>
      <c r="B96" s="132"/>
      <c r="C96" s="41"/>
      <c r="D96" s="155"/>
      <c r="E96" s="55"/>
      <c r="F96" s="46"/>
      <c r="G96" s="124"/>
      <c r="H96" s="46"/>
      <c r="I96" s="46"/>
      <c r="J96" s="46"/>
      <c r="K96" s="46"/>
      <c r="L96" s="66"/>
      <c r="M96" s="46"/>
      <c r="N96" s="46"/>
      <c r="O96" s="46"/>
      <c r="P96" s="124"/>
      <c r="Q96" s="133"/>
      <c r="R96" s="149"/>
      <c r="S96" s="179" t="s">
        <v>340</v>
      </c>
    </row>
    <row r="97" spans="1:19" ht="15.75" x14ac:dyDescent="0.25">
      <c r="A97" s="44"/>
      <c r="B97" s="132"/>
      <c r="C97" s="48"/>
      <c r="D97" s="49"/>
      <c r="E97" s="45"/>
      <c r="F97" s="46"/>
      <c r="G97" s="47"/>
      <c r="H97" s="46"/>
      <c r="I97" s="46"/>
      <c r="J97" s="46"/>
      <c r="K97" s="46"/>
      <c r="L97" s="66"/>
      <c r="M97" s="46"/>
      <c r="N97" s="46"/>
      <c r="O97" s="46"/>
      <c r="P97" s="46"/>
      <c r="Q97" s="46"/>
      <c r="R97" s="132"/>
      <c r="S97" s="179"/>
    </row>
    <row r="98" spans="1:19" ht="15.75" x14ac:dyDescent="0.25">
      <c r="A98" s="44"/>
      <c r="B98" s="27"/>
      <c r="C98" s="28"/>
      <c r="D98" s="29"/>
      <c r="E98" s="28"/>
      <c r="F98" s="46"/>
      <c r="G98" s="26"/>
      <c r="H98" s="26"/>
      <c r="I98" s="26"/>
      <c r="J98" s="26"/>
      <c r="K98" s="26"/>
      <c r="L98" s="68"/>
      <c r="M98" s="26"/>
      <c r="N98" s="26"/>
      <c r="O98" s="26"/>
      <c r="P98" s="26"/>
      <c r="Q98" s="26"/>
      <c r="R98" s="1"/>
      <c r="S98" s="179"/>
    </row>
    <row r="99" spans="1:19" ht="16.5" thickBot="1" x14ac:dyDescent="0.3">
      <c r="A99" s="30"/>
      <c r="B99" s="568" t="s">
        <v>35</v>
      </c>
      <c r="C99" s="569"/>
      <c r="D99" s="569"/>
      <c r="E99" s="570"/>
      <c r="F99" s="31">
        <f t="shared" ref="F99:P99" si="9">SUM(F95:F98)</f>
        <v>0</v>
      </c>
      <c r="G99" s="31">
        <f t="shared" si="9"/>
        <v>2160000</v>
      </c>
      <c r="H99" s="31">
        <f t="shared" si="9"/>
        <v>0</v>
      </c>
      <c r="I99" s="31">
        <f t="shared" si="9"/>
        <v>0</v>
      </c>
      <c r="J99" s="31">
        <f t="shared" si="9"/>
        <v>0</v>
      </c>
      <c r="K99" s="31">
        <f t="shared" si="9"/>
        <v>0</v>
      </c>
      <c r="L99" s="31">
        <f t="shared" si="9"/>
        <v>0</v>
      </c>
      <c r="M99" s="31">
        <f t="shared" si="9"/>
        <v>150000</v>
      </c>
      <c r="N99" s="31">
        <f t="shared" si="9"/>
        <v>200000</v>
      </c>
      <c r="O99" s="31">
        <f t="shared" si="9"/>
        <v>2510000</v>
      </c>
      <c r="P99" s="31">
        <f t="shared" si="9"/>
        <v>12490000</v>
      </c>
      <c r="Q99" s="31">
        <f>SUM(Q95:Q98)</f>
        <v>15000000</v>
      </c>
      <c r="R99" s="32"/>
      <c r="S99" s="32"/>
    </row>
    <row r="100" spans="1:19" ht="16.5" thickTop="1" x14ac:dyDescent="0.25">
      <c r="A100" s="127"/>
      <c r="B100" s="126"/>
      <c r="C100" s="126"/>
      <c r="D100" s="127"/>
      <c r="E100" s="126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6"/>
      <c r="S100" s="126"/>
    </row>
    <row r="101" spans="1:19" ht="15.75" x14ac:dyDescent="0.25">
      <c r="A101" s="127"/>
      <c r="B101" s="126"/>
      <c r="C101" s="126"/>
      <c r="D101" s="127"/>
      <c r="E101" s="126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6"/>
      <c r="S101" s="126"/>
    </row>
    <row r="102" spans="1:19" ht="15.75" x14ac:dyDescent="0.25">
      <c r="A102" s="162" t="s">
        <v>34</v>
      </c>
      <c r="B102" s="163"/>
      <c r="C102" s="164" t="s">
        <v>330</v>
      </c>
      <c r="D102" s="165"/>
      <c r="E102"/>
      <c r="F102" s="164"/>
      <c r="G102" s="164"/>
      <c r="H102" s="164"/>
      <c r="I102" s="164"/>
      <c r="J102" s="164"/>
      <c r="K102" s="164"/>
      <c r="L102" s="164"/>
      <c r="P102"/>
      <c r="Q102"/>
      <c r="R102"/>
      <c r="S102"/>
    </row>
    <row r="103" spans="1:19" ht="15.75" x14ac:dyDescent="0.25">
      <c r="A103" s="162"/>
      <c r="B103" s="163"/>
      <c r="C103" s="166" t="s">
        <v>37</v>
      </c>
      <c r="D103" s="165"/>
      <c r="E103" s="164" t="s">
        <v>272</v>
      </c>
      <c r="F103" s="167"/>
      <c r="G103" s="167" t="s">
        <v>38</v>
      </c>
      <c r="H103" s="577" t="s">
        <v>273</v>
      </c>
      <c r="I103" s="577"/>
      <c r="J103" s="167"/>
      <c r="K103" s="167"/>
      <c r="L103"/>
      <c r="P103"/>
      <c r="Q103"/>
      <c r="R103"/>
      <c r="S103"/>
    </row>
    <row r="104" spans="1:19" ht="15.75" x14ac:dyDescent="0.25">
      <c r="A104" s="162"/>
      <c r="B104" s="163"/>
      <c r="C104" s="166"/>
      <c r="D104" s="165"/>
      <c r="E104" s="164"/>
      <c r="F104" s="164"/>
      <c r="G104" s="164"/>
      <c r="H104" s="164"/>
      <c r="I104" s="164"/>
      <c r="J104" s="164"/>
      <c r="K104" s="164"/>
      <c r="L104" s="164"/>
      <c r="P104"/>
      <c r="Q104"/>
      <c r="R104"/>
      <c r="S104"/>
    </row>
    <row r="105" spans="1:19" ht="15.75" x14ac:dyDescent="0.25">
      <c r="A105" s="162"/>
      <c r="B105" s="163"/>
      <c r="C105" s="166"/>
      <c r="D105" s="165"/>
      <c r="E105" s="164"/>
      <c r="F105" s="164"/>
      <c r="G105" s="164"/>
      <c r="H105" s="164"/>
      <c r="I105" s="164"/>
      <c r="J105" s="164"/>
      <c r="K105" s="164"/>
      <c r="L105" s="164"/>
      <c r="P105"/>
      <c r="Q105"/>
      <c r="R105"/>
      <c r="S105"/>
    </row>
    <row r="106" spans="1:19" ht="15.75" x14ac:dyDescent="0.25">
      <c r="A106" s="162"/>
      <c r="B106" s="163"/>
      <c r="C106" s="166"/>
      <c r="D106" s="165"/>
      <c r="E106" s="164"/>
      <c r="F106" s="164"/>
      <c r="G106" s="164"/>
      <c r="H106" s="164"/>
      <c r="I106" s="164"/>
      <c r="J106" s="164"/>
      <c r="K106" s="164"/>
      <c r="P106"/>
      <c r="Q106"/>
      <c r="R106"/>
      <c r="S106"/>
    </row>
    <row r="107" spans="1:19" ht="15.75" x14ac:dyDescent="0.25">
      <c r="A107" s="162"/>
      <c r="B107" s="163"/>
      <c r="C107" s="166"/>
      <c r="D107" s="165"/>
      <c r="E107" s="164"/>
      <c r="F107" s="164"/>
      <c r="G107" s="164"/>
      <c r="H107" s="164"/>
      <c r="I107" s="164"/>
      <c r="J107" s="164"/>
      <c r="K107" s="164"/>
      <c r="L107" s="164"/>
      <c r="P107"/>
      <c r="Q107"/>
      <c r="R107"/>
      <c r="S107"/>
    </row>
    <row r="108" spans="1:19" ht="15.75" x14ac:dyDescent="0.25">
      <c r="A108" s="162" t="s">
        <v>274</v>
      </c>
      <c r="B108" s="163"/>
      <c r="C108" s="168" t="s">
        <v>275</v>
      </c>
      <c r="D108" s="165"/>
      <c r="E108" s="169" t="s">
        <v>276</v>
      </c>
      <c r="F108" s="170"/>
      <c r="G108" s="171" t="s">
        <v>277</v>
      </c>
      <c r="H108" s="170" t="s">
        <v>40</v>
      </c>
      <c r="J108"/>
      <c r="K108" s="170"/>
      <c r="L108" s="170" t="s">
        <v>79</v>
      </c>
      <c r="P108"/>
      <c r="Q108"/>
      <c r="R108"/>
      <c r="S108"/>
    </row>
    <row r="109" spans="1:19" ht="15.75" x14ac:dyDescent="0.25">
      <c r="A109" s="162"/>
      <c r="B109" s="163"/>
      <c r="C109" s="172" t="s">
        <v>278</v>
      </c>
      <c r="D109" s="165"/>
      <c r="E109" s="173" t="s">
        <v>215</v>
      </c>
      <c r="F109" s="174"/>
      <c r="G109" s="175" t="s">
        <v>279</v>
      </c>
      <c r="H109" s="174" t="s">
        <v>43</v>
      </c>
      <c r="J109"/>
      <c r="K109" s="174"/>
      <c r="L109" s="174" t="s">
        <v>125</v>
      </c>
      <c r="P109"/>
      <c r="Q109"/>
      <c r="R109"/>
      <c r="S109"/>
    </row>
  </sheetData>
  <mergeCells count="10">
    <mergeCell ref="B11:E11"/>
    <mergeCell ref="H15:I15"/>
    <mergeCell ref="B33:E33"/>
    <mergeCell ref="H37:I37"/>
    <mergeCell ref="B55:E55"/>
    <mergeCell ref="B77:E77"/>
    <mergeCell ref="H81:I81"/>
    <mergeCell ref="B99:E99"/>
    <mergeCell ref="H103:I103"/>
    <mergeCell ref="H59:I59"/>
  </mergeCells>
  <pageMargins left="0" right="0.7" top="0.75" bottom="0.75" header="0.3" footer="0.3"/>
  <pageSetup paperSize="5" scale="70" orientation="landscape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1"/>
  <sheetViews>
    <sheetView topLeftCell="A115" workbookViewId="0">
      <selection activeCell="A68" sqref="A68:XFD88"/>
    </sheetView>
  </sheetViews>
  <sheetFormatPr defaultRowHeight="15" x14ac:dyDescent="0.25"/>
  <cols>
    <col min="1" max="1" width="3.42578125" style="129" customWidth="1"/>
    <col min="2" max="2" width="15.8554687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7.710937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7109375" style="129" customWidth="1"/>
    <col min="19" max="19" width="15.7109375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341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343</v>
      </c>
      <c r="C8" s="41" t="s">
        <v>344</v>
      </c>
      <c r="D8" s="155">
        <v>41795</v>
      </c>
      <c r="E8" s="55" t="s">
        <v>345</v>
      </c>
      <c r="F8" s="46">
        <v>0</v>
      </c>
      <c r="G8" s="124">
        <v>3960000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300000</v>
      </c>
      <c r="N8" s="46">
        <v>0</v>
      </c>
      <c r="O8" s="46">
        <f>SUM(F8:N8)</f>
        <v>4260000</v>
      </c>
      <c r="P8" s="124">
        <f>30000000-O8</f>
        <v>25740000</v>
      </c>
      <c r="Q8" s="133">
        <f t="shared" ref="Q8" si="0">O8+P8</f>
        <v>30000000</v>
      </c>
      <c r="R8" s="149" t="s">
        <v>346</v>
      </c>
      <c r="S8" s="149" t="s">
        <v>316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 t="s">
        <v>347</v>
      </c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79" t="s">
        <v>348</v>
      </c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79" t="s">
        <v>348</v>
      </c>
    </row>
    <row r="12" spans="1:19" ht="16.5" thickBot="1" x14ac:dyDescent="0.3">
      <c r="A12" s="30"/>
      <c r="B12" s="568" t="s">
        <v>35</v>
      </c>
      <c r="C12" s="569"/>
      <c r="D12" s="569"/>
      <c r="E12" s="570"/>
      <c r="F12" s="31">
        <f t="shared" ref="F12:P12" si="1">SUM(F8:F11)</f>
        <v>0</v>
      </c>
      <c r="G12" s="31">
        <f t="shared" si="1"/>
        <v>3960000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300000</v>
      </c>
      <c r="N12" s="31">
        <f t="shared" si="1"/>
        <v>0</v>
      </c>
      <c r="O12" s="31">
        <f t="shared" si="1"/>
        <v>4260000</v>
      </c>
      <c r="P12" s="31">
        <f t="shared" si="1"/>
        <v>25740000</v>
      </c>
      <c r="Q12" s="31">
        <f>SUM(Q8:Q11)</f>
        <v>30000000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62" t="s">
        <v>34</v>
      </c>
      <c r="B15" s="163"/>
      <c r="C15" s="164" t="s">
        <v>342</v>
      </c>
      <c r="D15" s="165"/>
      <c r="E15"/>
      <c r="F15" s="164"/>
      <c r="G15" s="164"/>
      <c r="H15" s="164"/>
      <c r="I15" s="164"/>
      <c r="J15" s="164"/>
      <c r="K15" s="164"/>
      <c r="L15" s="164"/>
      <c r="P15"/>
      <c r="Q15"/>
      <c r="R15"/>
      <c r="S15"/>
    </row>
    <row r="16" spans="1:19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167" t="s">
        <v>38</v>
      </c>
      <c r="H16" s="577" t="s">
        <v>273</v>
      </c>
      <c r="I16" s="577"/>
      <c r="J16" s="167"/>
      <c r="K16" s="167"/>
      <c r="L16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L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  <c r="P19"/>
      <c r="Q19"/>
      <c r="R19"/>
      <c r="S19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I20" s="164"/>
      <c r="J20" s="164"/>
      <c r="K20" s="164"/>
      <c r="L20" s="164"/>
      <c r="P20"/>
      <c r="Q20"/>
      <c r="R20"/>
      <c r="S20"/>
    </row>
    <row r="21" spans="1:19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1" t="s">
        <v>277</v>
      </c>
      <c r="H21" s="170" t="s">
        <v>40</v>
      </c>
      <c r="J21"/>
      <c r="K21" s="170"/>
      <c r="L21" s="170" t="s">
        <v>79</v>
      </c>
      <c r="P21"/>
      <c r="Q21"/>
      <c r="R21"/>
      <c r="S21"/>
    </row>
    <row r="22" spans="1:19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5" t="s">
        <v>279</v>
      </c>
      <c r="H22" s="174" t="s">
        <v>43</v>
      </c>
      <c r="J22"/>
      <c r="K22" s="174"/>
      <c r="L22" s="174" t="s">
        <v>125</v>
      </c>
      <c r="P22"/>
      <c r="Q22"/>
      <c r="R22"/>
      <c r="S22"/>
    </row>
    <row r="24" spans="1:19" ht="15.75" x14ac:dyDescent="0.25">
      <c r="A24" s="125" t="s">
        <v>0</v>
      </c>
      <c r="B24" s="126"/>
      <c r="C24" s="127"/>
      <c r="D24" s="127"/>
      <c r="E24" s="127"/>
      <c r="F24" s="128"/>
      <c r="G24" s="128"/>
      <c r="H24" s="128"/>
      <c r="I24" s="128"/>
      <c r="J24" s="128"/>
      <c r="K24" s="128" t="s">
        <v>34</v>
      </c>
      <c r="L24" s="128"/>
      <c r="M24" s="128"/>
      <c r="N24" s="128"/>
      <c r="O24" s="128"/>
      <c r="P24" s="128"/>
      <c r="Q24" s="128"/>
      <c r="R24" s="126"/>
      <c r="S24" s="126"/>
    </row>
    <row r="25" spans="1:19" ht="15.75" x14ac:dyDescent="0.25">
      <c r="A25" s="130" t="s">
        <v>349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19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19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116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19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19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19" ht="15.75" x14ac:dyDescent="0.25">
      <c r="A30" s="44">
        <v>1</v>
      </c>
      <c r="B30" s="132" t="s">
        <v>350</v>
      </c>
      <c r="C30" s="41" t="s">
        <v>351</v>
      </c>
      <c r="D30" s="182">
        <v>41807</v>
      </c>
      <c r="E30" s="55" t="s">
        <v>352</v>
      </c>
      <c r="F30" s="46">
        <v>0</v>
      </c>
      <c r="G30" s="124">
        <v>900000</v>
      </c>
      <c r="H30" s="46">
        <v>0</v>
      </c>
      <c r="I30" s="46">
        <v>0</v>
      </c>
      <c r="J30" s="46">
        <v>0</v>
      </c>
      <c r="K30" s="46">
        <v>0</v>
      </c>
      <c r="L30" s="66">
        <v>0</v>
      </c>
      <c r="M30" s="46">
        <v>250000</v>
      </c>
      <c r="N30" s="46">
        <v>0</v>
      </c>
      <c r="O30" s="46">
        <f>SUM(F30:N30)</f>
        <v>1150000</v>
      </c>
      <c r="P30" s="124">
        <f>25000000-O30</f>
        <v>23850000</v>
      </c>
      <c r="Q30" s="133">
        <f t="shared" ref="Q30" si="2">O30+P30</f>
        <v>25000000</v>
      </c>
      <c r="R30" s="149" t="s">
        <v>353</v>
      </c>
      <c r="S30" s="149" t="s">
        <v>316</v>
      </c>
    </row>
    <row r="31" spans="1:19" ht="15.75" x14ac:dyDescent="0.25">
      <c r="A31" s="44"/>
      <c r="B31" s="132"/>
      <c r="C31" s="41"/>
      <c r="D31" s="155"/>
      <c r="E31" s="55"/>
      <c r="F31" s="46"/>
      <c r="G31" s="124"/>
      <c r="H31" s="46"/>
      <c r="I31" s="46"/>
      <c r="J31" s="46"/>
      <c r="K31" s="46"/>
      <c r="L31" s="66"/>
      <c r="M31" s="46"/>
      <c r="N31" s="46"/>
      <c r="O31" s="46"/>
      <c r="P31" s="124"/>
      <c r="Q31" s="133"/>
      <c r="R31" s="149"/>
      <c r="S31" s="149" t="s">
        <v>325</v>
      </c>
    </row>
    <row r="32" spans="1:19" ht="15.75" x14ac:dyDescent="0.25">
      <c r="A32" s="44"/>
      <c r="B32" s="132"/>
      <c r="C32" s="48"/>
      <c r="D32" s="49"/>
      <c r="E32" s="45"/>
      <c r="F32" s="46"/>
      <c r="G32" s="47"/>
      <c r="H32" s="46"/>
      <c r="I32" s="46"/>
      <c r="J32" s="46"/>
      <c r="K32" s="46"/>
      <c r="L32" s="66"/>
      <c r="M32" s="46"/>
      <c r="N32" s="46"/>
      <c r="O32" s="46"/>
      <c r="P32" s="46"/>
      <c r="Q32" s="46"/>
      <c r="R32" s="132"/>
      <c r="S32" s="179"/>
    </row>
    <row r="33" spans="1:19" ht="15.75" x14ac:dyDescent="0.25">
      <c r="A33" s="44"/>
      <c r="B33" s="27"/>
      <c r="C33" s="28"/>
      <c r="D33" s="29"/>
      <c r="E33" s="28"/>
      <c r="F33" s="46"/>
      <c r="G33" s="26"/>
      <c r="H33" s="26"/>
      <c r="I33" s="26"/>
      <c r="J33" s="26"/>
      <c r="K33" s="26"/>
      <c r="L33" s="68"/>
      <c r="M33" s="26"/>
      <c r="N33" s="26"/>
      <c r="O33" s="26"/>
      <c r="P33" s="26"/>
      <c r="Q33" s="26"/>
      <c r="R33" s="1"/>
      <c r="S33" s="179"/>
    </row>
    <row r="34" spans="1:19" ht="16.5" thickBot="1" x14ac:dyDescent="0.3">
      <c r="A34" s="30"/>
      <c r="B34" s="568" t="s">
        <v>35</v>
      </c>
      <c r="C34" s="569"/>
      <c r="D34" s="569"/>
      <c r="E34" s="570"/>
      <c r="F34" s="31">
        <f t="shared" ref="F34:P34" si="3">SUM(F30:F33)</f>
        <v>0</v>
      </c>
      <c r="G34" s="31">
        <f t="shared" si="3"/>
        <v>900000</v>
      </c>
      <c r="H34" s="31">
        <f t="shared" si="3"/>
        <v>0</v>
      </c>
      <c r="I34" s="31">
        <f t="shared" si="3"/>
        <v>0</v>
      </c>
      <c r="J34" s="31">
        <f t="shared" si="3"/>
        <v>0</v>
      </c>
      <c r="K34" s="31">
        <f t="shared" si="3"/>
        <v>0</v>
      </c>
      <c r="L34" s="31">
        <f t="shared" si="3"/>
        <v>0</v>
      </c>
      <c r="M34" s="31">
        <f t="shared" si="3"/>
        <v>250000</v>
      </c>
      <c r="N34" s="31">
        <f t="shared" si="3"/>
        <v>0</v>
      </c>
      <c r="O34" s="31">
        <f t="shared" si="3"/>
        <v>1150000</v>
      </c>
      <c r="P34" s="31">
        <f t="shared" si="3"/>
        <v>23850000</v>
      </c>
      <c r="Q34" s="31">
        <f>SUM(Q30:Q33)</f>
        <v>25000000</v>
      </c>
      <c r="R34" s="32"/>
      <c r="S34" s="32"/>
    </row>
    <row r="35" spans="1:19" ht="16.5" thickTop="1" x14ac:dyDescent="0.25">
      <c r="A35" s="127"/>
      <c r="B35" s="126"/>
      <c r="C35" s="126"/>
      <c r="D35" s="127"/>
      <c r="E35" s="126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6"/>
      <c r="S35" s="126"/>
    </row>
    <row r="36" spans="1:19" ht="15.75" x14ac:dyDescent="0.25">
      <c r="A36" s="127"/>
      <c r="B36" s="126"/>
      <c r="C36" s="126"/>
      <c r="D36" s="127"/>
      <c r="E36" s="126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62" t="s">
        <v>34</v>
      </c>
      <c r="B37" s="163"/>
      <c r="C37" s="164" t="s">
        <v>354</v>
      </c>
      <c r="D37" s="165"/>
      <c r="E37"/>
      <c r="F37" s="164"/>
      <c r="G37" s="164"/>
      <c r="H37" s="164"/>
      <c r="I37" s="164"/>
      <c r="J37" s="164"/>
      <c r="K37" s="164"/>
      <c r="L37" s="164"/>
      <c r="P37"/>
      <c r="Q37"/>
      <c r="R37"/>
      <c r="S37"/>
    </row>
    <row r="38" spans="1:19" ht="15.75" x14ac:dyDescent="0.25">
      <c r="A38" s="162"/>
      <c r="B38" s="163"/>
      <c r="C38" s="166" t="s">
        <v>37</v>
      </c>
      <c r="D38" s="165"/>
      <c r="E38" s="164" t="s">
        <v>272</v>
      </c>
      <c r="F38" s="167"/>
      <c r="G38" s="180" t="s">
        <v>273</v>
      </c>
      <c r="H38" s="180"/>
      <c r="J38" s="167"/>
      <c r="K38" s="167"/>
      <c r="L38"/>
      <c r="P38"/>
      <c r="Q38"/>
      <c r="R38"/>
      <c r="S38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L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P41"/>
      <c r="Q41"/>
      <c r="R41"/>
      <c r="S41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J42" s="164"/>
      <c r="K42" s="164"/>
      <c r="L42" s="164"/>
      <c r="P42"/>
      <c r="Q42"/>
      <c r="R42"/>
      <c r="S42"/>
    </row>
    <row r="43" spans="1:19" ht="15.75" x14ac:dyDescent="0.25">
      <c r="A43" s="162" t="s">
        <v>274</v>
      </c>
      <c r="B43" s="163"/>
      <c r="C43" s="168" t="s">
        <v>275</v>
      </c>
      <c r="D43" s="165"/>
      <c r="E43" s="169" t="s">
        <v>276</v>
      </c>
      <c r="F43" s="170"/>
      <c r="G43" s="170" t="s">
        <v>40</v>
      </c>
      <c r="H43" s="170" t="s">
        <v>79</v>
      </c>
      <c r="J43"/>
      <c r="K43" s="170"/>
      <c r="P43"/>
      <c r="Q43"/>
      <c r="R43"/>
      <c r="S43"/>
    </row>
    <row r="44" spans="1:19" ht="15.75" x14ac:dyDescent="0.25">
      <c r="A44" s="162"/>
      <c r="B44" s="163"/>
      <c r="C44" s="172" t="s">
        <v>278</v>
      </c>
      <c r="D44" s="165"/>
      <c r="E44" s="173" t="s">
        <v>215</v>
      </c>
      <c r="F44" s="174"/>
      <c r="G44" s="174" t="s">
        <v>43</v>
      </c>
      <c r="H44" s="174" t="s">
        <v>125</v>
      </c>
      <c r="J44"/>
      <c r="K44" s="174"/>
      <c r="P44"/>
      <c r="Q44"/>
      <c r="R44"/>
      <c r="S44"/>
    </row>
    <row r="46" spans="1:19" ht="15.75" x14ac:dyDescent="0.25">
      <c r="A46" s="125" t="s">
        <v>0</v>
      </c>
      <c r="B46" s="126"/>
      <c r="C46" s="127"/>
      <c r="D46" s="127"/>
      <c r="E46" s="127"/>
      <c r="F46" s="128"/>
      <c r="G46" s="128"/>
      <c r="H46" s="128"/>
      <c r="I46" s="128"/>
      <c r="J46" s="128"/>
      <c r="K46" s="128" t="s">
        <v>34</v>
      </c>
      <c r="L46" s="128"/>
      <c r="M46" s="128"/>
      <c r="N46" s="128"/>
      <c r="O46" s="128"/>
      <c r="P46" s="128"/>
      <c r="Q46" s="128"/>
      <c r="R46" s="126"/>
      <c r="S46" s="126"/>
    </row>
    <row r="47" spans="1:19" ht="15.75" x14ac:dyDescent="0.25">
      <c r="A47" s="130" t="s">
        <v>349</v>
      </c>
      <c r="B47" s="125"/>
      <c r="C47" s="125"/>
      <c r="D47" s="125"/>
      <c r="E47" s="125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25"/>
      <c r="S47" s="125"/>
    </row>
    <row r="48" spans="1:19" ht="15.75" x14ac:dyDescent="0.25">
      <c r="A48" s="6" t="s">
        <v>1</v>
      </c>
      <c r="B48" s="6" t="s">
        <v>2</v>
      </c>
      <c r="C48" s="7" t="s">
        <v>3</v>
      </c>
      <c r="D48" s="8" t="s">
        <v>4</v>
      </c>
      <c r="E48" s="7" t="s">
        <v>5</v>
      </c>
      <c r="F48" s="142" t="s">
        <v>10</v>
      </c>
      <c r="G48" s="9" t="s">
        <v>7</v>
      </c>
      <c r="H48" s="142" t="s">
        <v>8</v>
      </c>
      <c r="I48" s="145" t="s">
        <v>10</v>
      </c>
      <c r="J48" s="145" t="s">
        <v>10</v>
      </c>
      <c r="K48" s="145" t="s">
        <v>10</v>
      </c>
      <c r="L48" s="65" t="s">
        <v>115</v>
      </c>
      <c r="M48" s="142" t="s">
        <v>11</v>
      </c>
      <c r="N48" s="142" t="s">
        <v>12</v>
      </c>
      <c r="O48" s="9" t="s">
        <v>13</v>
      </c>
      <c r="P48" s="9" t="s">
        <v>13</v>
      </c>
      <c r="Q48" s="9" t="s">
        <v>14</v>
      </c>
      <c r="R48" s="6" t="s">
        <v>15</v>
      </c>
      <c r="S48" s="154" t="s">
        <v>16</v>
      </c>
    </row>
    <row r="49" spans="1:19" ht="15.75" x14ac:dyDescent="0.25">
      <c r="A49" s="44"/>
      <c r="B49" s="44"/>
      <c r="C49" s="45"/>
      <c r="D49" s="13"/>
      <c r="E49" s="45"/>
      <c r="F49" s="143" t="s">
        <v>17</v>
      </c>
      <c r="G49" s="47"/>
      <c r="H49" s="143" t="s">
        <v>116</v>
      </c>
      <c r="I49" s="146" t="s">
        <v>17</v>
      </c>
      <c r="J49" s="146" t="s">
        <v>117</v>
      </c>
      <c r="K49" s="146" t="s">
        <v>24</v>
      </c>
      <c r="L49" s="66" t="s">
        <v>113</v>
      </c>
      <c r="M49" s="148" t="s">
        <v>20</v>
      </c>
      <c r="N49" s="143" t="s">
        <v>21</v>
      </c>
      <c r="O49" s="46" t="s">
        <v>22</v>
      </c>
      <c r="P49" s="46" t="s">
        <v>23</v>
      </c>
      <c r="Q49" s="46" t="s">
        <v>24</v>
      </c>
      <c r="R49" s="44"/>
      <c r="S49" s="16"/>
    </row>
    <row r="50" spans="1:19" ht="15.75" x14ac:dyDescent="0.25">
      <c r="A50" s="44"/>
      <c r="B50" s="44"/>
      <c r="C50" s="48"/>
      <c r="D50" s="13"/>
      <c r="E50" s="45"/>
      <c r="F50" s="143" t="s">
        <v>30</v>
      </c>
      <c r="G50" s="47"/>
      <c r="H50" s="46"/>
      <c r="I50" s="146" t="s">
        <v>26</v>
      </c>
      <c r="J50" s="146" t="s">
        <v>24</v>
      </c>
      <c r="K50" s="146" t="s">
        <v>118</v>
      </c>
      <c r="L50" s="66"/>
      <c r="M50" s="143" t="s">
        <v>29</v>
      </c>
      <c r="N50" s="143" t="s">
        <v>30</v>
      </c>
      <c r="O50" s="46"/>
      <c r="P50" s="46"/>
      <c r="Q50" s="46"/>
      <c r="R50" s="44"/>
      <c r="S50" s="16"/>
    </row>
    <row r="51" spans="1:19" ht="15.75" x14ac:dyDescent="0.25">
      <c r="A51" s="18"/>
      <c r="B51" s="18"/>
      <c r="C51" s="19"/>
      <c r="D51" s="20"/>
      <c r="E51" s="21"/>
      <c r="F51" s="22"/>
      <c r="G51" s="23"/>
      <c r="H51" s="22"/>
      <c r="I51" s="147" t="s">
        <v>30</v>
      </c>
      <c r="J51" s="147" t="s">
        <v>25</v>
      </c>
      <c r="K51" s="147" t="s">
        <v>119</v>
      </c>
      <c r="L51" s="67"/>
      <c r="M51" s="144"/>
      <c r="N51" s="144"/>
      <c r="O51" s="22"/>
      <c r="P51" s="22"/>
      <c r="Q51" s="22"/>
      <c r="R51" s="18"/>
      <c r="S51" s="24"/>
    </row>
    <row r="52" spans="1:19" ht="15.75" x14ac:dyDescent="0.25">
      <c r="A52" s="44">
        <v>1</v>
      </c>
      <c r="B52" s="132" t="s">
        <v>292</v>
      </c>
      <c r="C52" s="41" t="s">
        <v>293</v>
      </c>
      <c r="D52" s="182">
        <v>41807</v>
      </c>
      <c r="E52" s="55" t="s">
        <v>294</v>
      </c>
      <c r="F52" s="46">
        <v>0</v>
      </c>
      <c r="G52" s="124">
        <v>1200000</v>
      </c>
      <c r="H52" s="46">
        <v>0</v>
      </c>
      <c r="I52" s="46">
        <v>0</v>
      </c>
      <c r="J52" s="46">
        <v>0</v>
      </c>
      <c r="K52" s="46">
        <v>0</v>
      </c>
      <c r="L52" s="66">
        <v>0</v>
      </c>
      <c r="M52" s="46">
        <v>250000</v>
      </c>
      <c r="N52" s="46">
        <v>0</v>
      </c>
      <c r="O52" s="46">
        <f>SUM(F52:N52)</f>
        <v>1450000</v>
      </c>
      <c r="P52" s="124">
        <f>25000000-O52</f>
        <v>23550000</v>
      </c>
      <c r="Q52" s="133">
        <f t="shared" ref="Q52" si="4">O52+P52</f>
        <v>25000000</v>
      </c>
      <c r="R52" s="149" t="s">
        <v>355</v>
      </c>
      <c r="S52" s="149" t="s">
        <v>316</v>
      </c>
    </row>
    <row r="53" spans="1:19" ht="15.75" x14ac:dyDescent="0.25">
      <c r="A53" s="44"/>
      <c r="B53" s="132"/>
      <c r="C53" s="41"/>
      <c r="D53" s="155"/>
      <c r="E53" s="55"/>
      <c r="F53" s="46"/>
      <c r="G53" s="124"/>
      <c r="H53" s="46"/>
      <c r="I53" s="46"/>
      <c r="J53" s="46"/>
      <c r="K53" s="46"/>
      <c r="L53" s="66"/>
      <c r="M53" s="46"/>
      <c r="N53" s="46"/>
      <c r="O53" s="46"/>
      <c r="P53" s="124"/>
      <c r="Q53" s="133"/>
      <c r="R53" s="149"/>
      <c r="S53" s="149" t="s">
        <v>356</v>
      </c>
    </row>
    <row r="54" spans="1:19" ht="15.75" x14ac:dyDescent="0.25">
      <c r="A54" s="44"/>
      <c r="B54" s="132"/>
      <c r="C54" s="48"/>
      <c r="D54" s="49"/>
      <c r="E54" s="45"/>
      <c r="F54" s="46"/>
      <c r="G54" s="47"/>
      <c r="H54" s="46"/>
      <c r="I54" s="46"/>
      <c r="J54" s="46"/>
      <c r="K54" s="46"/>
      <c r="L54" s="66"/>
      <c r="M54" s="46"/>
      <c r="N54" s="46"/>
      <c r="O54" s="46"/>
      <c r="P54" s="46"/>
      <c r="Q54" s="46"/>
      <c r="R54" s="132"/>
      <c r="S54" s="179"/>
    </row>
    <row r="55" spans="1:19" ht="15.75" x14ac:dyDescent="0.25">
      <c r="A55" s="44"/>
      <c r="B55" s="27"/>
      <c r="C55" s="28"/>
      <c r="D55" s="29"/>
      <c r="E55" s="28"/>
      <c r="F55" s="46"/>
      <c r="G55" s="26"/>
      <c r="H55" s="26"/>
      <c r="I55" s="26"/>
      <c r="J55" s="26"/>
      <c r="K55" s="26"/>
      <c r="L55" s="68"/>
      <c r="M55" s="26"/>
      <c r="N55" s="26"/>
      <c r="O55" s="26"/>
      <c r="P55" s="26"/>
      <c r="Q55" s="26"/>
      <c r="R55" s="1"/>
      <c r="S55" s="179"/>
    </row>
    <row r="56" spans="1:19" ht="16.5" thickBot="1" x14ac:dyDescent="0.3">
      <c r="A56" s="30"/>
      <c r="B56" s="568" t="s">
        <v>35</v>
      </c>
      <c r="C56" s="569"/>
      <c r="D56" s="569"/>
      <c r="E56" s="570"/>
      <c r="F56" s="31">
        <f t="shared" ref="F56:P56" si="5">SUM(F52:F55)</f>
        <v>0</v>
      </c>
      <c r="G56" s="31">
        <f t="shared" si="5"/>
        <v>1200000</v>
      </c>
      <c r="H56" s="31">
        <f t="shared" si="5"/>
        <v>0</v>
      </c>
      <c r="I56" s="31">
        <f t="shared" si="5"/>
        <v>0</v>
      </c>
      <c r="J56" s="31">
        <f t="shared" si="5"/>
        <v>0</v>
      </c>
      <c r="K56" s="31">
        <f t="shared" si="5"/>
        <v>0</v>
      </c>
      <c r="L56" s="31">
        <f t="shared" si="5"/>
        <v>0</v>
      </c>
      <c r="M56" s="31">
        <f t="shared" si="5"/>
        <v>250000</v>
      </c>
      <c r="N56" s="31">
        <f t="shared" si="5"/>
        <v>0</v>
      </c>
      <c r="O56" s="31">
        <f t="shared" si="5"/>
        <v>1450000</v>
      </c>
      <c r="P56" s="31">
        <f t="shared" si="5"/>
        <v>23550000</v>
      </c>
      <c r="Q56" s="31">
        <f>SUM(Q52:Q55)</f>
        <v>25000000</v>
      </c>
      <c r="R56" s="32"/>
      <c r="S56" s="32"/>
    </row>
    <row r="57" spans="1:19" ht="16.5" thickTop="1" x14ac:dyDescent="0.25">
      <c r="A57" s="127"/>
      <c r="B57" s="126"/>
      <c r="C57" s="126"/>
      <c r="D57" s="127"/>
      <c r="E57" s="126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6"/>
      <c r="S57" s="126"/>
    </row>
    <row r="58" spans="1:19" ht="15.75" x14ac:dyDescent="0.25">
      <c r="A58" s="127"/>
      <c r="B58" s="126"/>
      <c r="C58" s="126"/>
      <c r="D58" s="127"/>
      <c r="E58" s="126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6"/>
      <c r="S58" s="126"/>
    </row>
    <row r="59" spans="1:19" ht="15.75" x14ac:dyDescent="0.25">
      <c r="A59" s="162" t="s">
        <v>34</v>
      </c>
      <c r="B59" s="163"/>
      <c r="C59" s="164" t="s">
        <v>354</v>
      </c>
      <c r="D59" s="165"/>
      <c r="E59"/>
      <c r="F59" s="164"/>
      <c r="G59" s="164"/>
      <c r="H59" s="164"/>
      <c r="I59" s="164"/>
      <c r="J59" s="164"/>
      <c r="K59" s="164"/>
      <c r="L59" s="164"/>
      <c r="P59"/>
      <c r="Q59"/>
      <c r="R59"/>
      <c r="S59"/>
    </row>
    <row r="60" spans="1:19" ht="15.75" x14ac:dyDescent="0.25">
      <c r="A60" s="162"/>
      <c r="B60" s="163"/>
      <c r="C60" s="166" t="s">
        <v>37</v>
      </c>
      <c r="D60" s="165"/>
      <c r="E60" s="164" t="s">
        <v>272</v>
      </c>
      <c r="F60" s="167"/>
      <c r="G60" s="180" t="s">
        <v>273</v>
      </c>
      <c r="H60" s="180"/>
      <c r="J60" s="167"/>
      <c r="K60" s="167"/>
      <c r="L60"/>
      <c r="P60"/>
      <c r="Q60"/>
      <c r="R60"/>
      <c r="S60"/>
    </row>
    <row r="61" spans="1:19" ht="15.75" x14ac:dyDescent="0.25">
      <c r="A61" s="162"/>
      <c r="B61" s="163"/>
      <c r="C61" s="166"/>
      <c r="D61" s="165"/>
      <c r="E61" s="164"/>
      <c r="F61" s="164"/>
      <c r="G61" s="164"/>
      <c r="H61" s="164"/>
      <c r="J61" s="164"/>
      <c r="K61" s="164"/>
      <c r="L61" s="164"/>
      <c r="P61"/>
      <c r="Q61"/>
      <c r="R61"/>
      <c r="S61"/>
    </row>
    <row r="62" spans="1:19" ht="15.75" x14ac:dyDescent="0.25">
      <c r="A62" s="162"/>
      <c r="B62" s="163"/>
      <c r="C62" s="166"/>
      <c r="D62" s="165"/>
      <c r="E62" s="164"/>
      <c r="F62" s="164"/>
      <c r="G62" s="164"/>
      <c r="H62" s="164"/>
      <c r="J62" s="164"/>
      <c r="K62" s="164"/>
      <c r="L62" s="164"/>
      <c r="P62"/>
      <c r="Q62"/>
      <c r="R62"/>
      <c r="S62"/>
    </row>
    <row r="63" spans="1:19" ht="15.75" x14ac:dyDescent="0.25">
      <c r="A63" s="162"/>
      <c r="B63" s="163"/>
      <c r="C63" s="166"/>
      <c r="D63" s="165"/>
      <c r="E63" s="164"/>
      <c r="F63" s="164"/>
      <c r="G63" s="164"/>
      <c r="H63" s="164"/>
      <c r="J63" s="164"/>
      <c r="K63" s="164"/>
      <c r="P63"/>
      <c r="Q63"/>
      <c r="R63"/>
      <c r="S63"/>
    </row>
    <row r="64" spans="1:19" ht="15.75" x14ac:dyDescent="0.25">
      <c r="A64" s="162"/>
      <c r="B64" s="163"/>
      <c r="C64" s="166"/>
      <c r="D64" s="165"/>
      <c r="E64" s="164"/>
      <c r="F64" s="164"/>
      <c r="G64" s="164"/>
      <c r="H64" s="164"/>
      <c r="J64" s="164"/>
      <c r="K64" s="164"/>
      <c r="L64" s="164"/>
      <c r="P64"/>
      <c r="Q64"/>
      <c r="R64"/>
      <c r="S64"/>
    </row>
    <row r="65" spans="1:19" ht="15.75" x14ac:dyDescent="0.25">
      <c r="A65" s="162" t="s">
        <v>274</v>
      </c>
      <c r="B65" s="163"/>
      <c r="C65" s="168" t="s">
        <v>275</v>
      </c>
      <c r="D65" s="165"/>
      <c r="E65" s="169" t="s">
        <v>276</v>
      </c>
      <c r="F65" s="170"/>
      <c r="G65" s="170" t="s">
        <v>40</v>
      </c>
      <c r="H65" s="170" t="s">
        <v>79</v>
      </c>
      <c r="J65"/>
      <c r="K65" s="170"/>
      <c r="P65"/>
      <c r="Q65"/>
      <c r="R65"/>
      <c r="S65"/>
    </row>
    <row r="66" spans="1:19" ht="15.75" x14ac:dyDescent="0.25">
      <c r="A66" s="162"/>
      <c r="B66" s="163"/>
      <c r="C66" s="172" t="s">
        <v>278</v>
      </c>
      <c r="D66" s="165"/>
      <c r="E66" s="173" t="s">
        <v>215</v>
      </c>
      <c r="F66" s="174"/>
      <c r="G66" s="174" t="s">
        <v>43</v>
      </c>
      <c r="H66" s="174" t="s">
        <v>125</v>
      </c>
      <c r="J66"/>
      <c r="K66" s="174"/>
      <c r="P66"/>
      <c r="Q66"/>
      <c r="R66"/>
      <c r="S66"/>
    </row>
    <row r="68" spans="1:19" ht="15.75" x14ac:dyDescent="0.25">
      <c r="A68" s="125" t="s">
        <v>0</v>
      </c>
      <c r="B68" s="126"/>
      <c r="C68" s="127"/>
      <c r="D68" s="127"/>
      <c r="E68" s="127"/>
      <c r="F68" s="128"/>
      <c r="G68" s="128"/>
      <c r="H68" s="128"/>
      <c r="I68" s="128"/>
      <c r="J68" s="128"/>
      <c r="K68" s="128" t="s">
        <v>34</v>
      </c>
      <c r="L68" s="128"/>
      <c r="M68" s="128"/>
      <c r="N68" s="128"/>
      <c r="O68" s="128"/>
      <c r="P68" s="128"/>
      <c r="Q68" s="128"/>
      <c r="R68" s="126"/>
      <c r="S68" s="126"/>
    </row>
    <row r="69" spans="1:19" ht="15.75" x14ac:dyDescent="0.25">
      <c r="A69" s="130" t="s">
        <v>357</v>
      </c>
      <c r="B69" s="125"/>
      <c r="C69" s="125"/>
      <c r="D69" s="125"/>
      <c r="E69" s="125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25"/>
      <c r="S69" s="125"/>
    </row>
    <row r="70" spans="1:19" ht="15.75" x14ac:dyDescent="0.25">
      <c r="A70" s="6" t="s">
        <v>1</v>
      </c>
      <c r="B70" s="6" t="s">
        <v>2</v>
      </c>
      <c r="C70" s="7" t="s">
        <v>3</v>
      </c>
      <c r="D70" s="8" t="s">
        <v>4</v>
      </c>
      <c r="E70" s="7" t="s">
        <v>5</v>
      </c>
      <c r="F70" s="142" t="s">
        <v>10</v>
      </c>
      <c r="G70" s="9" t="s">
        <v>7</v>
      </c>
      <c r="H70" s="142" t="s">
        <v>8</v>
      </c>
      <c r="I70" s="145" t="s">
        <v>10</v>
      </c>
      <c r="J70" s="145" t="s">
        <v>10</v>
      </c>
      <c r="K70" s="145" t="s">
        <v>10</v>
      </c>
      <c r="L70" s="65" t="s">
        <v>115</v>
      </c>
      <c r="M70" s="142" t="s">
        <v>11</v>
      </c>
      <c r="N70" s="142" t="s">
        <v>12</v>
      </c>
      <c r="O70" s="9" t="s">
        <v>13</v>
      </c>
      <c r="P70" s="9" t="s">
        <v>13</v>
      </c>
      <c r="Q70" s="9" t="s">
        <v>14</v>
      </c>
      <c r="R70" s="6" t="s">
        <v>15</v>
      </c>
      <c r="S70" s="154" t="s">
        <v>16</v>
      </c>
    </row>
    <row r="71" spans="1:19" ht="15.75" x14ac:dyDescent="0.25">
      <c r="A71" s="44"/>
      <c r="B71" s="44"/>
      <c r="C71" s="45"/>
      <c r="D71" s="13"/>
      <c r="E71" s="45"/>
      <c r="F71" s="143" t="s">
        <v>17</v>
      </c>
      <c r="G71" s="47"/>
      <c r="H71" s="143" t="s">
        <v>116</v>
      </c>
      <c r="I71" s="146" t="s">
        <v>17</v>
      </c>
      <c r="J71" s="146" t="s">
        <v>117</v>
      </c>
      <c r="K71" s="146" t="s">
        <v>24</v>
      </c>
      <c r="L71" s="66" t="s">
        <v>113</v>
      </c>
      <c r="M71" s="148" t="s">
        <v>20</v>
      </c>
      <c r="N71" s="143" t="s">
        <v>21</v>
      </c>
      <c r="O71" s="46" t="s">
        <v>22</v>
      </c>
      <c r="P71" s="46" t="s">
        <v>23</v>
      </c>
      <c r="Q71" s="46" t="s">
        <v>24</v>
      </c>
      <c r="R71" s="44"/>
      <c r="S71" s="16"/>
    </row>
    <row r="72" spans="1:19" ht="15.75" x14ac:dyDescent="0.25">
      <c r="A72" s="44"/>
      <c r="B72" s="44"/>
      <c r="C72" s="48"/>
      <c r="D72" s="13"/>
      <c r="E72" s="45"/>
      <c r="F72" s="143" t="s">
        <v>30</v>
      </c>
      <c r="G72" s="47"/>
      <c r="H72" s="46"/>
      <c r="I72" s="146" t="s">
        <v>26</v>
      </c>
      <c r="J72" s="146" t="s">
        <v>24</v>
      </c>
      <c r="K72" s="146" t="s">
        <v>118</v>
      </c>
      <c r="L72" s="66"/>
      <c r="M72" s="143" t="s">
        <v>29</v>
      </c>
      <c r="N72" s="143" t="s">
        <v>30</v>
      </c>
      <c r="O72" s="46"/>
      <c r="P72" s="46"/>
      <c r="Q72" s="46"/>
      <c r="R72" s="44"/>
      <c r="S72" s="16"/>
    </row>
    <row r="73" spans="1:19" ht="15.75" x14ac:dyDescent="0.25">
      <c r="A73" s="18"/>
      <c r="B73" s="18"/>
      <c r="C73" s="19"/>
      <c r="D73" s="20"/>
      <c r="E73" s="21"/>
      <c r="F73" s="22"/>
      <c r="G73" s="23"/>
      <c r="H73" s="22"/>
      <c r="I73" s="147" t="s">
        <v>30</v>
      </c>
      <c r="J73" s="147" t="s">
        <v>25</v>
      </c>
      <c r="K73" s="147" t="s">
        <v>119</v>
      </c>
      <c r="L73" s="67"/>
      <c r="M73" s="144"/>
      <c r="N73" s="144"/>
      <c r="O73" s="22"/>
      <c r="P73" s="22"/>
      <c r="Q73" s="22"/>
      <c r="R73" s="18"/>
      <c r="S73" s="24"/>
    </row>
    <row r="74" spans="1:19" ht="15.75" x14ac:dyDescent="0.25">
      <c r="A74" s="44">
        <v>1</v>
      </c>
      <c r="B74" s="132" t="s">
        <v>359</v>
      </c>
      <c r="C74" s="41" t="s">
        <v>46</v>
      </c>
      <c r="D74" s="182">
        <v>41809</v>
      </c>
      <c r="E74" s="55" t="s">
        <v>47</v>
      </c>
      <c r="F74" s="46">
        <v>0</v>
      </c>
      <c r="G74" s="124">
        <v>240000</v>
      </c>
      <c r="H74" s="46">
        <v>0</v>
      </c>
      <c r="I74" s="46">
        <v>0</v>
      </c>
      <c r="J74" s="46">
        <v>0</v>
      </c>
      <c r="K74" s="46">
        <v>0</v>
      </c>
      <c r="L74" s="66">
        <v>6000</v>
      </c>
      <c r="M74" s="46">
        <v>100000</v>
      </c>
      <c r="N74" s="46">
        <v>0</v>
      </c>
      <c r="O74" s="46">
        <f>SUM(F74:N74)</f>
        <v>346000</v>
      </c>
      <c r="P74" s="124">
        <f>10000000-O74</f>
        <v>9654000</v>
      </c>
      <c r="Q74" s="133">
        <f t="shared" ref="Q74" si="6">O74+P74</f>
        <v>10000000</v>
      </c>
      <c r="R74" s="149" t="s">
        <v>231</v>
      </c>
      <c r="S74" s="149" t="s">
        <v>316</v>
      </c>
    </row>
    <row r="75" spans="1:19" ht="15.75" x14ac:dyDescent="0.25">
      <c r="A75" s="44"/>
      <c r="B75" s="132"/>
      <c r="C75" s="41"/>
      <c r="D75" s="155"/>
      <c r="E75" s="55"/>
      <c r="F75" s="46"/>
      <c r="G75" s="124"/>
      <c r="H75" s="46"/>
      <c r="I75" s="46"/>
      <c r="J75" s="46"/>
      <c r="K75" s="46"/>
      <c r="L75" s="66"/>
      <c r="M75" s="46"/>
      <c r="N75" s="46"/>
      <c r="O75" s="46"/>
      <c r="P75" s="124"/>
      <c r="Q75" s="133"/>
      <c r="R75" s="149"/>
      <c r="S75" s="149" t="s">
        <v>360</v>
      </c>
    </row>
    <row r="76" spans="1:19" ht="15.75" x14ac:dyDescent="0.25">
      <c r="A76" s="44"/>
      <c r="B76" s="132"/>
      <c r="C76" s="48"/>
      <c r="D76" s="49"/>
      <c r="E76" s="45"/>
      <c r="F76" s="46"/>
      <c r="G76" s="47"/>
      <c r="H76" s="46"/>
      <c r="I76" s="46"/>
      <c r="J76" s="46"/>
      <c r="K76" s="46"/>
      <c r="L76" s="66"/>
      <c r="M76" s="46"/>
      <c r="N76" s="46"/>
      <c r="O76" s="46"/>
      <c r="P76" s="46"/>
      <c r="Q76" s="46"/>
      <c r="R76" s="132"/>
      <c r="S76" s="179"/>
    </row>
    <row r="77" spans="1:19" ht="15.75" x14ac:dyDescent="0.25">
      <c r="A77" s="44"/>
      <c r="B77" s="27"/>
      <c r="C77" s="28"/>
      <c r="D77" s="29"/>
      <c r="E77" s="28"/>
      <c r="F77" s="46"/>
      <c r="G77" s="26"/>
      <c r="H77" s="26"/>
      <c r="I77" s="26"/>
      <c r="J77" s="26"/>
      <c r="K77" s="26"/>
      <c r="L77" s="68"/>
      <c r="M77" s="26"/>
      <c r="N77" s="26"/>
      <c r="O77" s="26"/>
      <c r="P77" s="26"/>
      <c r="Q77" s="26"/>
      <c r="R77" s="1"/>
      <c r="S77" s="179"/>
    </row>
    <row r="78" spans="1:19" ht="16.5" thickBot="1" x14ac:dyDescent="0.3">
      <c r="A78" s="30"/>
      <c r="B78" s="568" t="s">
        <v>35</v>
      </c>
      <c r="C78" s="569"/>
      <c r="D78" s="569"/>
      <c r="E78" s="570"/>
      <c r="F78" s="31">
        <f t="shared" ref="F78:P78" si="7">SUM(F74:F77)</f>
        <v>0</v>
      </c>
      <c r="G78" s="31">
        <f t="shared" si="7"/>
        <v>240000</v>
      </c>
      <c r="H78" s="31">
        <f t="shared" si="7"/>
        <v>0</v>
      </c>
      <c r="I78" s="31">
        <f t="shared" si="7"/>
        <v>0</v>
      </c>
      <c r="J78" s="31">
        <f t="shared" si="7"/>
        <v>0</v>
      </c>
      <c r="K78" s="31">
        <f t="shared" si="7"/>
        <v>0</v>
      </c>
      <c r="L78" s="31">
        <f t="shared" si="7"/>
        <v>6000</v>
      </c>
      <c r="M78" s="31">
        <f t="shared" si="7"/>
        <v>100000</v>
      </c>
      <c r="N78" s="31">
        <f t="shared" si="7"/>
        <v>0</v>
      </c>
      <c r="O78" s="31">
        <f t="shared" si="7"/>
        <v>346000</v>
      </c>
      <c r="P78" s="31">
        <f t="shared" si="7"/>
        <v>9654000</v>
      </c>
      <c r="Q78" s="31">
        <f>SUM(Q74:Q77)</f>
        <v>10000000</v>
      </c>
      <c r="R78" s="32"/>
      <c r="S78" s="32"/>
    </row>
    <row r="79" spans="1:19" ht="16.5" thickTop="1" x14ac:dyDescent="0.25">
      <c r="A79" s="127"/>
      <c r="B79" s="126"/>
      <c r="C79" s="126"/>
      <c r="D79" s="127"/>
      <c r="E79" s="126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6"/>
      <c r="S79" s="126"/>
    </row>
    <row r="80" spans="1:19" ht="15.75" x14ac:dyDescent="0.25">
      <c r="A80" s="127"/>
      <c r="B80" s="126"/>
      <c r="C80" s="126"/>
      <c r="D80" s="127"/>
      <c r="E80" s="126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6"/>
      <c r="S80" s="126"/>
    </row>
    <row r="81" spans="1:19" ht="15.75" x14ac:dyDescent="0.25">
      <c r="A81" s="162" t="s">
        <v>34</v>
      </c>
      <c r="B81" s="163"/>
      <c r="C81" s="164" t="s">
        <v>358</v>
      </c>
      <c r="D81" s="165"/>
      <c r="E81"/>
      <c r="F81" s="164"/>
      <c r="G81" s="164"/>
      <c r="H81" s="164"/>
      <c r="I81" s="164"/>
      <c r="J81" s="164"/>
      <c r="K81" s="164"/>
      <c r="L81" s="164"/>
      <c r="P81"/>
      <c r="Q81"/>
      <c r="R81"/>
      <c r="S81"/>
    </row>
    <row r="82" spans="1:19" ht="15.75" x14ac:dyDescent="0.25">
      <c r="A82" s="162"/>
      <c r="B82" s="163"/>
      <c r="C82" s="166" t="s">
        <v>37</v>
      </c>
      <c r="D82" s="165"/>
      <c r="E82" s="164" t="s">
        <v>272</v>
      </c>
      <c r="F82" s="167"/>
      <c r="G82" s="181" t="s">
        <v>273</v>
      </c>
      <c r="H82" s="181"/>
      <c r="J82" s="167"/>
      <c r="K82" s="167"/>
      <c r="L82"/>
      <c r="P82"/>
      <c r="Q82"/>
      <c r="R82"/>
      <c r="S82"/>
    </row>
    <row r="83" spans="1:19" ht="15.75" x14ac:dyDescent="0.25">
      <c r="A83" s="162"/>
      <c r="B83" s="163"/>
      <c r="C83" s="166"/>
      <c r="D83" s="165"/>
      <c r="E83" s="164"/>
      <c r="F83" s="164"/>
      <c r="G83" s="164"/>
      <c r="H83" s="164"/>
      <c r="J83" s="164"/>
      <c r="K83" s="164"/>
      <c r="L83" s="164"/>
      <c r="P83"/>
      <c r="Q83"/>
      <c r="R83"/>
      <c r="S83"/>
    </row>
    <row r="84" spans="1:19" ht="15.75" x14ac:dyDescent="0.25">
      <c r="A84" s="162"/>
      <c r="B84" s="163"/>
      <c r="C84" s="166"/>
      <c r="D84" s="165"/>
      <c r="E84" s="164"/>
      <c r="F84" s="164"/>
      <c r="G84" s="164"/>
      <c r="H84" s="164"/>
      <c r="J84" s="164"/>
      <c r="K84" s="164"/>
      <c r="L84" s="164"/>
      <c r="P84"/>
      <c r="Q84"/>
      <c r="R84"/>
      <c r="S84"/>
    </row>
    <row r="85" spans="1:19" ht="15.75" x14ac:dyDescent="0.25">
      <c r="A85" s="162"/>
      <c r="B85" s="163"/>
      <c r="C85" s="166"/>
      <c r="D85" s="165"/>
      <c r="E85" s="164"/>
      <c r="F85" s="164"/>
      <c r="G85" s="164"/>
      <c r="H85" s="164"/>
      <c r="J85" s="164"/>
      <c r="K85" s="164"/>
      <c r="P85"/>
      <c r="Q85"/>
      <c r="R85"/>
      <c r="S85"/>
    </row>
    <row r="86" spans="1:19" ht="15.75" x14ac:dyDescent="0.25">
      <c r="A86" s="162"/>
      <c r="B86" s="163"/>
      <c r="C86" s="166"/>
      <c r="D86" s="165"/>
      <c r="E86" s="164"/>
      <c r="F86" s="164"/>
      <c r="G86" s="164"/>
      <c r="H86" s="164"/>
      <c r="J86" s="164"/>
      <c r="K86" s="164"/>
      <c r="L86" s="164"/>
      <c r="P86"/>
      <c r="Q86"/>
      <c r="R86"/>
      <c r="S86"/>
    </row>
    <row r="87" spans="1:19" ht="15.75" x14ac:dyDescent="0.25">
      <c r="A87" s="162" t="s">
        <v>274</v>
      </c>
      <c r="B87" s="163"/>
      <c r="C87" s="168" t="s">
        <v>275</v>
      </c>
      <c r="D87" s="165"/>
      <c r="E87" s="169" t="s">
        <v>276</v>
      </c>
      <c r="F87" s="170"/>
      <c r="G87" s="170" t="s">
        <v>40</v>
      </c>
      <c r="H87" s="170" t="s">
        <v>79</v>
      </c>
      <c r="J87"/>
      <c r="K87" s="170"/>
      <c r="P87"/>
      <c r="Q87"/>
      <c r="R87"/>
      <c r="S87"/>
    </row>
    <row r="88" spans="1:19" ht="15.75" x14ac:dyDescent="0.25">
      <c r="A88" s="162"/>
      <c r="B88" s="163"/>
      <c r="C88" s="172" t="s">
        <v>278</v>
      </c>
      <c r="D88" s="165"/>
      <c r="E88" s="173" t="s">
        <v>215</v>
      </c>
      <c r="F88" s="174"/>
      <c r="G88" s="174" t="s">
        <v>43</v>
      </c>
      <c r="H88" s="174" t="s">
        <v>125</v>
      </c>
      <c r="J88"/>
      <c r="K88" s="174"/>
      <c r="P88"/>
      <c r="Q88"/>
      <c r="R88"/>
      <c r="S88"/>
    </row>
    <row r="90" spans="1:19" ht="15.75" x14ac:dyDescent="0.25">
      <c r="A90" s="125" t="s">
        <v>0</v>
      </c>
      <c r="B90" s="126"/>
      <c r="C90" s="127"/>
      <c r="D90" s="127"/>
      <c r="E90" s="127"/>
      <c r="F90" s="128"/>
      <c r="G90" s="128"/>
      <c r="H90" s="128"/>
      <c r="I90" s="128"/>
      <c r="J90" s="128"/>
      <c r="K90" s="128" t="s">
        <v>34</v>
      </c>
      <c r="L90" s="128"/>
      <c r="M90" s="128"/>
      <c r="N90" s="128"/>
      <c r="O90" s="128"/>
      <c r="P90" s="128"/>
      <c r="Q90" s="128"/>
      <c r="R90" s="126"/>
      <c r="S90" s="126"/>
    </row>
    <row r="91" spans="1:19" ht="15.75" x14ac:dyDescent="0.25">
      <c r="A91" s="130" t="s">
        <v>361</v>
      </c>
      <c r="B91" s="125"/>
      <c r="C91" s="125"/>
      <c r="D91" s="125"/>
      <c r="E91" s="125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25"/>
      <c r="S91" s="125"/>
    </row>
    <row r="92" spans="1:19" ht="15.75" x14ac:dyDescent="0.25">
      <c r="A92" s="6" t="s">
        <v>1</v>
      </c>
      <c r="B92" s="6" t="s">
        <v>2</v>
      </c>
      <c r="C92" s="7" t="s">
        <v>3</v>
      </c>
      <c r="D92" s="8" t="s">
        <v>4</v>
      </c>
      <c r="E92" s="7" t="s">
        <v>5</v>
      </c>
      <c r="F92" s="142" t="s">
        <v>10</v>
      </c>
      <c r="G92" s="9" t="s">
        <v>7</v>
      </c>
      <c r="H92" s="142" t="s">
        <v>8</v>
      </c>
      <c r="I92" s="145" t="s">
        <v>10</v>
      </c>
      <c r="J92" s="145" t="s">
        <v>10</v>
      </c>
      <c r="K92" s="145" t="s">
        <v>10</v>
      </c>
      <c r="L92" s="65" t="s">
        <v>115</v>
      </c>
      <c r="M92" s="142" t="s">
        <v>11</v>
      </c>
      <c r="N92" s="142" t="s">
        <v>12</v>
      </c>
      <c r="O92" s="9" t="s">
        <v>13</v>
      </c>
      <c r="P92" s="9" t="s">
        <v>13</v>
      </c>
      <c r="Q92" s="9" t="s">
        <v>14</v>
      </c>
      <c r="R92" s="6" t="s">
        <v>15</v>
      </c>
      <c r="S92" s="154" t="s">
        <v>16</v>
      </c>
    </row>
    <row r="93" spans="1:19" ht="15.75" x14ac:dyDescent="0.25">
      <c r="A93" s="44"/>
      <c r="B93" s="44"/>
      <c r="C93" s="45"/>
      <c r="D93" s="13"/>
      <c r="E93" s="45"/>
      <c r="F93" s="143" t="s">
        <v>17</v>
      </c>
      <c r="G93" s="47"/>
      <c r="H93" s="143" t="s">
        <v>116</v>
      </c>
      <c r="I93" s="146" t="s">
        <v>17</v>
      </c>
      <c r="J93" s="146" t="s">
        <v>117</v>
      </c>
      <c r="K93" s="146" t="s">
        <v>24</v>
      </c>
      <c r="L93" s="66" t="s">
        <v>113</v>
      </c>
      <c r="M93" s="148" t="s">
        <v>20</v>
      </c>
      <c r="N93" s="143" t="s">
        <v>21</v>
      </c>
      <c r="O93" s="46" t="s">
        <v>22</v>
      </c>
      <c r="P93" s="46" t="s">
        <v>23</v>
      </c>
      <c r="Q93" s="46" t="s">
        <v>24</v>
      </c>
      <c r="R93" s="44"/>
      <c r="S93" s="16"/>
    </row>
    <row r="94" spans="1:19" ht="15.75" x14ac:dyDescent="0.25">
      <c r="A94" s="44"/>
      <c r="B94" s="44"/>
      <c r="C94" s="48"/>
      <c r="D94" s="13"/>
      <c r="E94" s="45"/>
      <c r="F94" s="143" t="s">
        <v>30</v>
      </c>
      <c r="G94" s="47"/>
      <c r="H94" s="46"/>
      <c r="I94" s="146" t="s">
        <v>26</v>
      </c>
      <c r="J94" s="146" t="s">
        <v>24</v>
      </c>
      <c r="K94" s="146" t="s">
        <v>118</v>
      </c>
      <c r="L94" s="66"/>
      <c r="M94" s="143" t="s">
        <v>29</v>
      </c>
      <c r="N94" s="143" t="s">
        <v>30</v>
      </c>
      <c r="O94" s="46"/>
      <c r="P94" s="46"/>
      <c r="Q94" s="46"/>
      <c r="R94" s="44"/>
      <c r="S94" s="16"/>
    </row>
    <row r="95" spans="1:19" ht="15.75" x14ac:dyDescent="0.25">
      <c r="A95" s="18"/>
      <c r="B95" s="18"/>
      <c r="C95" s="19"/>
      <c r="D95" s="20"/>
      <c r="E95" s="21"/>
      <c r="F95" s="22"/>
      <c r="G95" s="23"/>
      <c r="H95" s="22"/>
      <c r="I95" s="147" t="s">
        <v>30</v>
      </c>
      <c r="J95" s="147" t="s">
        <v>25</v>
      </c>
      <c r="K95" s="147" t="s">
        <v>119</v>
      </c>
      <c r="L95" s="67"/>
      <c r="M95" s="144"/>
      <c r="N95" s="144"/>
      <c r="O95" s="22"/>
      <c r="P95" s="22"/>
      <c r="Q95" s="22"/>
      <c r="R95" s="18"/>
      <c r="S95" s="24"/>
    </row>
    <row r="96" spans="1:19" ht="15.75" x14ac:dyDescent="0.25">
      <c r="A96" s="44">
        <v>1</v>
      </c>
      <c r="B96" s="132" t="s">
        <v>362</v>
      </c>
      <c r="C96" s="41" t="s">
        <v>363</v>
      </c>
      <c r="D96" s="182">
        <v>41810</v>
      </c>
      <c r="E96" s="55" t="s">
        <v>364</v>
      </c>
      <c r="F96" s="46">
        <v>0</v>
      </c>
      <c r="G96" s="124">
        <v>648000</v>
      </c>
      <c r="H96" s="46">
        <v>0</v>
      </c>
      <c r="I96" s="46">
        <v>0</v>
      </c>
      <c r="J96" s="46">
        <v>0</v>
      </c>
      <c r="K96" s="46">
        <v>0</v>
      </c>
      <c r="L96" s="66">
        <v>0</v>
      </c>
      <c r="M96" s="46">
        <v>90000</v>
      </c>
      <c r="N96" s="46">
        <v>0</v>
      </c>
      <c r="O96" s="46">
        <f>SUM(F96:N96)</f>
        <v>738000</v>
      </c>
      <c r="P96" s="124">
        <f>9000000-O96</f>
        <v>8262000</v>
      </c>
      <c r="Q96" s="133">
        <f t="shared" ref="Q96" si="8">O96+P96</f>
        <v>9000000</v>
      </c>
      <c r="R96" s="149" t="s">
        <v>283</v>
      </c>
      <c r="S96" s="149" t="s">
        <v>316</v>
      </c>
    </row>
    <row r="97" spans="1:20" ht="15.75" x14ac:dyDescent="0.25">
      <c r="A97" s="44"/>
      <c r="B97" s="132"/>
      <c r="C97" s="41"/>
      <c r="D97" s="155"/>
      <c r="E97" s="55"/>
      <c r="F97" s="46"/>
      <c r="G97" s="124"/>
      <c r="H97" s="46"/>
      <c r="I97" s="46"/>
      <c r="J97" s="46"/>
      <c r="K97" s="46"/>
      <c r="L97" s="66"/>
      <c r="M97" s="46"/>
      <c r="N97" s="46"/>
      <c r="O97" s="46"/>
      <c r="P97" s="124"/>
      <c r="Q97" s="133"/>
      <c r="R97" s="149"/>
      <c r="S97" s="149" t="s">
        <v>365</v>
      </c>
      <c r="T97" s="129" t="s">
        <v>367</v>
      </c>
    </row>
    <row r="98" spans="1:20" ht="15.75" x14ac:dyDescent="0.25">
      <c r="A98" s="44"/>
      <c r="B98" s="132"/>
      <c r="C98" s="48"/>
      <c r="D98" s="49"/>
      <c r="E98" s="45"/>
      <c r="F98" s="46"/>
      <c r="G98" s="47"/>
      <c r="H98" s="46"/>
      <c r="I98" s="46"/>
      <c r="J98" s="46"/>
      <c r="K98" s="46"/>
      <c r="L98" s="66"/>
      <c r="M98" s="46"/>
      <c r="N98" s="46"/>
      <c r="O98" s="46"/>
      <c r="P98" s="46"/>
      <c r="Q98" s="46"/>
      <c r="R98" s="132"/>
      <c r="S98" s="179"/>
      <c r="T98" s="129" t="s">
        <v>368</v>
      </c>
    </row>
    <row r="99" spans="1:20" ht="15.75" x14ac:dyDescent="0.25">
      <c r="A99" s="44"/>
      <c r="B99" s="27"/>
      <c r="C99" s="28"/>
      <c r="D99" s="29"/>
      <c r="E99" s="28"/>
      <c r="F99" s="46"/>
      <c r="G99" s="26"/>
      <c r="H99" s="26"/>
      <c r="I99" s="26"/>
      <c r="J99" s="26"/>
      <c r="K99" s="26"/>
      <c r="L99" s="68"/>
      <c r="M99" s="26"/>
      <c r="N99" s="26"/>
      <c r="O99" s="26"/>
      <c r="P99" s="26"/>
      <c r="Q99" s="26"/>
      <c r="R99" s="1"/>
      <c r="S99" s="179"/>
    </row>
    <row r="100" spans="1:20" ht="16.5" thickBot="1" x14ac:dyDescent="0.3">
      <c r="A100" s="30"/>
      <c r="B100" s="568" t="s">
        <v>35</v>
      </c>
      <c r="C100" s="569"/>
      <c r="D100" s="569"/>
      <c r="E100" s="570"/>
      <c r="F100" s="31">
        <f t="shared" ref="F100:P100" si="9">SUM(F96:F99)</f>
        <v>0</v>
      </c>
      <c r="G100" s="31">
        <f t="shared" si="9"/>
        <v>648000</v>
      </c>
      <c r="H100" s="31">
        <f t="shared" si="9"/>
        <v>0</v>
      </c>
      <c r="I100" s="31">
        <f t="shared" si="9"/>
        <v>0</v>
      </c>
      <c r="J100" s="31">
        <f t="shared" si="9"/>
        <v>0</v>
      </c>
      <c r="K100" s="31">
        <f t="shared" si="9"/>
        <v>0</v>
      </c>
      <c r="L100" s="31">
        <f t="shared" si="9"/>
        <v>0</v>
      </c>
      <c r="M100" s="31">
        <f t="shared" si="9"/>
        <v>90000</v>
      </c>
      <c r="N100" s="31">
        <f t="shared" si="9"/>
        <v>0</v>
      </c>
      <c r="O100" s="31">
        <f t="shared" si="9"/>
        <v>738000</v>
      </c>
      <c r="P100" s="31">
        <f t="shared" si="9"/>
        <v>8262000</v>
      </c>
      <c r="Q100" s="31">
        <f>SUM(Q96:Q99)</f>
        <v>9000000</v>
      </c>
      <c r="R100" s="32"/>
      <c r="S100" s="32"/>
    </row>
    <row r="101" spans="1:20" ht="16.5" thickTop="1" x14ac:dyDescent="0.25">
      <c r="A101" s="127"/>
      <c r="B101" s="126"/>
      <c r="C101" s="126"/>
      <c r="D101" s="127"/>
      <c r="E101" s="126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6"/>
      <c r="S101" s="126"/>
    </row>
    <row r="102" spans="1:20" ht="15.75" x14ac:dyDescent="0.25">
      <c r="A102" s="127"/>
      <c r="B102" s="126"/>
      <c r="C102" s="126"/>
      <c r="D102" s="127"/>
      <c r="E102" s="126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6"/>
      <c r="S102" s="126"/>
    </row>
    <row r="103" spans="1:20" ht="15.75" x14ac:dyDescent="0.25">
      <c r="A103" s="162" t="s">
        <v>34</v>
      </c>
      <c r="B103" s="163"/>
      <c r="C103" s="164" t="s">
        <v>366</v>
      </c>
      <c r="D103" s="165"/>
      <c r="E103"/>
      <c r="F103" s="164"/>
      <c r="G103" s="164"/>
      <c r="H103" s="164"/>
      <c r="I103" s="164"/>
      <c r="J103" s="164"/>
      <c r="K103" s="164"/>
      <c r="L103" s="164"/>
      <c r="P103"/>
      <c r="Q103"/>
      <c r="R103"/>
      <c r="S103"/>
    </row>
    <row r="104" spans="1:20" ht="15.75" x14ac:dyDescent="0.25">
      <c r="A104" s="162"/>
      <c r="B104" s="163"/>
      <c r="C104" s="166" t="s">
        <v>37</v>
      </c>
      <c r="D104" s="165"/>
      <c r="E104" s="164" t="s">
        <v>272</v>
      </c>
      <c r="F104" s="167"/>
      <c r="G104" s="183" t="s">
        <v>273</v>
      </c>
      <c r="H104" s="183"/>
      <c r="J104" s="167"/>
      <c r="K104" s="167"/>
      <c r="L104"/>
      <c r="P104"/>
      <c r="Q104"/>
      <c r="R104"/>
      <c r="S104"/>
    </row>
    <row r="105" spans="1:20" ht="15.75" x14ac:dyDescent="0.25">
      <c r="A105" s="162"/>
      <c r="B105" s="163"/>
      <c r="C105" s="166"/>
      <c r="D105" s="165"/>
      <c r="E105" s="164"/>
      <c r="F105" s="164"/>
      <c r="G105" s="164"/>
      <c r="H105" s="164"/>
      <c r="J105" s="164"/>
      <c r="K105" s="164"/>
      <c r="L105" s="164"/>
      <c r="P105"/>
      <c r="Q105"/>
      <c r="R105"/>
      <c r="S105"/>
    </row>
    <row r="106" spans="1:20" ht="15.75" x14ac:dyDescent="0.25">
      <c r="A106" s="162"/>
      <c r="B106" s="163"/>
      <c r="C106" s="166"/>
      <c r="D106" s="165"/>
      <c r="E106" s="164"/>
      <c r="F106" s="164"/>
      <c r="G106" s="164"/>
      <c r="H106" s="164"/>
      <c r="J106" s="164"/>
      <c r="K106" s="164"/>
      <c r="L106" s="164"/>
      <c r="P106"/>
      <c r="Q106"/>
      <c r="R106"/>
      <c r="S106"/>
    </row>
    <row r="107" spans="1:20" ht="15.75" x14ac:dyDescent="0.25">
      <c r="A107" s="162"/>
      <c r="B107" s="163"/>
      <c r="C107" s="166"/>
      <c r="D107" s="165"/>
      <c r="E107" s="164"/>
      <c r="F107" s="164"/>
      <c r="G107" s="164"/>
      <c r="H107" s="164"/>
      <c r="J107" s="164"/>
      <c r="K107" s="164"/>
      <c r="P107"/>
      <c r="Q107"/>
      <c r="R107"/>
      <c r="S107"/>
    </row>
    <row r="108" spans="1:20" ht="15.75" x14ac:dyDescent="0.25">
      <c r="A108" s="162"/>
      <c r="B108" s="163"/>
      <c r="C108" s="166"/>
      <c r="D108" s="165"/>
      <c r="E108" s="164"/>
      <c r="F108" s="164"/>
      <c r="G108" s="164"/>
      <c r="H108" s="164"/>
      <c r="J108" s="164"/>
      <c r="K108" s="164"/>
      <c r="L108" s="164"/>
      <c r="P108"/>
      <c r="Q108"/>
      <c r="R108"/>
      <c r="S108"/>
    </row>
    <row r="109" spans="1:20" ht="15.75" x14ac:dyDescent="0.25">
      <c r="A109" s="162" t="s">
        <v>274</v>
      </c>
      <c r="B109" s="163"/>
      <c r="C109" s="168" t="s">
        <v>275</v>
      </c>
      <c r="D109" s="165"/>
      <c r="E109" s="169" t="s">
        <v>276</v>
      </c>
      <c r="F109" s="170"/>
      <c r="G109" s="170" t="s">
        <v>40</v>
      </c>
      <c r="H109" s="170" t="s">
        <v>79</v>
      </c>
      <c r="J109"/>
      <c r="K109" s="170"/>
      <c r="P109"/>
      <c r="Q109"/>
      <c r="R109"/>
      <c r="S109"/>
    </row>
    <row r="110" spans="1:20" ht="15.75" x14ac:dyDescent="0.25">
      <c r="A110" s="162"/>
      <c r="B110" s="163"/>
      <c r="C110" s="172" t="s">
        <v>278</v>
      </c>
      <c r="D110" s="165"/>
      <c r="E110" s="173" t="s">
        <v>215</v>
      </c>
      <c r="F110" s="174"/>
      <c r="G110" s="174" t="s">
        <v>43</v>
      </c>
      <c r="H110" s="174" t="s">
        <v>125</v>
      </c>
      <c r="J110"/>
      <c r="K110" s="174"/>
      <c r="P110"/>
      <c r="Q110"/>
      <c r="R110"/>
      <c r="S110"/>
    </row>
    <row r="111" spans="1:20" ht="15.75" x14ac:dyDescent="0.25">
      <c r="A111" s="125" t="s">
        <v>0</v>
      </c>
      <c r="B111" s="126"/>
      <c r="C111" s="127"/>
      <c r="D111" s="127"/>
      <c r="E111" s="127"/>
      <c r="F111" s="128"/>
      <c r="G111" s="128"/>
      <c r="H111" s="128"/>
      <c r="I111" s="128"/>
      <c r="J111" s="128"/>
      <c r="K111" s="128" t="s">
        <v>34</v>
      </c>
      <c r="L111" s="128"/>
      <c r="M111" s="128"/>
      <c r="N111" s="128"/>
      <c r="O111" s="128"/>
      <c r="P111" s="128"/>
      <c r="Q111" s="128"/>
      <c r="R111" s="126"/>
      <c r="S111" s="126"/>
    </row>
    <row r="112" spans="1:20" ht="15.75" x14ac:dyDescent="0.25">
      <c r="A112" s="130" t="s">
        <v>374</v>
      </c>
      <c r="B112" s="125"/>
      <c r="C112" s="125"/>
      <c r="D112" s="125"/>
      <c r="E112" s="125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25"/>
      <c r="S112" s="125"/>
    </row>
    <row r="113" spans="1:20" ht="15.75" x14ac:dyDescent="0.25">
      <c r="A113" s="6" t="s">
        <v>1</v>
      </c>
      <c r="B113" s="6" t="s">
        <v>2</v>
      </c>
      <c r="C113" s="7" t="s">
        <v>3</v>
      </c>
      <c r="D113" s="8" t="s">
        <v>4</v>
      </c>
      <c r="E113" s="7" t="s">
        <v>5</v>
      </c>
      <c r="F113" s="142" t="s">
        <v>10</v>
      </c>
      <c r="G113" s="9" t="s">
        <v>7</v>
      </c>
      <c r="H113" s="142" t="s">
        <v>8</v>
      </c>
      <c r="I113" s="145" t="s">
        <v>10</v>
      </c>
      <c r="J113" s="145" t="s">
        <v>10</v>
      </c>
      <c r="K113" s="145" t="s">
        <v>10</v>
      </c>
      <c r="L113" s="65" t="s">
        <v>115</v>
      </c>
      <c r="M113" s="142" t="s">
        <v>11</v>
      </c>
      <c r="N113" s="142" t="s">
        <v>12</v>
      </c>
      <c r="O113" s="9" t="s">
        <v>13</v>
      </c>
      <c r="P113" s="9" t="s">
        <v>13</v>
      </c>
      <c r="Q113" s="9" t="s">
        <v>14</v>
      </c>
      <c r="R113" s="6" t="s">
        <v>15</v>
      </c>
      <c r="S113" s="154" t="s">
        <v>16</v>
      </c>
    </row>
    <row r="114" spans="1:20" ht="15.75" x14ac:dyDescent="0.25">
      <c r="A114" s="44"/>
      <c r="B114" s="44"/>
      <c r="C114" s="45"/>
      <c r="D114" s="13"/>
      <c r="E114" s="45"/>
      <c r="F114" s="143" t="s">
        <v>17</v>
      </c>
      <c r="G114" s="47"/>
      <c r="H114" s="143" t="s">
        <v>116</v>
      </c>
      <c r="I114" s="146" t="s">
        <v>17</v>
      </c>
      <c r="J114" s="146" t="s">
        <v>117</v>
      </c>
      <c r="K114" s="146" t="s">
        <v>24</v>
      </c>
      <c r="L114" s="66" t="s">
        <v>113</v>
      </c>
      <c r="M114" s="148" t="s">
        <v>20</v>
      </c>
      <c r="N114" s="143" t="s">
        <v>21</v>
      </c>
      <c r="O114" s="46" t="s">
        <v>22</v>
      </c>
      <c r="P114" s="46" t="s">
        <v>23</v>
      </c>
      <c r="Q114" s="46" t="s">
        <v>24</v>
      </c>
      <c r="R114" s="44"/>
      <c r="S114" s="16"/>
    </row>
    <row r="115" spans="1:20" ht="15.75" x14ac:dyDescent="0.25">
      <c r="A115" s="44"/>
      <c r="B115" s="44"/>
      <c r="C115" s="48"/>
      <c r="D115" s="13"/>
      <c r="E115" s="45"/>
      <c r="F115" s="143" t="s">
        <v>30</v>
      </c>
      <c r="G115" s="47"/>
      <c r="H115" s="46"/>
      <c r="I115" s="146" t="s">
        <v>26</v>
      </c>
      <c r="J115" s="146" t="s">
        <v>24</v>
      </c>
      <c r="K115" s="146" t="s">
        <v>118</v>
      </c>
      <c r="L115" s="66"/>
      <c r="M115" s="143" t="s">
        <v>29</v>
      </c>
      <c r="N115" s="143" t="s">
        <v>30</v>
      </c>
      <c r="O115" s="46"/>
      <c r="P115" s="46"/>
      <c r="Q115" s="46"/>
      <c r="R115" s="44"/>
      <c r="S115" s="16"/>
    </row>
    <row r="116" spans="1:20" ht="15.75" x14ac:dyDescent="0.25">
      <c r="A116" s="18"/>
      <c r="B116" s="18"/>
      <c r="C116" s="19"/>
      <c r="D116" s="20"/>
      <c r="E116" s="21"/>
      <c r="F116" s="22"/>
      <c r="G116" s="23"/>
      <c r="H116" s="22"/>
      <c r="I116" s="147" t="s">
        <v>30</v>
      </c>
      <c r="J116" s="147" t="s">
        <v>25</v>
      </c>
      <c r="K116" s="147" t="s">
        <v>119</v>
      </c>
      <c r="L116" s="67"/>
      <c r="M116" s="144"/>
      <c r="N116" s="144"/>
      <c r="O116" s="22"/>
      <c r="P116" s="22"/>
      <c r="Q116" s="22"/>
      <c r="R116" s="18"/>
      <c r="S116" s="24"/>
    </row>
    <row r="117" spans="1:20" ht="15.75" x14ac:dyDescent="0.25">
      <c r="A117" s="44">
        <v>1</v>
      </c>
      <c r="B117" s="132" t="s">
        <v>369</v>
      </c>
      <c r="C117" s="41" t="s">
        <v>370</v>
      </c>
      <c r="D117" s="182">
        <v>41794</v>
      </c>
      <c r="E117" s="55" t="s">
        <v>371</v>
      </c>
      <c r="F117" s="46">
        <v>0</v>
      </c>
      <c r="G117" s="124">
        <v>600000</v>
      </c>
      <c r="H117" s="46">
        <v>0</v>
      </c>
      <c r="I117" s="46">
        <v>0</v>
      </c>
      <c r="J117" s="46">
        <v>0</v>
      </c>
      <c r="K117" s="46">
        <v>0</v>
      </c>
      <c r="L117" s="66">
        <v>0</v>
      </c>
      <c r="M117" s="46">
        <v>500000</v>
      </c>
      <c r="N117" s="46">
        <v>0</v>
      </c>
      <c r="O117" s="46">
        <f>SUM(F117:N117)</f>
        <v>1100000</v>
      </c>
      <c r="P117" s="124">
        <f>50000000-O117</f>
        <v>48900000</v>
      </c>
      <c r="Q117" s="133">
        <f t="shared" ref="Q117" si="10">O117+P117</f>
        <v>50000000</v>
      </c>
      <c r="R117" s="149" t="s">
        <v>283</v>
      </c>
      <c r="S117" s="149" t="s">
        <v>316</v>
      </c>
    </row>
    <row r="118" spans="1:20" ht="15.75" x14ac:dyDescent="0.25">
      <c r="A118" s="44"/>
      <c r="B118" s="132"/>
      <c r="C118" s="41"/>
      <c r="D118" s="155"/>
      <c r="E118" s="55"/>
      <c r="F118" s="46"/>
      <c r="G118" s="124"/>
      <c r="H118" s="46"/>
      <c r="I118" s="46"/>
      <c r="J118" s="46"/>
      <c r="K118" s="46"/>
      <c r="L118" s="66"/>
      <c r="M118" s="46"/>
      <c r="N118" s="46"/>
      <c r="O118" s="46"/>
      <c r="P118" s="124"/>
      <c r="Q118" s="133"/>
      <c r="R118" s="149"/>
      <c r="S118" s="149" t="s">
        <v>372</v>
      </c>
      <c r="T118" s="129" t="s">
        <v>367</v>
      </c>
    </row>
    <row r="119" spans="1:20" ht="15.75" x14ac:dyDescent="0.25">
      <c r="A119" s="44"/>
      <c r="B119" s="132"/>
      <c r="C119" s="48"/>
      <c r="D119" s="49"/>
      <c r="E119" s="45"/>
      <c r="F119" s="46"/>
      <c r="G119" s="47"/>
      <c r="H119" s="46"/>
      <c r="I119" s="46"/>
      <c r="J119" s="46"/>
      <c r="K119" s="46"/>
      <c r="L119" s="66"/>
      <c r="M119" s="46"/>
      <c r="N119" s="46"/>
      <c r="O119" s="46"/>
      <c r="P119" s="46"/>
      <c r="Q119" s="46"/>
      <c r="R119" s="132"/>
      <c r="S119" s="179"/>
      <c r="T119" s="129" t="s">
        <v>368</v>
      </c>
    </row>
    <row r="120" spans="1:20" ht="15.75" x14ac:dyDescent="0.25">
      <c r="A120" s="44"/>
      <c r="B120" s="27"/>
      <c r="C120" s="28"/>
      <c r="D120" s="29"/>
      <c r="E120" s="28"/>
      <c r="F120" s="46"/>
      <c r="G120" s="26"/>
      <c r="H120" s="26"/>
      <c r="I120" s="26"/>
      <c r="J120" s="26"/>
      <c r="K120" s="26"/>
      <c r="L120" s="68"/>
      <c r="M120" s="26"/>
      <c r="N120" s="26"/>
      <c r="O120" s="26"/>
      <c r="P120" s="26"/>
      <c r="Q120" s="26"/>
      <c r="R120" s="1"/>
      <c r="S120" s="179"/>
    </row>
    <row r="121" spans="1:20" ht="16.5" thickBot="1" x14ac:dyDescent="0.3">
      <c r="A121" s="30"/>
      <c r="B121" s="568" t="s">
        <v>35</v>
      </c>
      <c r="C121" s="569"/>
      <c r="D121" s="569"/>
      <c r="E121" s="570"/>
      <c r="F121" s="31">
        <f t="shared" ref="F121:P121" si="11">SUM(F117:F120)</f>
        <v>0</v>
      </c>
      <c r="G121" s="31">
        <f t="shared" si="11"/>
        <v>600000</v>
      </c>
      <c r="H121" s="31">
        <f t="shared" si="11"/>
        <v>0</v>
      </c>
      <c r="I121" s="31">
        <f t="shared" si="11"/>
        <v>0</v>
      </c>
      <c r="J121" s="31">
        <f t="shared" si="11"/>
        <v>0</v>
      </c>
      <c r="K121" s="31">
        <f t="shared" si="11"/>
        <v>0</v>
      </c>
      <c r="L121" s="31">
        <f t="shared" si="11"/>
        <v>0</v>
      </c>
      <c r="M121" s="31">
        <f t="shared" si="11"/>
        <v>500000</v>
      </c>
      <c r="N121" s="31">
        <f t="shared" si="11"/>
        <v>0</v>
      </c>
      <c r="O121" s="31">
        <f t="shared" si="11"/>
        <v>1100000</v>
      </c>
      <c r="P121" s="31">
        <f t="shared" si="11"/>
        <v>48900000</v>
      </c>
      <c r="Q121" s="31">
        <f>SUM(Q117:Q120)</f>
        <v>50000000</v>
      </c>
      <c r="R121" s="32"/>
      <c r="S121" s="32"/>
    </row>
    <row r="122" spans="1:20" ht="16.5" thickTop="1" x14ac:dyDescent="0.25">
      <c r="A122" s="127"/>
      <c r="B122" s="126"/>
      <c r="C122" s="126"/>
      <c r="D122" s="127"/>
      <c r="E122" s="126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6"/>
      <c r="S122" s="126"/>
    </row>
    <row r="123" spans="1:20" ht="15.75" x14ac:dyDescent="0.25">
      <c r="A123" s="127"/>
      <c r="B123" s="126"/>
      <c r="C123" s="126"/>
      <c r="D123" s="127"/>
      <c r="E123" s="126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6"/>
      <c r="S123" s="126"/>
    </row>
    <row r="124" spans="1:20" ht="15.75" x14ac:dyDescent="0.25">
      <c r="A124" s="162" t="s">
        <v>34</v>
      </c>
      <c r="B124" s="163"/>
      <c r="C124" s="164" t="s">
        <v>373</v>
      </c>
      <c r="D124" s="165"/>
      <c r="E124"/>
      <c r="F124" s="164"/>
      <c r="G124" s="164"/>
      <c r="H124" s="164"/>
      <c r="I124" s="164"/>
      <c r="J124" s="164"/>
      <c r="K124" s="164"/>
      <c r="L124" s="164"/>
      <c r="P124"/>
      <c r="Q124"/>
      <c r="R124"/>
      <c r="S124"/>
    </row>
    <row r="125" spans="1:20" ht="15.75" x14ac:dyDescent="0.25">
      <c r="A125" s="162"/>
      <c r="B125" s="163"/>
      <c r="C125" s="166" t="s">
        <v>37</v>
      </c>
      <c r="D125" s="165"/>
      <c r="E125" s="164" t="s">
        <v>272</v>
      </c>
      <c r="F125" s="167"/>
      <c r="G125" s="184" t="s">
        <v>273</v>
      </c>
      <c r="H125" s="184"/>
      <c r="J125" s="167"/>
      <c r="K125" s="167"/>
      <c r="L125"/>
      <c r="P125"/>
      <c r="Q125"/>
      <c r="R125"/>
      <c r="S125"/>
    </row>
    <row r="126" spans="1:20" ht="15.75" x14ac:dyDescent="0.25">
      <c r="A126" s="162"/>
      <c r="B126" s="163"/>
      <c r="C126" s="166"/>
      <c r="D126" s="165"/>
      <c r="E126" s="164"/>
      <c r="F126" s="164"/>
      <c r="G126" s="164"/>
      <c r="H126" s="164"/>
      <c r="J126" s="164"/>
      <c r="K126" s="164"/>
      <c r="L126" s="164"/>
      <c r="P126"/>
      <c r="Q126"/>
      <c r="R126"/>
      <c r="S126"/>
    </row>
    <row r="127" spans="1:20" ht="15.75" x14ac:dyDescent="0.25">
      <c r="A127" s="162"/>
      <c r="B127" s="163"/>
      <c r="C127" s="166"/>
      <c r="D127" s="165"/>
      <c r="E127" s="164"/>
      <c r="F127" s="164"/>
      <c r="G127" s="164"/>
      <c r="H127" s="164"/>
      <c r="J127" s="164"/>
      <c r="K127" s="164"/>
      <c r="L127" s="164"/>
      <c r="P127"/>
      <c r="Q127"/>
      <c r="R127"/>
      <c r="S127"/>
    </row>
    <row r="128" spans="1:20" ht="15.75" x14ac:dyDescent="0.25">
      <c r="A128" s="162"/>
      <c r="B128" s="163"/>
      <c r="C128" s="166"/>
      <c r="D128" s="165"/>
      <c r="E128" s="164"/>
      <c r="F128" s="164"/>
      <c r="G128" s="164"/>
      <c r="H128" s="164"/>
      <c r="J128" s="164"/>
      <c r="K128" s="164"/>
      <c r="P128"/>
      <c r="Q128"/>
      <c r="R128"/>
      <c r="S128"/>
    </row>
    <row r="129" spans="1:19" ht="15.75" x14ac:dyDescent="0.25">
      <c r="A129" s="162"/>
      <c r="B129" s="163"/>
      <c r="C129" s="166"/>
      <c r="D129" s="165"/>
      <c r="E129" s="164"/>
      <c r="F129" s="164"/>
      <c r="G129" s="164"/>
      <c r="H129" s="164"/>
      <c r="J129" s="164"/>
      <c r="K129" s="164"/>
      <c r="L129" s="164"/>
      <c r="P129"/>
      <c r="Q129"/>
      <c r="R129"/>
      <c r="S129"/>
    </row>
    <row r="130" spans="1:19" ht="15.75" x14ac:dyDescent="0.25">
      <c r="A130" s="162" t="s">
        <v>274</v>
      </c>
      <c r="B130" s="163"/>
      <c r="C130" s="168" t="s">
        <v>275</v>
      </c>
      <c r="D130" s="165"/>
      <c r="E130" s="169" t="s">
        <v>276</v>
      </c>
      <c r="F130" s="170"/>
      <c r="G130" s="170" t="s">
        <v>40</v>
      </c>
      <c r="H130" s="170" t="s">
        <v>79</v>
      </c>
      <c r="J130"/>
      <c r="K130" s="170"/>
      <c r="P130"/>
      <c r="Q130"/>
      <c r="R130"/>
      <c r="S130"/>
    </row>
    <row r="131" spans="1:19" ht="15.75" x14ac:dyDescent="0.25">
      <c r="A131" s="162"/>
      <c r="B131" s="163"/>
      <c r="C131" s="172" t="s">
        <v>278</v>
      </c>
      <c r="D131" s="165"/>
      <c r="E131" s="173" t="s">
        <v>215</v>
      </c>
      <c r="F131" s="174"/>
      <c r="G131" s="174" t="s">
        <v>43</v>
      </c>
      <c r="H131" s="174" t="s">
        <v>125</v>
      </c>
      <c r="J131"/>
      <c r="K131" s="174"/>
      <c r="P131"/>
      <c r="Q131"/>
      <c r="R131"/>
      <c r="S131"/>
    </row>
  </sheetData>
  <mergeCells count="7">
    <mergeCell ref="B121:E121"/>
    <mergeCell ref="B100:E100"/>
    <mergeCell ref="B12:E12"/>
    <mergeCell ref="H16:I16"/>
    <mergeCell ref="B34:E34"/>
    <mergeCell ref="B56:E56"/>
    <mergeCell ref="B78:E78"/>
  </mergeCells>
  <pageMargins left="0.16" right="0.7" top="0.75" bottom="0.75" header="0.3" footer="0.3"/>
  <pageSetup paperSize="9" scale="62"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2"/>
  <sheetViews>
    <sheetView workbookViewId="0">
      <selection activeCell="M17" sqref="M17"/>
    </sheetView>
  </sheetViews>
  <sheetFormatPr defaultRowHeight="15" x14ac:dyDescent="0.25"/>
  <cols>
    <col min="1" max="1" width="3.42578125" style="129" customWidth="1"/>
    <col min="2" max="2" width="20.42578125" style="129" customWidth="1"/>
    <col min="3" max="3" width="9.28515625" style="129" customWidth="1"/>
    <col min="4" max="4" width="9.7109375" style="129" bestFit="1" customWidth="1"/>
    <col min="5" max="5" width="14.7109375" style="129" customWidth="1"/>
    <col min="6" max="6" width="12.42578125" style="129" customWidth="1"/>
    <col min="7" max="7" width="17.5703125" style="129" customWidth="1"/>
    <col min="8" max="8" width="17.710937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5.5703125" style="129" customWidth="1"/>
    <col min="13" max="13" width="13.140625" style="129" customWidth="1"/>
    <col min="14" max="14" width="13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7109375" style="129" customWidth="1"/>
    <col min="19" max="19" width="11.85546875" style="129" customWidth="1"/>
    <col min="20" max="16384" width="9.140625" style="129"/>
  </cols>
  <sheetData>
    <row r="2" spans="1:19" ht="15.75" x14ac:dyDescent="0.25">
      <c r="A2" s="125" t="s">
        <v>0</v>
      </c>
      <c r="B2" s="126"/>
      <c r="C2" s="127"/>
      <c r="D2" s="127"/>
      <c r="E2" s="127"/>
      <c r="F2" s="128"/>
      <c r="G2" s="128"/>
      <c r="H2" s="128"/>
      <c r="I2" s="128"/>
      <c r="J2" s="128"/>
      <c r="K2" s="128" t="s">
        <v>34</v>
      </c>
      <c r="L2" s="128"/>
      <c r="M2" s="128"/>
      <c r="N2" s="128"/>
      <c r="O2" s="128"/>
      <c r="P2" s="128"/>
      <c r="Q2" s="128"/>
      <c r="R2" s="126"/>
      <c r="S2" s="126"/>
    </row>
    <row r="3" spans="1:19" ht="15.75" x14ac:dyDescent="0.25">
      <c r="A3" s="130" t="s">
        <v>375</v>
      </c>
      <c r="B3" s="125"/>
      <c r="C3" s="125"/>
      <c r="D3" s="125"/>
      <c r="E3" s="12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25"/>
      <c r="S3" s="125"/>
    </row>
    <row r="4" spans="1:19" ht="15.75" x14ac:dyDescent="0.25">
      <c r="A4" s="6" t="s">
        <v>1</v>
      </c>
      <c r="B4" s="6" t="s">
        <v>2</v>
      </c>
      <c r="C4" s="7" t="s">
        <v>3</v>
      </c>
      <c r="D4" s="8" t="s">
        <v>4</v>
      </c>
      <c r="E4" s="7" t="s">
        <v>5</v>
      </c>
      <c r="F4" s="142" t="s">
        <v>10</v>
      </c>
      <c r="G4" s="9" t="s">
        <v>7</v>
      </c>
      <c r="H4" s="142" t="s">
        <v>8</v>
      </c>
      <c r="I4" s="145" t="s">
        <v>10</v>
      </c>
      <c r="J4" s="145" t="s">
        <v>10</v>
      </c>
      <c r="K4" s="145" t="s">
        <v>10</v>
      </c>
      <c r="L4" s="65" t="s">
        <v>115</v>
      </c>
      <c r="M4" s="142" t="s">
        <v>11</v>
      </c>
      <c r="N4" s="142" t="s">
        <v>12</v>
      </c>
      <c r="O4" s="9" t="s">
        <v>13</v>
      </c>
      <c r="P4" s="9" t="s">
        <v>13</v>
      </c>
      <c r="Q4" s="9" t="s">
        <v>14</v>
      </c>
      <c r="R4" s="6" t="s">
        <v>15</v>
      </c>
      <c r="S4" s="154" t="s">
        <v>16</v>
      </c>
    </row>
    <row r="5" spans="1:19" ht="15.75" x14ac:dyDescent="0.25">
      <c r="A5" s="44"/>
      <c r="B5" s="44"/>
      <c r="C5" s="45"/>
      <c r="D5" s="13"/>
      <c r="E5" s="45"/>
      <c r="F5" s="143" t="s">
        <v>17</v>
      </c>
      <c r="G5" s="47"/>
      <c r="H5" s="143" t="s">
        <v>116</v>
      </c>
      <c r="I5" s="146" t="s">
        <v>17</v>
      </c>
      <c r="J5" s="146" t="s">
        <v>117</v>
      </c>
      <c r="K5" s="146" t="s">
        <v>24</v>
      </c>
      <c r="L5" s="66" t="s">
        <v>113</v>
      </c>
      <c r="M5" s="148" t="s">
        <v>20</v>
      </c>
      <c r="N5" s="143" t="s">
        <v>21</v>
      </c>
      <c r="O5" s="46" t="s">
        <v>22</v>
      </c>
      <c r="P5" s="46" t="s">
        <v>23</v>
      </c>
      <c r="Q5" s="46" t="s">
        <v>24</v>
      </c>
      <c r="R5" s="44"/>
      <c r="S5" s="16"/>
    </row>
    <row r="6" spans="1:19" ht="15.75" x14ac:dyDescent="0.25">
      <c r="A6" s="44"/>
      <c r="B6" s="44"/>
      <c r="C6" s="48"/>
      <c r="D6" s="13"/>
      <c r="E6" s="45"/>
      <c r="F6" s="143" t="s">
        <v>30</v>
      </c>
      <c r="G6" s="47"/>
      <c r="H6" s="46"/>
      <c r="I6" s="146" t="s">
        <v>26</v>
      </c>
      <c r="J6" s="146" t="s">
        <v>24</v>
      </c>
      <c r="K6" s="146" t="s">
        <v>118</v>
      </c>
      <c r="L6" s="66"/>
      <c r="M6" s="143" t="s">
        <v>29</v>
      </c>
      <c r="N6" s="143" t="s">
        <v>30</v>
      </c>
      <c r="O6" s="46"/>
      <c r="P6" s="46"/>
      <c r="Q6" s="46"/>
      <c r="R6" s="44"/>
      <c r="S6" s="16"/>
    </row>
    <row r="7" spans="1:19" ht="15.75" x14ac:dyDescent="0.25">
      <c r="A7" s="18"/>
      <c r="B7" s="18"/>
      <c r="C7" s="19"/>
      <c r="D7" s="20"/>
      <c r="E7" s="21"/>
      <c r="F7" s="22"/>
      <c r="G7" s="23"/>
      <c r="H7" s="22"/>
      <c r="I7" s="147" t="s">
        <v>30</v>
      </c>
      <c r="J7" s="147" t="s">
        <v>25</v>
      </c>
      <c r="K7" s="147" t="s">
        <v>119</v>
      </c>
      <c r="L7" s="67"/>
      <c r="M7" s="144"/>
      <c r="N7" s="144"/>
      <c r="O7" s="22"/>
      <c r="P7" s="22"/>
      <c r="Q7" s="22"/>
      <c r="R7" s="18"/>
      <c r="S7" s="24"/>
    </row>
    <row r="8" spans="1:19" ht="15.75" x14ac:dyDescent="0.25">
      <c r="A8" s="44">
        <v>1</v>
      </c>
      <c r="B8" s="132" t="s">
        <v>376</v>
      </c>
      <c r="C8" s="41" t="s">
        <v>377</v>
      </c>
      <c r="D8" s="182">
        <v>41836</v>
      </c>
      <c r="E8" s="55" t="s">
        <v>378</v>
      </c>
      <c r="F8" s="46">
        <v>0</v>
      </c>
      <c r="G8" s="124">
        <v>1800000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500000</v>
      </c>
      <c r="N8" s="46">
        <v>0</v>
      </c>
      <c r="O8" s="46">
        <f>SUM(F8:N8)</f>
        <v>2300000</v>
      </c>
      <c r="P8" s="124">
        <f>50000000-O8</f>
        <v>47700000</v>
      </c>
      <c r="Q8" s="133">
        <f t="shared" ref="Q8" si="0">O8+P8</f>
        <v>50000000</v>
      </c>
      <c r="R8" s="149" t="s">
        <v>379</v>
      </c>
      <c r="S8" s="149" t="s">
        <v>316</v>
      </c>
    </row>
    <row r="9" spans="1:19" ht="15.75" x14ac:dyDescent="0.25">
      <c r="A9" s="44"/>
      <c r="B9" s="132"/>
      <c r="C9" s="41"/>
      <c r="D9" s="155"/>
      <c r="E9" s="55"/>
      <c r="F9" s="46"/>
      <c r="G9" s="124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49" t="s">
        <v>325</v>
      </c>
    </row>
    <row r="10" spans="1:19" ht="15.75" x14ac:dyDescent="0.25">
      <c r="A10" s="44"/>
      <c r="B10" s="132"/>
      <c r="C10" s="48"/>
      <c r="D10" s="49"/>
      <c r="E10" s="45"/>
      <c r="F10" s="46"/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79"/>
    </row>
    <row r="11" spans="1:19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"/>
      <c r="S11" s="179"/>
    </row>
    <row r="12" spans="1:19" ht="16.5" thickBot="1" x14ac:dyDescent="0.3">
      <c r="A12" s="30"/>
      <c r="B12" s="568" t="s">
        <v>35</v>
      </c>
      <c r="C12" s="569"/>
      <c r="D12" s="569"/>
      <c r="E12" s="570"/>
      <c r="F12" s="31">
        <f t="shared" ref="F12:P12" si="1">SUM(F8:F11)</f>
        <v>0</v>
      </c>
      <c r="G12" s="31">
        <f t="shared" si="1"/>
        <v>1800000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500000</v>
      </c>
      <c r="N12" s="31">
        <f t="shared" si="1"/>
        <v>0</v>
      </c>
      <c r="O12" s="31">
        <f t="shared" si="1"/>
        <v>2300000</v>
      </c>
      <c r="P12" s="31">
        <f t="shared" si="1"/>
        <v>47700000</v>
      </c>
      <c r="Q12" s="31">
        <f>SUM(Q8:Q11)</f>
        <v>50000000</v>
      </c>
      <c r="R12" s="32"/>
      <c r="S12" s="32"/>
    </row>
    <row r="13" spans="1:19" ht="16.5" thickTop="1" x14ac:dyDescent="0.25">
      <c r="A13" s="127"/>
      <c r="B13" s="126"/>
      <c r="C13" s="126"/>
      <c r="D13" s="127"/>
      <c r="E13" s="126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19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62" t="s">
        <v>34</v>
      </c>
      <c r="B15" s="163"/>
      <c r="C15" s="164" t="s">
        <v>380</v>
      </c>
      <c r="D15" s="165"/>
      <c r="E15"/>
      <c r="F15" s="164"/>
      <c r="G15" s="164"/>
      <c r="H15" s="164"/>
      <c r="I15" s="164"/>
      <c r="J15" s="164"/>
      <c r="K15" s="164"/>
      <c r="L15" s="164"/>
      <c r="P15"/>
      <c r="Q15"/>
      <c r="R15"/>
      <c r="S15"/>
    </row>
    <row r="16" spans="1:19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185" t="s">
        <v>273</v>
      </c>
      <c r="H16" s="185"/>
      <c r="J16" s="167"/>
      <c r="K16" s="167"/>
      <c r="L16"/>
      <c r="P16"/>
      <c r="Q16"/>
      <c r="R16"/>
      <c r="S16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  <c r="P17"/>
      <c r="Q17"/>
      <c r="R17"/>
      <c r="S17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  <c r="P18"/>
      <c r="Q18"/>
      <c r="R18"/>
      <c r="S18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  <c r="P19"/>
      <c r="Q19"/>
      <c r="R19"/>
      <c r="S19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  <c r="P20"/>
      <c r="Q20"/>
      <c r="R20"/>
      <c r="S20"/>
    </row>
    <row r="21" spans="1:19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79</v>
      </c>
      <c r="J21"/>
      <c r="K21" s="170"/>
      <c r="P21"/>
      <c r="Q21"/>
      <c r="R21"/>
      <c r="S21"/>
    </row>
    <row r="22" spans="1:19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43</v>
      </c>
      <c r="H22" s="174" t="s">
        <v>125</v>
      </c>
      <c r="J22"/>
      <c r="K22" s="174"/>
      <c r="P22"/>
      <c r="Q22"/>
      <c r="R22"/>
      <c r="S22"/>
    </row>
  </sheetData>
  <mergeCells count="1">
    <mergeCell ref="B12:E12"/>
  </mergeCells>
  <pageMargins left="0.7" right="0.7" top="0.75" bottom="0.75" header="0.3" footer="0.3"/>
  <pageSetup paperSize="5" scale="70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ColWidth="9.140625" defaultRowHeight="15" x14ac:dyDescent="0.25"/>
  <sheetData/>
  <pageMargins left="0.7" right="0.7" top="0.75" bottom="0.75" header="0.3" footer="0.3"/>
  <pageSetup paperSize="5" scale="75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5"/>
  <sheetViews>
    <sheetView topLeftCell="A20" workbookViewId="0">
      <selection activeCell="E31" sqref="E31"/>
    </sheetView>
  </sheetViews>
  <sheetFormatPr defaultRowHeight="15" x14ac:dyDescent="0.25"/>
  <cols>
    <col min="1" max="1" width="3.42578125" style="129" customWidth="1"/>
    <col min="2" max="2" width="21.140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4.140625" style="129" customWidth="1"/>
    <col min="19" max="19" width="14.42578125" style="129" bestFit="1" customWidth="1"/>
    <col min="20" max="16384" width="9.140625" style="129"/>
  </cols>
  <sheetData>
    <row r="2" spans="1:16" ht="15.75" x14ac:dyDescent="0.25">
      <c r="A2" s="2" t="s">
        <v>0</v>
      </c>
      <c r="B2" s="3"/>
      <c r="C2" s="4"/>
      <c r="D2" s="4"/>
      <c r="E2" s="4"/>
      <c r="F2" s="37"/>
      <c r="G2" s="221" t="s">
        <v>392</v>
      </c>
      <c r="H2" s="37"/>
      <c r="I2" s="37"/>
      <c r="J2" s="37"/>
      <c r="K2" s="34"/>
      <c r="L2" s="34"/>
      <c r="M2" s="187"/>
      <c r="N2" s="187"/>
      <c r="O2" s="187"/>
      <c r="P2" s="187"/>
    </row>
    <row r="3" spans="1:16" ht="15.75" x14ac:dyDescent="0.25">
      <c r="A3" s="43" t="s">
        <v>391</v>
      </c>
      <c r="B3" s="2"/>
      <c r="C3" s="2"/>
      <c r="D3" s="2"/>
      <c r="E3" s="2"/>
      <c r="F3" s="37"/>
      <c r="G3" s="37"/>
      <c r="H3" s="37"/>
      <c r="I3" s="37"/>
      <c r="J3" s="37"/>
      <c r="K3" s="34"/>
      <c r="L3" s="34"/>
      <c r="M3" s="187"/>
      <c r="N3" s="187"/>
      <c r="O3" s="187"/>
      <c r="P3" s="187"/>
    </row>
    <row r="4" spans="1:16" s="177" customFormat="1" ht="15.75" x14ac:dyDescent="0.25">
      <c r="A4" s="195"/>
      <c r="B4" s="195" t="s">
        <v>34</v>
      </c>
      <c r="C4" s="196" t="s">
        <v>3</v>
      </c>
      <c r="D4" s="197" t="s">
        <v>4</v>
      </c>
      <c r="E4" s="196" t="s">
        <v>5</v>
      </c>
      <c r="F4" s="198" t="s">
        <v>6</v>
      </c>
      <c r="G4" s="198" t="s">
        <v>6</v>
      </c>
      <c r="H4" s="198" t="s">
        <v>7</v>
      </c>
      <c r="I4" s="198" t="s">
        <v>7</v>
      </c>
      <c r="J4" s="199" t="s">
        <v>381</v>
      </c>
      <c r="K4" s="200" t="s">
        <v>112</v>
      </c>
      <c r="L4" s="198" t="s">
        <v>13</v>
      </c>
      <c r="M4" s="198" t="s">
        <v>13</v>
      </c>
      <c r="N4" s="198" t="s">
        <v>14</v>
      </c>
      <c r="O4" s="195" t="s">
        <v>15</v>
      </c>
      <c r="P4" s="201" t="s">
        <v>382</v>
      </c>
    </row>
    <row r="5" spans="1:16" s="177" customFormat="1" ht="15.75" x14ac:dyDescent="0.25">
      <c r="A5" s="202"/>
      <c r="B5" s="202"/>
      <c r="C5" s="203"/>
      <c r="D5" s="204"/>
      <c r="E5" s="203"/>
      <c r="F5" s="205" t="s">
        <v>17</v>
      </c>
      <c r="G5" s="205" t="s">
        <v>17</v>
      </c>
      <c r="H5" s="205"/>
      <c r="I5" s="206"/>
      <c r="J5" s="207" t="s">
        <v>383</v>
      </c>
      <c r="K5" s="206" t="s">
        <v>113</v>
      </c>
      <c r="L5" s="205" t="s">
        <v>22</v>
      </c>
      <c r="M5" s="205" t="s">
        <v>23</v>
      </c>
      <c r="N5" s="205" t="s">
        <v>24</v>
      </c>
      <c r="O5" s="202"/>
      <c r="P5" s="208"/>
    </row>
    <row r="6" spans="1:16" s="177" customFormat="1" ht="15.75" x14ac:dyDescent="0.25">
      <c r="A6" s="202"/>
      <c r="B6" s="202"/>
      <c r="C6" s="209"/>
      <c r="D6" s="204"/>
      <c r="E6" s="203"/>
      <c r="F6" s="205" t="s">
        <v>30</v>
      </c>
      <c r="G6" s="205" t="s">
        <v>384</v>
      </c>
      <c r="H6" s="205"/>
      <c r="I6" s="210"/>
      <c r="J6" s="207"/>
      <c r="K6" s="206"/>
      <c r="L6" s="205"/>
      <c r="M6" s="205"/>
      <c r="N6" s="205"/>
      <c r="O6" s="202"/>
      <c r="P6" s="208"/>
    </row>
    <row r="7" spans="1:16" s="177" customFormat="1" ht="15.75" x14ac:dyDescent="0.25">
      <c r="A7" s="211"/>
      <c r="B7" s="211"/>
      <c r="C7" s="212"/>
      <c r="D7" s="213"/>
      <c r="E7" s="214"/>
      <c r="F7" s="215"/>
      <c r="G7" s="216"/>
      <c r="H7" s="215"/>
      <c r="I7" s="217"/>
      <c r="J7" s="218"/>
      <c r="K7" s="219"/>
      <c r="L7" s="215"/>
      <c r="M7" s="215"/>
      <c r="N7" s="215"/>
      <c r="O7" s="211"/>
      <c r="P7" s="220"/>
    </row>
    <row r="8" spans="1:16" ht="15.75" x14ac:dyDescent="0.25">
      <c r="A8" s="188"/>
      <c r="B8" s="1"/>
      <c r="C8" s="189"/>
      <c r="D8" s="49"/>
      <c r="E8" s="189"/>
      <c r="F8" s="124"/>
      <c r="G8" s="133"/>
      <c r="H8" s="133"/>
      <c r="I8" s="133"/>
      <c r="J8" s="133"/>
      <c r="K8" s="46"/>
      <c r="L8" s="46"/>
      <c r="M8" s="46"/>
      <c r="N8" s="46"/>
      <c r="O8" s="179"/>
      <c r="P8" s="190"/>
    </row>
    <row r="9" spans="1:16" ht="15.75" x14ac:dyDescent="0.25">
      <c r="A9" s="188">
        <v>1</v>
      </c>
      <c r="B9" s="1" t="s">
        <v>385</v>
      </c>
      <c r="C9" s="189" t="s">
        <v>386</v>
      </c>
      <c r="D9" s="49">
        <v>41899</v>
      </c>
      <c r="E9" s="189" t="s">
        <v>387</v>
      </c>
      <c r="F9" s="133">
        <v>0</v>
      </c>
      <c r="G9" s="133">
        <v>0</v>
      </c>
      <c r="H9" s="133">
        <v>240000</v>
      </c>
      <c r="I9" s="133">
        <v>0</v>
      </c>
      <c r="J9" s="133">
        <v>0</v>
      </c>
      <c r="K9" s="46">
        <v>0</v>
      </c>
      <c r="L9" s="46">
        <f>SUM(F9:K9)</f>
        <v>240000</v>
      </c>
      <c r="M9" s="46">
        <f>10000000-L9</f>
        <v>9760000</v>
      </c>
      <c r="N9" s="46">
        <f>+L9+M9</f>
        <v>10000000</v>
      </c>
      <c r="O9" s="179" t="s">
        <v>388</v>
      </c>
      <c r="P9" s="149" t="s">
        <v>316</v>
      </c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9"/>
      <c r="P10" s="149" t="s">
        <v>360</v>
      </c>
    </row>
    <row r="11" spans="1:16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133"/>
      <c r="K11" s="46"/>
      <c r="L11" s="46"/>
      <c r="M11" s="46"/>
      <c r="N11" s="46"/>
      <c r="O11" s="179"/>
      <c r="P11" s="191"/>
    </row>
    <row r="12" spans="1:16" ht="15.75" x14ac:dyDescent="0.25">
      <c r="A12" s="188"/>
      <c r="B12" s="126"/>
      <c r="C12" s="189"/>
      <c r="D12" s="49"/>
      <c r="E12" s="189"/>
      <c r="F12" s="124"/>
      <c r="G12" s="133"/>
      <c r="H12" s="133"/>
      <c r="I12" s="133"/>
      <c r="J12" s="133"/>
      <c r="K12" s="46"/>
      <c r="L12" s="46"/>
      <c r="M12" s="46"/>
      <c r="N12" s="46"/>
      <c r="O12" s="176"/>
      <c r="P12" s="192"/>
    </row>
    <row r="13" spans="1:16" ht="16.5" thickBot="1" x14ac:dyDescent="0.3">
      <c r="A13" s="30"/>
      <c r="B13" s="568"/>
      <c r="C13" s="569"/>
      <c r="D13" s="569"/>
      <c r="E13" s="570"/>
      <c r="F13" s="31">
        <f t="shared" ref="F13:N13" si="0">SUM(F8:F12)</f>
        <v>0</v>
      </c>
      <c r="G13" s="31">
        <f t="shared" si="0"/>
        <v>0</v>
      </c>
      <c r="H13" s="31">
        <f t="shared" si="0"/>
        <v>240000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240000</v>
      </c>
      <c r="M13" s="31">
        <f t="shared" si="0"/>
        <v>9760000</v>
      </c>
      <c r="N13" s="31">
        <f t="shared" si="0"/>
        <v>10000000</v>
      </c>
      <c r="O13" s="32"/>
      <c r="P13" s="32"/>
    </row>
    <row r="14" spans="1:16" ht="16.5" thickTop="1" x14ac:dyDescent="0.25">
      <c r="A14" s="4"/>
      <c r="B14" s="3"/>
      <c r="C14" s="3"/>
      <c r="D14" s="4"/>
      <c r="E14" s="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3"/>
    </row>
    <row r="15" spans="1:16" ht="15.75" x14ac:dyDescent="0.25">
      <c r="A15" s="4"/>
      <c r="B15" s="164" t="s">
        <v>389</v>
      </c>
      <c r="C15" s="166"/>
      <c r="D15" s="165"/>
      <c r="F15" s="164"/>
      <c r="G15" s="164"/>
      <c r="H15" s="164"/>
      <c r="I15" s="164"/>
      <c r="J15" s="164"/>
      <c r="K15" s="164"/>
      <c r="L15" s="164"/>
    </row>
    <row r="16" spans="1:16" ht="15.75" x14ac:dyDescent="0.25">
      <c r="A16" s="162"/>
      <c r="B16" s="163" t="s">
        <v>213</v>
      </c>
      <c r="C16" s="166"/>
      <c r="D16" s="165"/>
      <c r="E16" s="164" t="s">
        <v>272</v>
      </c>
      <c r="F16" s="167"/>
      <c r="G16" s="577" t="s">
        <v>273</v>
      </c>
      <c r="H16" s="577"/>
      <c r="J16" s="167"/>
      <c r="K16" s="167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I17" s="164"/>
      <c r="J17" s="164"/>
      <c r="K17" s="164"/>
      <c r="L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I18" s="164"/>
      <c r="J18" s="164"/>
      <c r="K18" s="164"/>
      <c r="L18" s="164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I19" s="164"/>
      <c r="J19" s="164"/>
      <c r="K19" s="164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I20" s="164"/>
      <c r="J20" s="164"/>
      <c r="K20" s="164"/>
      <c r="L20" s="164"/>
    </row>
    <row r="21" spans="1:19" ht="15.75" x14ac:dyDescent="0.25">
      <c r="A21" s="162" t="s">
        <v>274</v>
      </c>
      <c r="B21" s="193" t="s">
        <v>275</v>
      </c>
      <c r="C21" s="166"/>
      <c r="D21" s="165"/>
      <c r="E21" s="169" t="s">
        <v>276</v>
      </c>
      <c r="F21" s="170"/>
      <c r="G21" s="170" t="s">
        <v>40</v>
      </c>
      <c r="H21" s="170" t="s">
        <v>79</v>
      </c>
      <c r="K21" s="170"/>
    </row>
    <row r="22" spans="1:19" ht="15.75" x14ac:dyDescent="0.25">
      <c r="A22" s="162"/>
      <c r="B22" s="194" t="s">
        <v>390</v>
      </c>
      <c r="C22" s="166"/>
      <c r="D22" s="165"/>
      <c r="E22" s="173" t="s">
        <v>215</v>
      </c>
      <c r="F22" s="174"/>
      <c r="G22" s="174" t="s">
        <v>43</v>
      </c>
      <c r="H22" s="174" t="s">
        <v>125</v>
      </c>
      <c r="K22" s="174"/>
    </row>
    <row r="24" spans="1:19" ht="15.75" x14ac:dyDescent="0.25">
      <c r="A24" s="125" t="s">
        <v>0</v>
      </c>
      <c r="B24" s="126"/>
      <c r="C24" s="127"/>
      <c r="D24" s="127"/>
      <c r="E24" s="127"/>
      <c r="F24" s="128"/>
      <c r="G24" s="128"/>
      <c r="H24" s="128"/>
      <c r="I24" s="128"/>
      <c r="J24" s="128"/>
      <c r="K24" s="128" t="s">
        <v>34</v>
      </c>
      <c r="L24" s="128"/>
      <c r="M24" s="128"/>
      <c r="N24" s="128"/>
      <c r="O24" s="128"/>
      <c r="P24" s="128"/>
      <c r="Q24" s="128"/>
      <c r="R24" s="126"/>
      <c r="S24" s="126"/>
    </row>
    <row r="25" spans="1:19" ht="15.75" x14ac:dyDescent="0.25">
      <c r="A25" s="130" t="s">
        <v>393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19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19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10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209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19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19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19" ht="15.75" x14ac:dyDescent="0.25">
      <c r="A30" s="44"/>
      <c r="B30" s="44"/>
      <c r="C30" s="48"/>
      <c r="D30" s="13"/>
      <c r="E30" s="45"/>
      <c r="F30" s="46"/>
      <c r="G30" s="47"/>
      <c r="H30" s="46"/>
      <c r="I30" s="146"/>
      <c r="J30" s="146"/>
      <c r="K30" s="146"/>
      <c r="L30" s="66"/>
      <c r="M30" s="143"/>
      <c r="N30" s="143"/>
      <c r="O30" s="46"/>
      <c r="P30" s="46"/>
      <c r="Q30" s="46"/>
      <c r="R30" s="44"/>
      <c r="S30" s="16"/>
    </row>
    <row r="31" spans="1:19" ht="15.75" x14ac:dyDescent="0.25">
      <c r="A31" s="44">
        <v>1</v>
      </c>
      <c r="B31" s="132" t="s">
        <v>359</v>
      </c>
      <c r="C31" s="41" t="s">
        <v>46</v>
      </c>
      <c r="D31" s="182">
        <v>41900</v>
      </c>
      <c r="E31" s="55" t="s">
        <v>47</v>
      </c>
      <c r="F31" s="46">
        <v>0</v>
      </c>
      <c r="G31" s="124">
        <v>540000</v>
      </c>
      <c r="H31" s="46">
        <v>0</v>
      </c>
      <c r="I31" s="46">
        <v>0</v>
      </c>
      <c r="J31" s="46">
        <v>0</v>
      </c>
      <c r="K31" s="46">
        <v>0</v>
      </c>
      <c r="L31" s="66">
        <v>12000</v>
      </c>
      <c r="M31" s="46">
        <v>150000</v>
      </c>
      <c r="N31" s="46">
        <v>0</v>
      </c>
      <c r="O31" s="46">
        <f>SUM(F31:N31)</f>
        <v>702000</v>
      </c>
      <c r="P31" s="124">
        <f>15000000-O31</f>
        <v>14298000</v>
      </c>
      <c r="Q31" s="133">
        <f t="shared" ref="Q31" si="1">O31+P31</f>
        <v>15000000</v>
      </c>
      <c r="R31" s="149" t="s">
        <v>231</v>
      </c>
      <c r="S31" s="149" t="s">
        <v>316</v>
      </c>
    </row>
    <row r="32" spans="1:19" ht="15.75" x14ac:dyDescent="0.25">
      <c r="A32" s="44"/>
      <c r="B32" s="27"/>
      <c r="C32" s="28"/>
      <c r="D32" s="29"/>
      <c r="E32" s="28"/>
      <c r="F32" s="46"/>
      <c r="G32" s="26"/>
      <c r="H32" s="26"/>
      <c r="I32" s="26"/>
      <c r="J32" s="26"/>
      <c r="K32" s="26"/>
      <c r="L32" s="68"/>
      <c r="M32" s="26"/>
      <c r="N32" s="26"/>
      <c r="O32" s="26"/>
      <c r="P32" s="26"/>
      <c r="Q32" s="26"/>
      <c r="R32" s="1"/>
      <c r="S32" s="179" t="s">
        <v>325</v>
      </c>
    </row>
    <row r="33" spans="1:19" ht="16.5" thickBot="1" x14ac:dyDescent="0.3">
      <c r="A33" s="30"/>
      <c r="B33" s="568" t="s">
        <v>35</v>
      </c>
      <c r="C33" s="569"/>
      <c r="D33" s="569"/>
      <c r="E33" s="570"/>
      <c r="F33" s="31">
        <f t="shared" ref="F33:Q33" si="2">SUM(F31:F32)</f>
        <v>0</v>
      </c>
      <c r="G33" s="31">
        <f t="shared" si="2"/>
        <v>540000</v>
      </c>
      <c r="H33" s="31">
        <f t="shared" si="2"/>
        <v>0</v>
      </c>
      <c r="I33" s="31">
        <f t="shared" si="2"/>
        <v>0</v>
      </c>
      <c r="J33" s="31">
        <f t="shared" si="2"/>
        <v>0</v>
      </c>
      <c r="K33" s="31">
        <f t="shared" si="2"/>
        <v>0</v>
      </c>
      <c r="L33" s="31">
        <f t="shared" si="2"/>
        <v>12000</v>
      </c>
      <c r="M33" s="31">
        <f t="shared" si="2"/>
        <v>150000</v>
      </c>
      <c r="N33" s="31">
        <f t="shared" si="2"/>
        <v>0</v>
      </c>
      <c r="O33" s="31">
        <f t="shared" si="2"/>
        <v>702000</v>
      </c>
      <c r="P33" s="31">
        <f t="shared" si="2"/>
        <v>14298000</v>
      </c>
      <c r="Q33" s="31">
        <f t="shared" si="2"/>
        <v>15000000</v>
      </c>
      <c r="R33" s="32"/>
      <c r="S33" s="32"/>
    </row>
    <row r="34" spans="1:19" ht="16.5" thickTop="1" x14ac:dyDescent="0.25">
      <c r="A34" s="127"/>
      <c r="B34" s="126"/>
      <c r="C34" s="126"/>
      <c r="D34" s="127"/>
      <c r="E34" s="126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6"/>
      <c r="S34" s="126"/>
    </row>
    <row r="35" spans="1:19" ht="15.75" x14ac:dyDescent="0.25">
      <c r="A35" s="127"/>
      <c r="B35" s="126"/>
      <c r="C35" s="126"/>
      <c r="D35" s="127"/>
      <c r="E35" s="126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6"/>
      <c r="S35" s="126"/>
    </row>
    <row r="36" spans="1:19" ht="15.75" x14ac:dyDescent="0.25">
      <c r="A36" s="162" t="s">
        <v>34</v>
      </c>
      <c r="B36" s="163"/>
      <c r="C36" s="164" t="s">
        <v>394</v>
      </c>
      <c r="D36" s="165"/>
      <c r="E36"/>
      <c r="F36" s="164"/>
      <c r="G36" s="164"/>
      <c r="H36" s="164"/>
      <c r="I36" s="164"/>
      <c r="J36" s="164"/>
      <c r="K36" s="164"/>
      <c r="L36" s="164"/>
      <c r="P36"/>
      <c r="Q36"/>
      <c r="R36"/>
      <c r="S36"/>
    </row>
    <row r="37" spans="1:19" ht="15.75" x14ac:dyDescent="0.25">
      <c r="A37" s="162"/>
      <c r="B37" s="163"/>
      <c r="C37" s="166" t="s">
        <v>37</v>
      </c>
      <c r="D37" s="165"/>
      <c r="E37" s="164" t="s">
        <v>272</v>
      </c>
      <c r="F37" s="167"/>
      <c r="G37" s="186" t="s">
        <v>273</v>
      </c>
      <c r="H37" s="186"/>
      <c r="J37" s="167"/>
      <c r="K37" s="167"/>
      <c r="L37"/>
      <c r="P37"/>
      <c r="Q37"/>
      <c r="R37"/>
      <c r="S37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J38" s="164"/>
      <c r="K38" s="164"/>
      <c r="L38" s="164"/>
      <c r="P38"/>
      <c r="Q38"/>
      <c r="R38"/>
      <c r="S38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  <c r="P39"/>
      <c r="Q39"/>
      <c r="R39"/>
      <c r="S39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P40"/>
      <c r="Q40"/>
      <c r="R40"/>
      <c r="S40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L41" s="164"/>
      <c r="P41"/>
      <c r="Q41"/>
      <c r="R41"/>
      <c r="S41"/>
    </row>
    <row r="42" spans="1:19" ht="15.75" x14ac:dyDescent="0.25">
      <c r="A42" s="162" t="s">
        <v>274</v>
      </c>
      <c r="B42" s="163"/>
      <c r="C42" s="168" t="s">
        <v>275</v>
      </c>
      <c r="D42" s="165"/>
      <c r="E42" s="169" t="s">
        <v>276</v>
      </c>
      <c r="F42" s="170"/>
      <c r="G42" s="170" t="s">
        <v>40</v>
      </c>
      <c r="H42" s="170" t="s">
        <v>79</v>
      </c>
      <c r="J42"/>
      <c r="K42" s="170"/>
      <c r="P42"/>
      <c r="Q42"/>
      <c r="R42"/>
      <c r="S42"/>
    </row>
    <row r="43" spans="1:19" ht="15.75" x14ac:dyDescent="0.25">
      <c r="A43" s="162"/>
      <c r="B43" s="163"/>
      <c r="C43" s="172" t="s">
        <v>278</v>
      </c>
      <c r="D43" s="165"/>
      <c r="E43" s="173" t="s">
        <v>215</v>
      </c>
      <c r="F43" s="174"/>
      <c r="G43" s="174" t="s">
        <v>43</v>
      </c>
      <c r="H43" s="174" t="s">
        <v>125</v>
      </c>
      <c r="J43"/>
      <c r="K43" s="174"/>
      <c r="P43"/>
      <c r="Q43"/>
      <c r="R43"/>
      <c r="S43"/>
    </row>
    <row r="45" spans="1:19" ht="15.75" x14ac:dyDescent="0.25">
      <c r="A45" s="125" t="s">
        <v>0</v>
      </c>
      <c r="B45" s="126"/>
      <c r="C45" s="127"/>
      <c r="D45" s="127"/>
      <c r="E45" s="127"/>
      <c r="F45" s="128"/>
      <c r="G45" s="128"/>
      <c r="H45" s="128"/>
      <c r="I45" s="128"/>
      <c r="J45" s="128"/>
      <c r="K45" s="128" t="s">
        <v>34</v>
      </c>
      <c r="L45" s="128"/>
      <c r="M45" s="128"/>
      <c r="N45" s="128"/>
      <c r="O45" s="128"/>
      <c r="P45" s="128"/>
      <c r="Q45" s="128"/>
      <c r="R45" s="126"/>
      <c r="S45" s="126"/>
    </row>
    <row r="46" spans="1:19" ht="15.75" x14ac:dyDescent="0.25">
      <c r="A46" s="130" t="s">
        <v>401</v>
      </c>
      <c r="B46" s="125"/>
      <c r="C46" s="125"/>
      <c r="D46" s="125"/>
      <c r="E46" s="125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25"/>
      <c r="S46" s="125"/>
    </row>
    <row r="47" spans="1:19" ht="15.75" x14ac:dyDescent="0.25">
      <c r="A47" s="6" t="s">
        <v>1</v>
      </c>
      <c r="B47" s="6" t="s">
        <v>2</v>
      </c>
      <c r="C47" s="7" t="s">
        <v>3</v>
      </c>
      <c r="D47" s="8" t="s">
        <v>4</v>
      </c>
      <c r="E47" s="7" t="s">
        <v>5</v>
      </c>
      <c r="F47" s="142" t="s">
        <v>10</v>
      </c>
      <c r="G47" s="9" t="s">
        <v>7</v>
      </c>
      <c r="H47" s="142" t="s">
        <v>8</v>
      </c>
      <c r="I47" s="145" t="s">
        <v>10</v>
      </c>
      <c r="J47" s="145" t="s">
        <v>10</v>
      </c>
      <c r="K47" s="145" t="s">
        <v>10</v>
      </c>
      <c r="L47" s="65" t="s">
        <v>115</v>
      </c>
      <c r="M47" s="142" t="s">
        <v>11</v>
      </c>
      <c r="N47" s="142" t="s">
        <v>12</v>
      </c>
      <c r="O47" s="9" t="s">
        <v>13</v>
      </c>
      <c r="P47" s="9" t="s">
        <v>13</v>
      </c>
      <c r="Q47" s="9" t="s">
        <v>14</v>
      </c>
      <c r="R47" s="6" t="s">
        <v>15</v>
      </c>
      <c r="S47" s="154" t="s">
        <v>16</v>
      </c>
    </row>
    <row r="48" spans="1:19" ht="15.75" x14ac:dyDescent="0.25">
      <c r="A48" s="44"/>
      <c r="B48" s="44"/>
      <c r="C48" s="45"/>
      <c r="D48" s="13"/>
      <c r="E48" s="45"/>
      <c r="F48" s="143" t="s">
        <v>17</v>
      </c>
      <c r="G48" s="47"/>
      <c r="H48" s="143" t="s">
        <v>10</v>
      </c>
      <c r="I48" s="146" t="s">
        <v>17</v>
      </c>
      <c r="J48" s="146" t="s">
        <v>117</v>
      </c>
      <c r="K48" s="146" t="s">
        <v>24</v>
      </c>
      <c r="L48" s="66" t="s">
        <v>113</v>
      </c>
      <c r="M48" s="148" t="s">
        <v>209</v>
      </c>
      <c r="N48" s="143" t="s">
        <v>21</v>
      </c>
      <c r="O48" s="46" t="s">
        <v>22</v>
      </c>
      <c r="P48" s="46" t="s">
        <v>23</v>
      </c>
      <c r="Q48" s="46" t="s">
        <v>24</v>
      </c>
      <c r="R48" s="44"/>
      <c r="S48" s="16"/>
    </row>
    <row r="49" spans="1:19" ht="15.75" x14ac:dyDescent="0.25">
      <c r="A49" s="44"/>
      <c r="B49" s="44"/>
      <c r="C49" s="48"/>
      <c r="D49" s="13"/>
      <c r="E49" s="45"/>
      <c r="F49" s="143" t="s">
        <v>30</v>
      </c>
      <c r="G49" s="47"/>
      <c r="H49" s="46"/>
      <c r="I49" s="146" t="s">
        <v>26</v>
      </c>
      <c r="J49" s="146" t="s">
        <v>24</v>
      </c>
      <c r="K49" s="146" t="s">
        <v>118</v>
      </c>
      <c r="L49" s="66"/>
      <c r="M49" s="143" t="s">
        <v>29</v>
      </c>
      <c r="N49" s="143" t="s">
        <v>30</v>
      </c>
      <c r="O49" s="46"/>
      <c r="P49" s="46"/>
      <c r="Q49" s="46"/>
      <c r="R49" s="44"/>
      <c r="S49" s="16"/>
    </row>
    <row r="50" spans="1:19" ht="15.75" x14ac:dyDescent="0.25">
      <c r="A50" s="18"/>
      <c r="B50" s="18"/>
      <c r="C50" s="19"/>
      <c r="D50" s="20"/>
      <c r="E50" s="21"/>
      <c r="F50" s="22"/>
      <c r="G50" s="23"/>
      <c r="H50" s="22"/>
      <c r="I50" s="147" t="s">
        <v>30</v>
      </c>
      <c r="J50" s="147" t="s">
        <v>25</v>
      </c>
      <c r="K50" s="147" t="s">
        <v>119</v>
      </c>
      <c r="L50" s="67"/>
      <c r="M50" s="144"/>
      <c r="N50" s="144"/>
      <c r="O50" s="22"/>
      <c r="P50" s="22"/>
      <c r="Q50" s="22"/>
      <c r="R50" s="18"/>
      <c r="S50" s="24"/>
    </row>
    <row r="51" spans="1:19" ht="15.75" x14ac:dyDescent="0.25">
      <c r="A51" s="44"/>
      <c r="B51" s="44"/>
      <c r="C51" s="48"/>
      <c r="D51" s="13"/>
      <c r="E51" s="45"/>
      <c r="F51" s="46"/>
      <c r="G51" s="47"/>
      <c r="H51" s="46"/>
      <c r="I51" s="146"/>
      <c r="J51" s="146"/>
      <c r="K51" s="146"/>
      <c r="L51" s="66"/>
      <c r="M51" s="143"/>
      <c r="N51" s="143"/>
      <c r="O51" s="46"/>
      <c r="P51" s="46"/>
      <c r="Q51" s="46"/>
      <c r="R51" s="44"/>
      <c r="S51" s="16"/>
    </row>
    <row r="52" spans="1:19" ht="15.75" x14ac:dyDescent="0.25">
      <c r="A52" s="44">
        <v>1</v>
      </c>
      <c r="B52" s="132" t="s">
        <v>396</v>
      </c>
      <c r="C52" s="41" t="s">
        <v>397</v>
      </c>
      <c r="D52" s="182">
        <v>41906</v>
      </c>
      <c r="E52" s="55" t="s">
        <v>398</v>
      </c>
      <c r="F52" s="46">
        <v>0</v>
      </c>
      <c r="G52" s="124">
        <v>30000</v>
      </c>
      <c r="H52" s="46">
        <v>0</v>
      </c>
      <c r="I52" s="46">
        <v>0</v>
      </c>
      <c r="J52" s="46">
        <v>0</v>
      </c>
      <c r="K52" s="46">
        <v>0</v>
      </c>
      <c r="L52" s="66">
        <v>12000</v>
      </c>
      <c r="M52" s="46">
        <v>25000</v>
      </c>
      <c r="N52" s="46">
        <v>0</v>
      </c>
      <c r="O52" s="46">
        <f>SUM(F52:N52)</f>
        <v>67000</v>
      </c>
      <c r="P52" s="124">
        <f>2500000-O52</f>
        <v>2433000</v>
      </c>
      <c r="Q52" s="133">
        <f t="shared" ref="Q52" si="3">O52+P52</f>
        <v>2500000</v>
      </c>
      <c r="R52" s="149" t="s">
        <v>400</v>
      </c>
      <c r="S52" s="149" t="s">
        <v>316</v>
      </c>
    </row>
    <row r="53" spans="1:19" ht="15.75" x14ac:dyDescent="0.25">
      <c r="A53" s="44"/>
      <c r="B53" s="27"/>
      <c r="C53" s="28"/>
      <c r="D53" s="29"/>
      <c r="E53" s="28"/>
      <c r="F53" s="46"/>
      <c r="G53" s="26"/>
      <c r="H53" s="26"/>
      <c r="I53" s="26"/>
      <c r="J53" s="26"/>
      <c r="K53" s="26"/>
      <c r="L53" s="68"/>
      <c r="M53" s="26"/>
      <c r="N53" s="26"/>
      <c r="O53" s="26"/>
      <c r="P53" s="26"/>
      <c r="Q53" s="26"/>
      <c r="R53" s="149" t="s">
        <v>399</v>
      </c>
      <c r="S53" s="179" t="s">
        <v>325</v>
      </c>
    </row>
    <row r="54" spans="1:19" ht="16.5" thickBot="1" x14ac:dyDescent="0.3">
      <c r="A54" s="30"/>
      <c r="B54" s="568" t="s">
        <v>35</v>
      </c>
      <c r="C54" s="569"/>
      <c r="D54" s="569"/>
      <c r="E54" s="570"/>
      <c r="F54" s="31">
        <f t="shared" ref="F54:Q54" si="4">SUM(F52:F53)</f>
        <v>0</v>
      </c>
      <c r="G54" s="31">
        <f t="shared" si="4"/>
        <v>30000</v>
      </c>
      <c r="H54" s="31">
        <f t="shared" si="4"/>
        <v>0</v>
      </c>
      <c r="I54" s="31">
        <f t="shared" si="4"/>
        <v>0</v>
      </c>
      <c r="J54" s="31">
        <f t="shared" si="4"/>
        <v>0</v>
      </c>
      <c r="K54" s="31">
        <f t="shared" si="4"/>
        <v>0</v>
      </c>
      <c r="L54" s="31">
        <f t="shared" si="4"/>
        <v>12000</v>
      </c>
      <c r="M54" s="31">
        <f t="shared" si="4"/>
        <v>25000</v>
      </c>
      <c r="N54" s="31">
        <f t="shared" si="4"/>
        <v>0</v>
      </c>
      <c r="O54" s="31">
        <f t="shared" si="4"/>
        <v>67000</v>
      </c>
      <c r="P54" s="31">
        <f t="shared" si="4"/>
        <v>2433000</v>
      </c>
      <c r="Q54" s="31">
        <f t="shared" si="4"/>
        <v>2500000</v>
      </c>
      <c r="R54" s="32"/>
      <c r="S54" s="32"/>
    </row>
    <row r="55" spans="1:19" ht="16.5" thickTop="1" x14ac:dyDescent="0.25">
      <c r="A55" s="127"/>
      <c r="B55" s="126"/>
      <c r="C55" s="126"/>
      <c r="D55" s="127"/>
      <c r="E55" s="126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6"/>
      <c r="S55" s="126"/>
    </row>
    <row r="56" spans="1:19" ht="15.75" x14ac:dyDescent="0.25">
      <c r="A56" s="127"/>
      <c r="B56" s="126"/>
      <c r="C56" s="126"/>
      <c r="D56" s="127"/>
      <c r="E56" s="126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6"/>
      <c r="S56" s="126"/>
    </row>
    <row r="57" spans="1:19" ht="15.75" x14ac:dyDescent="0.25">
      <c r="A57" s="162" t="s">
        <v>34</v>
      </c>
      <c r="B57" s="163"/>
      <c r="C57" s="164" t="s">
        <v>395</v>
      </c>
      <c r="D57" s="165"/>
      <c r="E57"/>
      <c r="F57" s="164"/>
      <c r="G57" s="164"/>
      <c r="H57" s="164"/>
      <c r="I57" s="164"/>
      <c r="J57" s="164"/>
      <c r="K57" s="164"/>
      <c r="L57" s="164"/>
      <c r="P57"/>
      <c r="Q57"/>
      <c r="R57"/>
      <c r="S57"/>
    </row>
    <row r="58" spans="1:19" ht="15.75" x14ac:dyDescent="0.25">
      <c r="A58" s="162"/>
      <c r="B58" s="163"/>
      <c r="C58" s="166" t="s">
        <v>37</v>
      </c>
      <c r="D58" s="165"/>
      <c r="E58" s="164" t="s">
        <v>272</v>
      </c>
      <c r="F58" s="167"/>
      <c r="G58" s="222" t="s">
        <v>273</v>
      </c>
      <c r="H58" s="222"/>
      <c r="J58" s="167"/>
      <c r="K58" s="167"/>
      <c r="L58"/>
      <c r="P58"/>
      <c r="Q58"/>
      <c r="R58"/>
      <c r="S58"/>
    </row>
    <row r="59" spans="1:19" ht="15.75" x14ac:dyDescent="0.25">
      <c r="A59" s="162"/>
      <c r="B59" s="163"/>
      <c r="C59" s="166"/>
      <c r="D59" s="165"/>
      <c r="E59" s="164"/>
      <c r="F59" s="164"/>
      <c r="G59" s="164"/>
      <c r="H59" s="164"/>
      <c r="J59" s="164"/>
      <c r="K59" s="164"/>
      <c r="L59" s="164"/>
      <c r="P59"/>
      <c r="Q59"/>
      <c r="R59"/>
      <c r="S59"/>
    </row>
    <row r="60" spans="1:19" ht="15.75" x14ac:dyDescent="0.25">
      <c r="A60" s="162"/>
      <c r="B60" s="163"/>
      <c r="C60" s="166"/>
      <c r="D60" s="165"/>
      <c r="E60" s="164"/>
      <c r="F60" s="164"/>
      <c r="G60" s="164"/>
      <c r="H60" s="164"/>
      <c r="J60" s="164"/>
      <c r="K60" s="164"/>
      <c r="L60" s="164"/>
      <c r="P60"/>
      <c r="Q60"/>
      <c r="R60"/>
      <c r="S60"/>
    </row>
    <row r="61" spans="1:19" ht="15.75" x14ac:dyDescent="0.25">
      <c r="A61" s="162"/>
      <c r="B61" s="163"/>
      <c r="C61" s="166"/>
      <c r="D61" s="165"/>
      <c r="E61" s="164"/>
      <c r="F61" s="164"/>
      <c r="G61" s="164"/>
      <c r="H61" s="164"/>
      <c r="J61" s="164"/>
      <c r="K61" s="164"/>
      <c r="P61"/>
      <c r="Q61"/>
      <c r="R61"/>
      <c r="S61"/>
    </row>
    <row r="62" spans="1:19" ht="15.75" x14ac:dyDescent="0.25">
      <c r="A62" s="162"/>
      <c r="B62" s="163"/>
      <c r="C62" s="166"/>
      <c r="D62" s="165"/>
      <c r="E62" s="164"/>
      <c r="F62" s="164"/>
      <c r="G62" s="164"/>
      <c r="H62" s="164"/>
      <c r="J62" s="164"/>
      <c r="K62" s="164"/>
      <c r="L62" s="164"/>
      <c r="P62"/>
      <c r="Q62"/>
      <c r="R62"/>
      <c r="S62"/>
    </row>
    <row r="63" spans="1:19" ht="15.75" x14ac:dyDescent="0.25">
      <c r="A63" s="162" t="s">
        <v>274</v>
      </c>
      <c r="B63" s="163"/>
      <c r="C63" s="168" t="s">
        <v>275</v>
      </c>
      <c r="D63" s="165"/>
      <c r="E63" s="169" t="s">
        <v>276</v>
      </c>
      <c r="F63" s="170"/>
      <c r="G63" s="170" t="s">
        <v>40</v>
      </c>
      <c r="H63" s="170" t="s">
        <v>79</v>
      </c>
      <c r="J63"/>
      <c r="K63" s="170"/>
      <c r="P63"/>
      <c r="Q63"/>
      <c r="R63"/>
      <c r="S63"/>
    </row>
    <row r="64" spans="1:19" ht="15.75" x14ac:dyDescent="0.25">
      <c r="A64" s="162"/>
      <c r="B64" s="163"/>
      <c r="C64" s="172" t="s">
        <v>278</v>
      </c>
      <c r="D64" s="165"/>
      <c r="E64" s="173" t="s">
        <v>215</v>
      </c>
      <c r="F64" s="174"/>
      <c r="G64" s="174" t="s">
        <v>43</v>
      </c>
      <c r="H64" s="174" t="s">
        <v>125</v>
      </c>
      <c r="J64"/>
      <c r="K64" s="174"/>
      <c r="P64"/>
      <c r="Q64"/>
      <c r="R64"/>
      <c r="S64"/>
    </row>
    <row r="66" spans="1:19" ht="15.75" x14ac:dyDescent="0.25">
      <c r="A66" s="125" t="s">
        <v>0</v>
      </c>
      <c r="B66" s="126"/>
      <c r="C66" s="127"/>
      <c r="D66" s="127"/>
      <c r="E66" s="127"/>
      <c r="F66" s="128"/>
      <c r="G66" s="128"/>
      <c r="H66" s="128"/>
      <c r="I66" s="128"/>
      <c r="J66" s="128"/>
      <c r="K66" s="128" t="s">
        <v>34</v>
      </c>
      <c r="L66" s="128"/>
      <c r="M66" s="128"/>
      <c r="N66" s="128"/>
      <c r="O66" s="128"/>
      <c r="P66" s="128"/>
      <c r="Q66" s="128"/>
      <c r="R66" s="126"/>
      <c r="S66" s="126"/>
    </row>
    <row r="67" spans="1:19" ht="15.75" x14ac:dyDescent="0.25">
      <c r="A67" s="130" t="s">
        <v>402</v>
      </c>
      <c r="B67" s="125"/>
      <c r="C67" s="125"/>
      <c r="D67" s="125"/>
      <c r="E67" s="125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25"/>
      <c r="S67" s="125"/>
    </row>
    <row r="68" spans="1:19" ht="15.75" x14ac:dyDescent="0.25">
      <c r="A68" s="6" t="s">
        <v>1</v>
      </c>
      <c r="B68" s="6" t="s">
        <v>2</v>
      </c>
      <c r="C68" s="7" t="s">
        <v>3</v>
      </c>
      <c r="D68" s="8" t="s">
        <v>4</v>
      </c>
      <c r="E68" s="7" t="s">
        <v>5</v>
      </c>
      <c r="F68" s="142" t="s">
        <v>10</v>
      </c>
      <c r="G68" s="9" t="s">
        <v>7</v>
      </c>
      <c r="H68" s="142" t="s">
        <v>8</v>
      </c>
      <c r="I68" s="145" t="s">
        <v>10</v>
      </c>
      <c r="J68" s="145" t="s">
        <v>10</v>
      </c>
      <c r="K68" s="145" t="s">
        <v>10</v>
      </c>
      <c r="L68" s="65" t="s">
        <v>115</v>
      </c>
      <c r="M68" s="142" t="s">
        <v>11</v>
      </c>
      <c r="N68" s="142" t="s">
        <v>12</v>
      </c>
      <c r="O68" s="9" t="s">
        <v>13</v>
      </c>
      <c r="P68" s="9" t="s">
        <v>13</v>
      </c>
      <c r="Q68" s="9" t="s">
        <v>14</v>
      </c>
      <c r="R68" s="6" t="s">
        <v>15</v>
      </c>
      <c r="S68" s="154" t="s">
        <v>16</v>
      </c>
    </row>
    <row r="69" spans="1:19" ht="15.75" x14ac:dyDescent="0.25">
      <c r="A69" s="44"/>
      <c r="B69" s="44"/>
      <c r="C69" s="45"/>
      <c r="D69" s="13"/>
      <c r="E69" s="45"/>
      <c r="F69" s="143" t="s">
        <v>17</v>
      </c>
      <c r="G69" s="47"/>
      <c r="H69" s="143" t="s">
        <v>10</v>
      </c>
      <c r="I69" s="146" t="s">
        <v>17</v>
      </c>
      <c r="J69" s="146" t="s">
        <v>117</v>
      </c>
      <c r="K69" s="146" t="s">
        <v>24</v>
      </c>
      <c r="L69" s="66" t="s">
        <v>113</v>
      </c>
      <c r="M69" s="148" t="s">
        <v>209</v>
      </c>
      <c r="N69" s="143" t="s">
        <v>21</v>
      </c>
      <c r="O69" s="46" t="s">
        <v>22</v>
      </c>
      <c r="P69" s="46" t="s">
        <v>23</v>
      </c>
      <c r="Q69" s="46" t="s">
        <v>24</v>
      </c>
      <c r="R69" s="44"/>
      <c r="S69" s="16"/>
    </row>
    <row r="70" spans="1:19" ht="15.75" x14ac:dyDescent="0.25">
      <c r="A70" s="44"/>
      <c r="B70" s="44"/>
      <c r="C70" s="48"/>
      <c r="D70" s="13"/>
      <c r="E70" s="45"/>
      <c r="F70" s="143" t="s">
        <v>30</v>
      </c>
      <c r="G70" s="47"/>
      <c r="H70" s="46"/>
      <c r="I70" s="146" t="s">
        <v>26</v>
      </c>
      <c r="J70" s="146" t="s">
        <v>24</v>
      </c>
      <c r="K70" s="146" t="s">
        <v>118</v>
      </c>
      <c r="L70" s="66"/>
      <c r="M70" s="143" t="s">
        <v>29</v>
      </c>
      <c r="N70" s="143" t="s">
        <v>30</v>
      </c>
      <c r="O70" s="46"/>
      <c r="P70" s="46"/>
      <c r="Q70" s="46"/>
      <c r="R70" s="44"/>
      <c r="S70" s="16"/>
    </row>
    <row r="71" spans="1:19" ht="15.75" x14ac:dyDescent="0.25">
      <c r="A71" s="18"/>
      <c r="B71" s="18"/>
      <c r="C71" s="19"/>
      <c r="D71" s="20"/>
      <c r="E71" s="21"/>
      <c r="F71" s="22"/>
      <c r="G71" s="23"/>
      <c r="H71" s="22"/>
      <c r="I71" s="147" t="s">
        <v>30</v>
      </c>
      <c r="J71" s="147" t="s">
        <v>25</v>
      </c>
      <c r="K71" s="147" t="s">
        <v>119</v>
      </c>
      <c r="L71" s="67"/>
      <c r="M71" s="144"/>
      <c r="N71" s="144"/>
      <c r="O71" s="22"/>
      <c r="P71" s="22"/>
      <c r="Q71" s="22"/>
      <c r="R71" s="18"/>
      <c r="S71" s="24"/>
    </row>
    <row r="72" spans="1:19" ht="15.75" x14ac:dyDescent="0.25">
      <c r="A72" s="44"/>
      <c r="B72" s="44"/>
      <c r="C72" s="48"/>
      <c r="D72" s="13"/>
      <c r="E72" s="45"/>
      <c r="F72" s="46"/>
      <c r="G72" s="47"/>
      <c r="H72" s="46"/>
      <c r="I72" s="146"/>
      <c r="J72" s="146"/>
      <c r="K72" s="146"/>
      <c r="L72" s="66"/>
      <c r="M72" s="143"/>
      <c r="N72" s="143"/>
      <c r="O72" s="46"/>
      <c r="P72" s="46"/>
      <c r="Q72" s="46"/>
      <c r="R72" s="44"/>
      <c r="S72" s="16"/>
    </row>
    <row r="73" spans="1:19" ht="15.75" x14ac:dyDescent="0.25">
      <c r="A73" s="44">
        <v>1</v>
      </c>
      <c r="B73" s="132" t="s">
        <v>63</v>
      </c>
      <c r="C73" s="41" t="s">
        <v>64</v>
      </c>
      <c r="D73" s="182">
        <v>41908</v>
      </c>
      <c r="E73" s="55" t="s">
        <v>65</v>
      </c>
      <c r="F73" s="46">
        <v>0</v>
      </c>
      <c r="G73" s="124">
        <v>360000</v>
      </c>
      <c r="H73" s="46">
        <v>0</v>
      </c>
      <c r="I73" s="46">
        <v>0</v>
      </c>
      <c r="J73" s="46">
        <v>0</v>
      </c>
      <c r="K73" s="46">
        <v>0</v>
      </c>
      <c r="L73" s="66">
        <v>18000</v>
      </c>
      <c r="M73" s="46">
        <v>300000</v>
      </c>
      <c r="N73" s="46">
        <v>0</v>
      </c>
      <c r="O73" s="46">
        <f>SUM(F73:N73)</f>
        <v>678000</v>
      </c>
      <c r="P73" s="124">
        <f>30000000-O73</f>
        <v>29322000</v>
      </c>
      <c r="Q73" s="133">
        <f t="shared" ref="Q73" si="5">O73+P73</f>
        <v>30000000</v>
      </c>
      <c r="R73" s="149" t="s">
        <v>403</v>
      </c>
      <c r="S73" s="149" t="s">
        <v>316</v>
      </c>
    </row>
    <row r="74" spans="1:19" ht="15.75" x14ac:dyDescent="0.25">
      <c r="A74" s="44"/>
      <c r="B74" s="27"/>
      <c r="C74" s="28"/>
      <c r="D74" s="29"/>
      <c r="E74" s="28"/>
      <c r="F74" s="46"/>
      <c r="G74" s="26"/>
      <c r="H74" s="26"/>
      <c r="I74" s="26"/>
      <c r="J74" s="26"/>
      <c r="K74" s="26"/>
      <c r="L74" s="68"/>
      <c r="M74" s="26"/>
      <c r="N74" s="26"/>
      <c r="O74" s="26"/>
      <c r="P74" s="26"/>
      <c r="Q74" s="26"/>
      <c r="R74" s="149"/>
      <c r="S74" s="179" t="s">
        <v>404</v>
      </c>
    </row>
    <row r="75" spans="1:19" ht="16.5" thickBot="1" x14ac:dyDescent="0.3">
      <c r="A75" s="30"/>
      <c r="B75" s="568" t="s">
        <v>35</v>
      </c>
      <c r="C75" s="569"/>
      <c r="D75" s="569"/>
      <c r="E75" s="570"/>
      <c r="F75" s="31">
        <f t="shared" ref="F75:Q75" si="6">SUM(F73:F74)</f>
        <v>0</v>
      </c>
      <c r="G75" s="31">
        <f t="shared" si="6"/>
        <v>360000</v>
      </c>
      <c r="H75" s="31">
        <f t="shared" si="6"/>
        <v>0</v>
      </c>
      <c r="I75" s="31">
        <f t="shared" si="6"/>
        <v>0</v>
      </c>
      <c r="J75" s="31">
        <f t="shared" si="6"/>
        <v>0</v>
      </c>
      <c r="K75" s="31">
        <f t="shared" si="6"/>
        <v>0</v>
      </c>
      <c r="L75" s="31">
        <f t="shared" si="6"/>
        <v>18000</v>
      </c>
      <c r="M75" s="31">
        <f t="shared" si="6"/>
        <v>300000</v>
      </c>
      <c r="N75" s="31">
        <f t="shared" si="6"/>
        <v>0</v>
      </c>
      <c r="O75" s="31">
        <f t="shared" si="6"/>
        <v>678000</v>
      </c>
      <c r="P75" s="31">
        <f t="shared" si="6"/>
        <v>29322000</v>
      </c>
      <c r="Q75" s="31">
        <f t="shared" si="6"/>
        <v>30000000</v>
      </c>
      <c r="R75" s="32"/>
      <c r="S75" s="32"/>
    </row>
    <row r="76" spans="1:19" ht="16.5" thickTop="1" x14ac:dyDescent="0.25">
      <c r="A76" s="127"/>
      <c r="B76" s="126"/>
      <c r="C76" s="126"/>
      <c r="D76" s="127"/>
      <c r="E76" s="126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6"/>
      <c r="S77" s="126"/>
    </row>
    <row r="78" spans="1:19" ht="15.75" x14ac:dyDescent="0.25">
      <c r="A78" s="162" t="s">
        <v>34</v>
      </c>
      <c r="B78" s="163"/>
      <c r="C78" s="164" t="s">
        <v>405</v>
      </c>
      <c r="D78" s="165"/>
      <c r="E78"/>
      <c r="F78" s="164"/>
      <c r="G78" s="164"/>
      <c r="H78" s="164"/>
      <c r="I78" s="164"/>
      <c r="J78" s="164"/>
      <c r="K78" s="164"/>
      <c r="L78" s="164"/>
      <c r="P78"/>
      <c r="Q78"/>
      <c r="R78"/>
      <c r="S78"/>
    </row>
    <row r="79" spans="1:19" ht="15.75" x14ac:dyDescent="0.25">
      <c r="A79" s="162"/>
      <c r="B79" s="163"/>
      <c r="C79" s="166" t="s">
        <v>37</v>
      </c>
      <c r="D79" s="165"/>
      <c r="E79" s="164" t="s">
        <v>272</v>
      </c>
      <c r="F79" s="167"/>
      <c r="G79" s="223" t="s">
        <v>273</v>
      </c>
      <c r="H79" s="223"/>
      <c r="J79" s="167"/>
      <c r="K79" s="167"/>
      <c r="L79"/>
      <c r="P79"/>
      <c r="Q79"/>
      <c r="R79"/>
      <c r="S79"/>
    </row>
    <row r="80" spans="1:19" ht="15.75" x14ac:dyDescent="0.25">
      <c r="A80" s="162"/>
      <c r="B80" s="163"/>
      <c r="C80" s="166"/>
      <c r="D80" s="165"/>
      <c r="E80" s="164"/>
      <c r="F80" s="164"/>
      <c r="G80" s="164"/>
      <c r="H80" s="164"/>
      <c r="J80" s="164"/>
      <c r="K80" s="164"/>
      <c r="L80" s="164"/>
      <c r="P80"/>
      <c r="Q80"/>
      <c r="R80"/>
      <c r="S80"/>
    </row>
    <row r="81" spans="1:19" ht="15.75" x14ac:dyDescent="0.25">
      <c r="A81" s="162"/>
      <c r="B81" s="163"/>
      <c r="C81" s="166"/>
      <c r="D81" s="165"/>
      <c r="E81" s="164"/>
      <c r="F81" s="164"/>
      <c r="G81" s="164"/>
      <c r="H81" s="164"/>
      <c r="J81" s="164"/>
      <c r="K81" s="164"/>
      <c r="L81" s="164"/>
      <c r="P81"/>
      <c r="Q81"/>
      <c r="R81"/>
      <c r="S81"/>
    </row>
    <row r="82" spans="1:19" ht="15.75" x14ac:dyDescent="0.25">
      <c r="A82" s="162"/>
      <c r="B82" s="163"/>
      <c r="C82" s="166"/>
      <c r="D82" s="165"/>
      <c r="E82" s="164"/>
      <c r="F82" s="164"/>
      <c r="G82" s="164"/>
      <c r="H82" s="164"/>
      <c r="J82" s="164"/>
      <c r="K82" s="164"/>
      <c r="P82"/>
      <c r="Q82"/>
      <c r="R82"/>
      <c r="S82"/>
    </row>
    <row r="83" spans="1:19" ht="15.75" x14ac:dyDescent="0.25">
      <c r="A83" s="162"/>
      <c r="B83" s="163"/>
      <c r="C83" s="166"/>
      <c r="D83" s="165"/>
      <c r="E83" s="164"/>
      <c r="F83" s="164"/>
      <c r="G83" s="164"/>
      <c r="H83" s="164"/>
      <c r="J83" s="164"/>
      <c r="K83" s="164"/>
      <c r="L83" s="164"/>
      <c r="P83"/>
      <c r="Q83"/>
      <c r="R83"/>
      <c r="S83"/>
    </row>
    <row r="84" spans="1:19" ht="15.75" x14ac:dyDescent="0.25">
      <c r="A84" s="162" t="s">
        <v>274</v>
      </c>
      <c r="B84" s="163"/>
      <c r="C84" s="168" t="s">
        <v>275</v>
      </c>
      <c r="D84" s="165"/>
      <c r="E84" s="169" t="s">
        <v>276</v>
      </c>
      <c r="F84" s="170"/>
      <c r="G84" s="170" t="s">
        <v>40</v>
      </c>
      <c r="H84" s="170" t="s">
        <v>79</v>
      </c>
      <c r="J84"/>
      <c r="K84" s="170"/>
      <c r="P84"/>
      <c r="Q84"/>
      <c r="R84"/>
      <c r="S84"/>
    </row>
    <row r="85" spans="1:19" ht="15.75" x14ac:dyDescent="0.25">
      <c r="A85" s="162"/>
      <c r="B85" s="163"/>
      <c r="C85" s="172" t="s">
        <v>278</v>
      </c>
      <c r="D85" s="165"/>
      <c r="E85" s="173" t="s">
        <v>215</v>
      </c>
      <c r="F85" s="174"/>
      <c r="G85" s="174" t="s">
        <v>43</v>
      </c>
      <c r="H85" s="174" t="s">
        <v>125</v>
      </c>
      <c r="J85"/>
      <c r="K85" s="174"/>
      <c r="P85"/>
      <c r="Q85"/>
      <c r="R85"/>
      <c r="S85"/>
    </row>
  </sheetData>
  <mergeCells count="5">
    <mergeCell ref="B13:E13"/>
    <mergeCell ref="G16:H16"/>
    <mergeCell ref="B33:E33"/>
    <mergeCell ref="B54:E54"/>
    <mergeCell ref="B75:E75"/>
  </mergeCells>
  <pageMargins left="1" right="0.5" top="0.75" bottom="0.75" header="0.3" footer="0.3"/>
  <pageSetup paperSize="5" scale="7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3" workbookViewId="0">
      <selection activeCell="D46" sqref="D46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51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53</v>
      </c>
      <c r="C7" s="48" t="s">
        <v>54</v>
      </c>
      <c r="D7" s="49">
        <v>41323</v>
      </c>
      <c r="E7" s="45" t="s">
        <v>55</v>
      </c>
      <c r="F7" s="46">
        <v>0</v>
      </c>
      <c r="G7" s="47">
        <v>780000</v>
      </c>
      <c r="H7" s="46">
        <v>0</v>
      </c>
      <c r="I7" s="46">
        <v>0</v>
      </c>
      <c r="J7" s="46">
        <v>0</v>
      </c>
      <c r="K7" s="46">
        <v>0</v>
      </c>
      <c r="L7" s="46">
        <v>300000</v>
      </c>
      <c r="M7" s="46">
        <v>200000</v>
      </c>
      <c r="N7" s="46">
        <f>+F7+G7+H7+I7+J7+K7+L7+M7</f>
        <v>1280000</v>
      </c>
      <c r="O7" s="46">
        <f>60000000-N7</f>
        <v>58720000</v>
      </c>
      <c r="P7" s="46">
        <f>+N7+O7</f>
        <v>60000000</v>
      </c>
      <c r="Q7" s="50" t="s">
        <v>56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 t="s">
        <v>34</v>
      </c>
      <c r="B13" s="27"/>
      <c r="C13" s="28"/>
      <c r="D13" s="29"/>
      <c r="E13" s="28"/>
      <c r="F13" s="4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8" t="s">
        <v>35</v>
      </c>
      <c r="C14" s="569"/>
      <c r="D14" s="569"/>
      <c r="E14" s="570"/>
      <c r="F14" s="31">
        <v>0</v>
      </c>
      <c r="G14" s="31">
        <v>1300000</v>
      </c>
      <c r="H14" s="31">
        <v>0</v>
      </c>
      <c r="I14" s="31">
        <v>0</v>
      </c>
      <c r="J14" s="31">
        <v>0</v>
      </c>
      <c r="K14" s="31">
        <v>0</v>
      </c>
      <c r="L14" s="31">
        <v>1000000</v>
      </c>
      <c r="M14" s="31">
        <v>200000</v>
      </c>
      <c r="N14" s="31">
        <v>2500000</v>
      </c>
      <c r="O14" s="31">
        <v>97500000</v>
      </c>
      <c r="P14" s="31">
        <v>100000000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52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52" t="s">
        <v>37</v>
      </c>
      <c r="G17" s="571" t="s">
        <v>38</v>
      </c>
      <c r="H17" s="571"/>
      <c r="I17" s="52"/>
      <c r="J17" s="52"/>
      <c r="K17" s="52"/>
      <c r="L17" s="52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52"/>
      <c r="G18" s="52"/>
      <c r="H18" s="52"/>
      <c r="I18" s="52"/>
      <c r="J18" s="52"/>
      <c r="K18" s="52"/>
      <c r="L18" s="52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  <row r="26" spans="1:18" ht="24.95" customHeight="1" x14ac:dyDescent="0.25">
      <c r="A26" s="2" t="s">
        <v>0</v>
      </c>
      <c r="B26" s="3"/>
      <c r="C26" s="4"/>
      <c r="D26" s="4"/>
      <c r="E26" s="4"/>
      <c r="F26" s="37"/>
      <c r="G26" s="37"/>
      <c r="H26" s="37"/>
      <c r="I26" s="37"/>
      <c r="J26" s="37"/>
      <c r="K26" s="37"/>
      <c r="L26" s="37"/>
      <c r="M26" s="34"/>
      <c r="N26" s="34"/>
      <c r="O26" s="34"/>
      <c r="P26" s="34"/>
      <c r="Q26" s="34"/>
      <c r="R26" s="2"/>
    </row>
    <row r="27" spans="1:18" ht="24.95" customHeight="1" x14ac:dyDescent="0.25">
      <c r="A27" s="43" t="s">
        <v>57</v>
      </c>
      <c r="B27" s="2"/>
      <c r="C27" s="2"/>
      <c r="D27" s="2"/>
      <c r="E27" s="2"/>
      <c r="F27" s="37"/>
      <c r="G27" s="37"/>
      <c r="H27" s="37"/>
      <c r="I27" s="37"/>
      <c r="J27" s="37"/>
      <c r="K27" s="37"/>
      <c r="L27" s="37"/>
      <c r="M27" s="34"/>
      <c r="N27" s="34"/>
      <c r="O27" s="34"/>
      <c r="P27" s="34"/>
      <c r="Q27" s="34"/>
      <c r="R27" s="3"/>
    </row>
    <row r="28" spans="1:18" ht="24.95" customHeight="1" x14ac:dyDescent="0.25">
      <c r="A28" s="6" t="s">
        <v>1</v>
      </c>
      <c r="B28" s="6" t="s">
        <v>2</v>
      </c>
      <c r="C28" s="7" t="s">
        <v>3</v>
      </c>
      <c r="D28" s="8" t="s">
        <v>4</v>
      </c>
      <c r="E28" s="7" t="s">
        <v>5</v>
      </c>
      <c r="F28" s="9" t="s">
        <v>6</v>
      </c>
      <c r="G28" s="9" t="s">
        <v>7</v>
      </c>
      <c r="H28" s="9" t="s">
        <v>8</v>
      </c>
      <c r="I28" s="9" t="s">
        <v>9</v>
      </c>
      <c r="J28" s="9" t="s">
        <v>10</v>
      </c>
      <c r="K28" s="9" t="s">
        <v>10</v>
      </c>
      <c r="L28" s="9" t="s">
        <v>11</v>
      </c>
      <c r="M28" s="9" t="s">
        <v>12</v>
      </c>
      <c r="N28" s="9" t="s">
        <v>13</v>
      </c>
      <c r="O28" s="9" t="s">
        <v>13</v>
      </c>
      <c r="P28" s="9" t="s">
        <v>14</v>
      </c>
      <c r="Q28" s="6" t="s">
        <v>15</v>
      </c>
      <c r="R28" s="10" t="s">
        <v>16</v>
      </c>
    </row>
    <row r="29" spans="1:18" ht="24.95" customHeight="1" x14ac:dyDescent="0.25">
      <c r="A29" s="44"/>
      <c r="B29" s="44"/>
      <c r="C29" s="45"/>
      <c r="D29" s="13"/>
      <c r="E29" s="45"/>
      <c r="F29" s="46" t="s">
        <v>17</v>
      </c>
      <c r="G29" s="47"/>
      <c r="H29" s="46" t="s">
        <v>18</v>
      </c>
      <c r="I29" s="46" t="s">
        <v>17</v>
      </c>
      <c r="J29" s="46" t="s">
        <v>17</v>
      </c>
      <c r="K29" s="46" t="s">
        <v>19</v>
      </c>
      <c r="L29" s="47" t="s">
        <v>20</v>
      </c>
      <c r="M29" s="46" t="s">
        <v>21</v>
      </c>
      <c r="N29" s="46" t="s">
        <v>22</v>
      </c>
      <c r="O29" s="46" t="s">
        <v>23</v>
      </c>
      <c r="P29" s="46" t="s">
        <v>24</v>
      </c>
      <c r="Q29" s="44"/>
      <c r="R29" s="16"/>
    </row>
    <row r="30" spans="1:18" ht="24.95" customHeight="1" x14ac:dyDescent="0.25">
      <c r="A30" s="44"/>
      <c r="B30" s="44"/>
      <c r="C30" s="48"/>
      <c r="D30" s="13"/>
      <c r="E30" s="45"/>
      <c r="F30" s="46" t="s">
        <v>25</v>
      </c>
      <c r="G30" s="47"/>
      <c r="H30" s="46" t="s">
        <v>10</v>
      </c>
      <c r="I30" s="46" t="s">
        <v>26</v>
      </c>
      <c r="J30" s="46" t="s">
        <v>27</v>
      </c>
      <c r="K30" s="46" t="s">
        <v>28</v>
      </c>
      <c r="L30" s="46" t="s">
        <v>29</v>
      </c>
      <c r="M30" s="46" t="s">
        <v>30</v>
      </c>
      <c r="N30" s="46"/>
      <c r="O30" s="46"/>
      <c r="P30" s="46"/>
      <c r="Q30" s="44"/>
      <c r="R30" s="16"/>
    </row>
    <row r="31" spans="1:18" ht="24.95" customHeight="1" x14ac:dyDescent="0.25">
      <c r="A31" s="18"/>
      <c r="B31" s="18"/>
      <c r="C31" s="19"/>
      <c r="D31" s="20"/>
      <c r="E31" s="21"/>
      <c r="F31" s="22"/>
      <c r="G31" s="23"/>
      <c r="H31" s="22"/>
      <c r="I31" s="22" t="s">
        <v>30</v>
      </c>
      <c r="J31" s="22" t="s">
        <v>31</v>
      </c>
      <c r="K31" s="22" t="s">
        <v>32</v>
      </c>
      <c r="L31" s="22"/>
      <c r="M31" s="22"/>
      <c r="N31" s="22"/>
      <c r="O31" s="22"/>
      <c r="P31" s="22"/>
      <c r="Q31" s="18"/>
      <c r="R31" s="24"/>
    </row>
    <row r="32" spans="1:18" ht="24.95" customHeight="1" x14ac:dyDescent="0.25">
      <c r="A32" s="44">
        <v>1</v>
      </c>
      <c r="B32" s="50" t="s">
        <v>59</v>
      </c>
      <c r="C32" s="48" t="s">
        <v>60</v>
      </c>
      <c r="D32" s="49">
        <v>41324</v>
      </c>
      <c r="E32" s="55" t="s">
        <v>61</v>
      </c>
      <c r="F32" s="46">
        <v>0</v>
      </c>
      <c r="G32" s="47">
        <v>325000</v>
      </c>
      <c r="H32" s="46">
        <v>0</v>
      </c>
      <c r="I32" s="46">
        <v>0</v>
      </c>
      <c r="J32" s="46">
        <v>0</v>
      </c>
      <c r="K32" s="46">
        <v>0</v>
      </c>
      <c r="L32" s="46">
        <v>95585</v>
      </c>
      <c r="M32" s="46">
        <v>200000</v>
      </c>
      <c r="N32" s="46">
        <f>+F32+G32+H32+I32+J32+K32+L32+M32</f>
        <v>620585</v>
      </c>
      <c r="O32" s="46">
        <f>25000000-N32</f>
        <v>24379415</v>
      </c>
      <c r="P32" s="46">
        <f>+N32+O32</f>
        <v>25000000</v>
      </c>
      <c r="Q32" s="50"/>
      <c r="R32" s="51" t="s">
        <v>33</v>
      </c>
    </row>
    <row r="33" spans="1:18" ht="24.95" customHeight="1" x14ac:dyDescent="0.25">
      <c r="A33" s="44"/>
      <c r="B33" s="50"/>
      <c r="C33" s="41"/>
      <c r="D33" s="49"/>
      <c r="E33" s="45"/>
      <c r="F33" s="46"/>
      <c r="G33" s="47"/>
      <c r="H33" s="46"/>
      <c r="I33" s="46"/>
      <c r="J33" s="46"/>
      <c r="K33" s="46"/>
      <c r="L33" s="46"/>
      <c r="M33" s="46"/>
      <c r="N33" s="46"/>
      <c r="O33" s="46"/>
      <c r="P33" s="46"/>
      <c r="Q33" s="50"/>
      <c r="R33" s="51"/>
    </row>
    <row r="34" spans="1:18" ht="24.95" customHeight="1" x14ac:dyDescent="0.25">
      <c r="A34" s="44"/>
      <c r="B34" s="50"/>
      <c r="C34" s="48"/>
      <c r="D34" s="49"/>
      <c r="E34" s="45"/>
      <c r="F34" s="46"/>
      <c r="G34" s="47"/>
      <c r="H34" s="46"/>
      <c r="I34" s="46"/>
      <c r="J34" s="46"/>
      <c r="K34" s="46"/>
      <c r="L34" s="46"/>
      <c r="M34" s="46"/>
      <c r="N34" s="46"/>
      <c r="O34" s="46"/>
      <c r="P34" s="46"/>
      <c r="Q34" s="50"/>
      <c r="R34" s="51"/>
    </row>
    <row r="35" spans="1:18" ht="24.95" customHeight="1" x14ac:dyDescent="0.25">
      <c r="A35" s="44"/>
      <c r="B35" s="50"/>
      <c r="C35" s="48"/>
      <c r="D35" s="49"/>
      <c r="E35" s="45"/>
      <c r="F35" s="46"/>
      <c r="G35" s="47"/>
      <c r="H35" s="46"/>
      <c r="I35" s="46"/>
      <c r="J35" s="46"/>
      <c r="K35" s="46"/>
      <c r="L35" s="46"/>
      <c r="M35" s="46"/>
      <c r="N35" s="46"/>
      <c r="O35" s="46"/>
      <c r="P35" s="46"/>
      <c r="Q35" s="50"/>
      <c r="R35" s="51"/>
    </row>
    <row r="36" spans="1:18" ht="24.95" customHeight="1" x14ac:dyDescent="0.25">
      <c r="A36" s="44"/>
      <c r="B36" s="50"/>
      <c r="C36" s="48"/>
      <c r="D36" s="49"/>
      <c r="E36" s="45"/>
      <c r="F36" s="46"/>
      <c r="G36" s="47"/>
      <c r="H36" s="46"/>
      <c r="I36" s="46"/>
      <c r="J36" s="46"/>
      <c r="K36" s="46"/>
      <c r="L36" s="46"/>
      <c r="M36" s="46"/>
      <c r="N36" s="46"/>
      <c r="O36" s="46"/>
      <c r="P36" s="46"/>
      <c r="Q36" s="50"/>
      <c r="R36" s="51"/>
    </row>
    <row r="37" spans="1:18" ht="24.95" customHeight="1" x14ac:dyDescent="0.25">
      <c r="A37" s="44"/>
      <c r="B37" s="50"/>
      <c r="C37" s="48"/>
      <c r="D37" s="49"/>
      <c r="E37" s="45"/>
      <c r="F37" s="46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50"/>
      <c r="R37" s="51"/>
    </row>
    <row r="38" spans="1:18" ht="24.95" customHeight="1" x14ac:dyDescent="0.25">
      <c r="A38" s="44" t="s">
        <v>34</v>
      </c>
      <c r="B38" s="27"/>
      <c r="C38" s="28"/>
      <c r="D38" s="29"/>
      <c r="E38" s="28"/>
      <c r="F38" s="4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1"/>
      <c r="R38" s="1"/>
    </row>
    <row r="39" spans="1:18" ht="24.95" customHeight="1" thickBot="1" x14ac:dyDescent="0.3">
      <c r="A39" s="30"/>
      <c r="B39" s="568" t="s">
        <v>35</v>
      </c>
      <c r="C39" s="569"/>
      <c r="D39" s="569"/>
      <c r="E39" s="570"/>
      <c r="F39" s="31">
        <v>0</v>
      </c>
      <c r="G39" s="31">
        <v>1300000</v>
      </c>
      <c r="H39" s="31">
        <v>0</v>
      </c>
      <c r="I39" s="31">
        <v>0</v>
      </c>
      <c r="J39" s="31">
        <v>0</v>
      </c>
      <c r="K39" s="31">
        <v>0</v>
      </c>
      <c r="L39" s="31">
        <v>1000000</v>
      </c>
      <c r="M39" s="31">
        <v>200000</v>
      </c>
      <c r="N39" s="31">
        <v>2500000</v>
      </c>
      <c r="O39" s="31">
        <v>97500000</v>
      </c>
      <c r="P39" s="31">
        <v>100000000</v>
      </c>
      <c r="Q39" s="32"/>
      <c r="R39" s="32"/>
    </row>
    <row r="40" spans="1:18" ht="24.95" customHeight="1" thickTop="1" x14ac:dyDescent="0.25">
      <c r="A40" s="4"/>
      <c r="B40" s="3"/>
      <c r="C40" s="3"/>
      <c r="D40" s="4"/>
      <c r="E40" s="3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3"/>
    </row>
    <row r="41" spans="1:18" ht="24.95" customHeight="1" x14ac:dyDescent="0.25">
      <c r="A41" s="4"/>
      <c r="B41" s="3"/>
      <c r="C41" s="3"/>
      <c r="D41" s="4"/>
      <c r="E41" s="3"/>
      <c r="F41" s="42" t="s">
        <v>58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3"/>
    </row>
    <row r="42" spans="1:18" ht="24.95" customHeight="1" x14ac:dyDescent="0.25">
      <c r="A42" s="4"/>
      <c r="B42" s="3"/>
      <c r="C42" s="3" t="s">
        <v>36</v>
      </c>
      <c r="D42" s="4"/>
      <c r="E42" s="3"/>
      <c r="F42" s="53" t="s">
        <v>37</v>
      </c>
      <c r="G42" s="571" t="s">
        <v>38</v>
      </c>
      <c r="H42" s="571"/>
      <c r="I42" s="53"/>
      <c r="J42" s="53"/>
      <c r="K42" s="53"/>
      <c r="L42" s="53"/>
      <c r="M42" s="34"/>
      <c r="N42" s="34"/>
      <c r="O42" s="34"/>
      <c r="P42" s="34"/>
      <c r="Q42" s="34"/>
      <c r="R42" s="3"/>
    </row>
    <row r="43" spans="1:18" ht="24.95" customHeight="1" x14ac:dyDescent="0.25">
      <c r="A43" s="4"/>
      <c r="B43" s="3"/>
      <c r="C43" s="3"/>
      <c r="D43" s="4"/>
      <c r="E43" s="3"/>
      <c r="F43" s="53"/>
      <c r="G43" s="53"/>
      <c r="H43" s="53"/>
      <c r="I43" s="53"/>
      <c r="J43" s="53"/>
      <c r="K43" s="53"/>
      <c r="L43" s="53"/>
      <c r="M43" s="34"/>
      <c r="N43" s="34"/>
      <c r="O43" s="34"/>
      <c r="P43" s="34"/>
      <c r="Q43" s="34"/>
      <c r="R43" s="3"/>
    </row>
    <row r="44" spans="1:18" ht="24.95" customHeight="1" x14ac:dyDescent="0.25">
      <c r="A44" s="4"/>
      <c r="B44" s="3"/>
      <c r="C44" s="3"/>
      <c r="D44" s="4"/>
      <c r="E44" s="3"/>
      <c r="F44" s="35"/>
      <c r="G44" s="35"/>
      <c r="H44" s="35"/>
      <c r="I44" s="35"/>
      <c r="J44" s="35"/>
      <c r="K44" s="35"/>
      <c r="L44" s="35"/>
      <c r="M44" s="34"/>
      <c r="N44" s="34"/>
      <c r="O44" s="34"/>
      <c r="P44" s="34"/>
      <c r="Q44" s="34"/>
      <c r="R44" s="3"/>
    </row>
    <row r="45" spans="1:18" ht="24.95" customHeight="1" x14ac:dyDescent="0.25">
      <c r="A45" s="4"/>
      <c r="B45" s="3"/>
      <c r="C45" s="3"/>
      <c r="D45" s="4"/>
      <c r="E45" s="3"/>
      <c r="F45" s="35"/>
      <c r="G45" s="35"/>
      <c r="H45" s="35"/>
      <c r="I45" s="35"/>
      <c r="J45" s="35"/>
      <c r="K45" s="35"/>
      <c r="L45" s="35"/>
      <c r="M45" s="34"/>
      <c r="N45" s="34"/>
      <c r="O45" s="34"/>
      <c r="P45" s="34"/>
      <c r="Q45" s="34"/>
      <c r="R45" s="3"/>
    </row>
    <row r="46" spans="1:18" ht="24.95" customHeight="1" x14ac:dyDescent="0.25">
      <c r="A46" s="4"/>
      <c r="B46" s="3"/>
      <c r="C46" s="3"/>
      <c r="D46" s="4"/>
      <c r="E46" s="3"/>
      <c r="F46" s="35"/>
      <c r="G46" s="35"/>
      <c r="H46" s="35"/>
      <c r="I46" s="35"/>
      <c r="J46" s="35"/>
      <c r="K46" s="35"/>
      <c r="L46" s="35"/>
      <c r="M46" s="34"/>
      <c r="N46" s="34"/>
      <c r="O46" s="34"/>
      <c r="P46" s="34"/>
      <c r="Q46" s="34"/>
      <c r="R46" s="3"/>
    </row>
    <row r="47" spans="1:18" ht="24.95" customHeight="1" x14ac:dyDescent="0.25">
      <c r="A47" s="4"/>
      <c r="B47" s="3"/>
      <c r="C47" s="3"/>
      <c r="D47" s="4"/>
      <c r="E47" s="3"/>
      <c r="F47" s="36" t="s">
        <v>39</v>
      </c>
      <c r="G47" s="36" t="s">
        <v>40</v>
      </c>
      <c r="H47" s="36" t="s">
        <v>41</v>
      </c>
      <c r="I47" s="36"/>
      <c r="J47" s="36"/>
      <c r="K47" s="36"/>
      <c r="L47" s="36"/>
      <c r="M47" s="34"/>
      <c r="N47" s="34"/>
      <c r="O47" s="34"/>
      <c r="P47" s="34"/>
      <c r="Q47" s="34"/>
      <c r="R47" s="3"/>
    </row>
    <row r="48" spans="1:18" ht="24.95" customHeight="1" x14ac:dyDescent="0.25">
      <c r="A48" s="4"/>
      <c r="B48" s="3"/>
      <c r="C48" s="3"/>
      <c r="D48" s="4"/>
      <c r="E48" s="3"/>
      <c r="F48" s="40" t="s">
        <v>42</v>
      </c>
      <c r="G48" s="40" t="s">
        <v>43</v>
      </c>
      <c r="H48" s="40" t="s">
        <v>44</v>
      </c>
      <c r="I48" s="37"/>
      <c r="J48" s="37"/>
      <c r="K48" s="37"/>
      <c r="L48" s="37"/>
      <c r="M48" s="34"/>
      <c r="N48" s="34"/>
      <c r="O48" s="34"/>
      <c r="P48" s="34"/>
      <c r="Q48" s="34"/>
      <c r="R48" s="3"/>
    </row>
  </sheetData>
  <mergeCells count="4">
    <mergeCell ref="B14:E14"/>
    <mergeCell ref="G17:H17"/>
    <mergeCell ref="B39:E39"/>
    <mergeCell ref="G42:H42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view="pageBreakPreview" topLeftCell="A112" zoomScaleSheetLayoutView="100" workbookViewId="0">
      <selection activeCell="D123" sqref="D123"/>
    </sheetView>
  </sheetViews>
  <sheetFormatPr defaultRowHeight="15" x14ac:dyDescent="0.25"/>
  <cols>
    <col min="1" max="1" width="3.42578125" style="129" customWidth="1"/>
    <col min="2" max="2" width="31.28515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7.425781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2" width="10.7109375" style="129" customWidth="1"/>
    <col min="13" max="13" width="13.85546875" style="129" customWidth="1"/>
    <col min="14" max="14" width="12.7109375" style="129" customWidth="1"/>
    <col min="15" max="15" width="15.28515625" style="129" customWidth="1"/>
    <col min="16" max="16" width="17.85546875" style="129" customWidth="1"/>
    <col min="17" max="17" width="15.42578125" style="129" bestFit="1" customWidth="1"/>
    <col min="18" max="18" width="9.5703125" style="129" customWidth="1"/>
    <col min="19" max="19" width="20.4257812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406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19" ht="15.75" x14ac:dyDescent="0.25">
      <c r="A8" s="44">
        <v>1</v>
      </c>
      <c r="B8" s="132" t="s">
        <v>407</v>
      </c>
      <c r="C8" s="41" t="s">
        <v>408</v>
      </c>
      <c r="D8" s="182">
        <v>41914</v>
      </c>
      <c r="E8" s="55" t="s">
        <v>409</v>
      </c>
      <c r="F8" s="46">
        <v>0</v>
      </c>
      <c r="G8" s="124">
        <v>2730000</v>
      </c>
      <c r="H8" s="46">
        <v>0</v>
      </c>
      <c r="I8" s="46">
        <v>0</v>
      </c>
      <c r="J8" s="46">
        <v>0</v>
      </c>
      <c r="K8" s="46">
        <v>0</v>
      </c>
      <c r="L8" s="66">
        <f>6000*5</f>
        <v>30000</v>
      </c>
      <c r="M8" s="46">
        <v>25000</v>
      </c>
      <c r="N8" s="46">
        <v>200000</v>
      </c>
      <c r="O8" s="46">
        <f>SUM(F8:N8)</f>
        <v>2985000</v>
      </c>
      <c r="P8" s="124">
        <f>32500000-O8</f>
        <v>29515000</v>
      </c>
      <c r="Q8" s="133">
        <f t="shared" ref="Q8" si="0">O8+P8</f>
        <v>32500000</v>
      </c>
      <c r="R8" s="149" t="s">
        <v>410</v>
      </c>
      <c r="S8" s="149" t="s">
        <v>316</v>
      </c>
    </row>
    <row r="9" spans="1:19" ht="15.75" x14ac:dyDescent="0.25">
      <c r="A9" s="44"/>
      <c r="B9" s="27"/>
      <c r="C9" s="28"/>
      <c r="D9" s="29"/>
      <c r="E9" s="28"/>
      <c r="F9" s="46"/>
      <c r="G9" s="26"/>
      <c r="H9" s="26"/>
      <c r="I9" s="26"/>
      <c r="J9" s="26"/>
      <c r="K9" s="26"/>
      <c r="L9" s="68"/>
      <c r="M9" s="26"/>
      <c r="N9" s="26"/>
      <c r="O9" s="26"/>
      <c r="P9" s="26"/>
      <c r="Q9" s="26"/>
      <c r="R9" s="149"/>
      <c r="S9" s="179" t="s">
        <v>317</v>
      </c>
    </row>
    <row r="10" spans="1:19" ht="16.5" thickBot="1" x14ac:dyDescent="0.3">
      <c r="A10" s="30"/>
      <c r="B10" s="568" t="s">
        <v>35</v>
      </c>
      <c r="C10" s="569"/>
      <c r="D10" s="569"/>
      <c r="E10" s="570"/>
      <c r="F10" s="31">
        <f t="shared" ref="F10:Q10" si="1">SUM(F8:F9)</f>
        <v>0</v>
      </c>
      <c r="G10" s="31">
        <f t="shared" si="1"/>
        <v>2730000</v>
      </c>
      <c r="H10" s="31">
        <f t="shared" si="1"/>
        <v>0</v>
      </c>
      <c r="I10" s="31">
        <f t="shared" si="1"/>
        <v>0</v>
      </c>
      <c r="J10" s="31">
        <f t="shared" si="1"/>
        <v>0</v>
      </c>
      <c r="K10" s="31">
        <f t="shared" si="1"/>
        <v>0</v>
      </c>
      <c r="L10" s="31">
        <f t="shared" si="1"/>
        <v>30000</v>
      </c>
      <c r="M10" s="31">
        <f t="shared" si="1"/>
        <v>25000</v>
      </c>
      <c r="N10" s="31">
        <f t="shared" si="1"/>
        <v>200000</v>
      </c>
      <c r="O10" s="31">
        <f t="shared" si="1"/>
        <v>2985000</v>
      </c>
      <c r="P10" s="31">
        <f t="shared" si="1"/>
        <v>29515000</v>
      </c>
      <c r="Q10" s="31">
        <f t="shared" si="1"/>
        <v>32500000</v>
      </c>
      <c r="R10" s="32"/>
      <c r="S10" s="32"/>
    </row>
    <row r="11" spans="1:19" ht="16.5" thickTop="1" x14ac:dyDescent="0.25">
      <c r="A11" s="127"/>
      <c r="B11" s="126"/>
      <c r="C11" s="126"/>
      <c r="D11" s="127"/>
      <c r="E11" s="126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6"/>
      <c r="S11" s="126"/>
    </row>
    <row r="12" spans="1:19" ht="15.75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62" t="s">
        <v>34</v>
      </c>
      <c r="B13" s="163"/>
      <c r="C13" s="164" t="s">
        <v>411</v>
      </c>
      <c r="D13" s="165"/>
      <c r="F13" s="164"/>
      <c r="G13" s="164"/>
      <c r="H13" s="164"/>
      <c r="I13" s="164"/>
      <c r="J13" s="164"/>
      <c r="K13" s="164"/>
      <c r="L13" s="164"/>
    </row>
    <row r="14" spans="1:19" ht="15.75" x14ac:dyDescent="0.25">
      <c r="A14" s="162"/>
      <c r="B14" s="163"/>
      <c r="C14" s="166" t="s">
        <v>37</v>
      </c>
      <c r="D14" s="165"/>
      <c r="E14" s="164" t="s">
        <v>272</v>
      </c>
      <c r="F14" s="167"/>
      <c r="G14" s="224" t="s">
        <v>273</v>
      </c>
      <c r="H14" s="224"/>
      <c r="J14" s="167"/>
      <c r="K14" s="167"/>
    </row>
    <row r="15" spans="1:19" ht="15.75" x14ac:dyDescent="0.25">
      <c r="A15" s="162"/>
      <c r="B15" s="163"/>
      <c r="C15" s="166"/>
      <c r="D15" s="165"/>
      <c r="E15" s="164"/>
      <c r="F15" s="164"/>
      <c r="G15" s="164"/>
      <c r="H15" s="164"/>
      <c r="J15" s="164"/>
      <c r="K15" s="164"/>
      <c r="L15" s="164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J16" s="164"/>
      <c r="K16" s="164"/>
      <c r="L16" s="164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9" ht="15.75" x14ac:dyDescent="0.25">
      <c r="A19" s="162" t="s">
        <v>274</v>
      </c>
      <c r="B19" s="163"/>
      <c r="C19" s="168" t="s">
        <v>275</v>
      </c>
      <c r="D19" s="165"/>
      <c r="E19" s="169" t="s">
        <v>276</v>
      </c>
      <c r="F19" s="170"/>
      <c r="G19" s="170" t="s">
        <v>40</v>
      </c>
      <c r="H19" s="170" t="s">
        <v>79</v>
      </c>
      <c r="K19" s="170"/>
    </row>
    <row r="20" spans="1:19" ht="15.75" x14ac:dyDescent="0.25">
      <c r="A20" s="162"/>
      <c r="B20" s="163"/>
      <c r="C20" s="172" t="s">
        <v>278</v>
      </c>
      <c r="D20" s="165"/>
      <c r="E20" s="173" t="s">
        <v>215</v>
      </c>
      <c r="F20" s="174"/>
      <c r="G20" s="174" t="s">
        <v>43</v>
      </c>
      <c r="H20" s="174" t="s">
        <v>125</v>
      </c>
      <c r="K20" s="174"/>
    </row>
    <row r="22" spans="1:19" ht="15.75" x14ac:dyDescent="0.25">
      <c r="A22" s="125" t="s">
        <v>0</v>
      </c>
      <c r="B22" s="126"/>
      <c r="C22" s="127"/>
      <c r="D22" s="127"/>
      <c r="E22" s="127"/>
      <c r="F22" s="128"/>
      <c r="G22" s="128"/>
      <c r="H22" s="128"/>
      <c r="I22" s="128"/>
      <c r="J22" s="128"/>
      <c r="K22" s="128" t="s">
        <v>34</v>
      </c>
      <c r="L22" s="128"/>
      <c r="M22" s="128"/>
      <c r="N22" s="128"/>
      <c r="O22" s="128"/>
      <c r="P22" s="128"/>
      <c r="Q22" s="128"/>
      <c r="R22" s="126"/>
      <c r="S22" s="126"/>
    </row>
    <row r="23" spans="1:19" ht="15.75" x14ac:dyDescent="0.25">
      <c r="A23" s="130" t="s">
        <v>412</v>
      </c>
      <c r="B23" s="125"/>
      <c r="C23" s="125"/>
      <c r="D23" s="125"/>
      <c r="E23" s="12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25"/>
      <c r="S23" s="125"/>
    </row>
    <row r="24" spans="1:19" ht="15.75" x14ac:dyDescent="0.25">
      <c r="A24" s="6" t="s">
        <v>1</v>
      </c>
      <c r="B24" s="6" t="s">
        <v>2</v>
      </c>
      <c r="C24" s="7" t="s">
        <v>3</v>
      </c>
      <c r="D24" s="8" t="s">
        <v>4</v>
      </c>
      <c r="E24" s="7" t="s">
        <v>5</v>
      </c>
      <c r="F24" s="142" t="s">
        <v>10</v>
      </c>
      <c r="G24" s="9" t="s">
        <v>7</v>
      </c>
      <c r="H24" s="142" t="s">
        <v>8</v>
      </c>
      <c r="I24" s="145" t="s">
        <v>10</v>
      </c>
      <c r="J24" s="145" t="s">
        <v>10</v>
      </c>
      <c r="K24" s="145" t="s">
        <v>10</v>
      </c>
      <c r="L24" s="65" t="s">
        <v>115</v>
      </c>
      <c r="M24" s="142" t="s">
        <v>11</v>
      </c>
      <c r="N24" s="142" t="s">
        <v>12</v>
      </c>
      <c r="O24" s="9" t="s">
        <v>13</v>
      </c>
      <c r="P24" s="9" t="s">
        <v>13</v>
      </c>
      <c r="Q24" s="9" t="s">
        <v>14</v>
      </c>
      <c r="R24" s="6" t="s">
        <v>15</v>
      </c>
      <c r="S24" s="154" t="s">
        <v>16</v>
      </c>
    </row>
    <row r="25" spans="1:19" ht="15.75" x14ac:dyDescent="0.25">
      <c r="A25" s="44"/>
      <c r="B25" s="44"/>
      <c r="C25" s="45"/>
      <c r="D25" s="13"/>
      <c r="E25" s="45"/>
      <c r="F25" s="143" t="s">
        <v>17</v>
      </c>
      <c r="G25" s="47"/>
      <c r="H25" s="143" t="s">
        <v>10</v>
      </c>
      <c r="I25" s="146" t="s">
        <v>17</v>
      </c>
      <c r="J25" s="146" t="s">
        <v>117</v>
      </c>
      <c r="K25" s="146" t="s">
        <v>24</v>
      </c>
      <c r="L25" s="66" t="s">
        <v>113</v>
      </c>
      <c r="M25" s="148" t="s">
        <v>209</v>
      </c>
      <c r="N25" s="143" t="s">
        <v>21</v>
      </c>
      <c r="O25" s="46" t="s">
        <v>22</v>
      </c>
      <c r="P25" s="46" t="s">
        <v>23</v>
      </c>
      <c r="Q25" s="46" t="s">
        <v>24</v>
      </c>
      <c r="R25" s="44"/>
      <c r="S25" s="16"/>
    </row>
    <row r="26" spans="1:19" ht="15.75" x14ac:dyDescent="0.25">
      <c r="A26" s="44"/>
      <c r="B26" s="44"/>
      <c r="C26" s="48"/>
      <c r="D26" s="13"/>
      <c r="E26" s="45"/>
      <c r="F26" s="143" t="s">
        <v>30</v>
      </c>
      <c r="G26" s="47"/>
      <c r="H26" s="46"/>
      <c r="I26" s="146" t="s">
        <v>26</v>
      </c>
      <c r="J26" s="146" t="s">
        <v>24</v>
      </c>
      <c r="K26" s="146" t="s">
        <v>118</v>
      </c>
      <c r="L26" s="66"/>
      <c r="M26" s="143" t="s">
        <v>29</v>
      </c>
      <c r="N26" s="143" t="s">
        <v>30</v>
      </c>
      <c r="O26" s="46"/>
      <c r="P26" s="46"/>
      <c r="Q26" s="46"/>
      <c r="R26" s="44"/>
      <c r="S26" s="16"/>
    </row>
    <row r="27" spans="1:19" ht="15.75" x14ac:dyDescent="0.25">
      <c r="A27" s="18"/>
      <c r="B27" s="18"/>
      <c r="C27" s="19"/>
      <c r="D27" s="20"/>
      <c r="E27" s="21"/>
      <c r="F27" s="22"/>
      <c r="G27" s="23"/>
      <c r="H27" s="22"/>
      <c r="I27" s="147" t="s">
        <v>30</v>
      </c>
      <c r="J27" s="147" t="s">
        <v>25</v>
      </c>
      <c r="K27" s="147" t="s">
        <v>119</v>
      </c>
      <c r="L27" s="67"/>
      <c r="M27" s="144"/>
      <c r="N27" s="144"/>
      <c r="O27" s="22"/>
      <c r="P27" s="22"/>
      <c r="Q27" s="22"/>
      <c r="R27" s="18"/>
      <c r="S27" s="24"/>
    </row>
    <row r="28" spans="1:19" ht="15.75" x14ac:dyDescent="0.25">
      <c r="A28" s="44"/>
      <c r="B28" s="44"/>
      <c r="C28" s="48"/>
      <c r="D28" s="13"/>
      <c r="E28" s="45"/>
      <c r="F28" s="46"/>
      <c r="G28" s="47"/>
      <c r="H28" s="46"/>
      <c r="I28" s="146"/>
      <c r="J28" s="146"/>
      <c r="K28" s="146"/>
      <c r="L28" s="66"/>
      <c r="M28" s="143"/>
      <c r="N28" s="143"/>
      <c r="O28" s="46"/>
      <c r="P28" s="46"/>
      <c r="Q28" s="46"/>
      <c r="R28" s="44"/>
      <c r="S28" s="16"/>
    </row>
    <row r="29" spans="1:19" ht="15.75" x14ac:dyDescent="0.25">
      <c r="A29" s="44">
        <v>1</v>
      </c>
      <c r="B29" s="132" t="s">
        <v>413</v>
      </c>
      <c r="C29" s="41" t="s">
        <v>414</v>
      </c>
      <c r="D29" s="182">
        <v>41920</v>
      </c>
      <c r="E29" s="55" t="s">
        <v>415</v>
      </c>
      <c r="F29" s="46">
        <v>0</v>
      </c>
      <c r="G29" s="124">
        <v>1571613</v>
      </c>
      <c r="H29" s="46">
        <v>0</v>
      </c>
      <c r="I29" s="46">
        <v>0</v>
      </c>
      <c r="J29" s="46">
        <v>0</v>
      </c>
      <c r="K29" s="46">
        <v>0</v>
      </c>
      <c r="L29" s="66">
        <v>0</v>
      </c>
      <c r="M29" s="46">
        <v>200000</v>
      </c>
      <c r="N29" s="46">
        <v>0</v>
      </c>
      <c r="O29" s="46">
        <f>SUM(F29:N29)</f>
        <v>1771613</v>
      </c>
      <c r="P29" s="124">
        <f>20000000-O29</f>
        <v>18228387</v>
      </c>
      <c r="Q29" s="133">
        <f t="shared" ref="Q29" si="2">O29+P29</f>
        <v>20000000</v>
      </c>
      <c r="R29" s="149" t="s">
        <v>231</v>
      </c>
      <c r="S29" s="149" t="s">
        <v>316</v>
      </c>
    </row>
    <row r="30" spans="1:19" ht="15.75" x14ac:dyDescent="0.25">
      <c r="A30" s="44"/>
      <c r="B30" s="27"/>
      <c r="C30" s="28"/>
      <c r="D30" s="29"/>
      <c r="E30" s="28"/>
      <c r="F30" s="46"/>
      <c r="G30" s="26"/>
      <c r="H30" s="26"/>
      <c r="I30" s="26"/>
      <c r="J30" s="26"/>
      <c r="K30" s="26"/>
      <c r="L30" s="68"/>
      <c r="M30" s="26"/>
      <c r="N30" s="26"/>
      <c r="O30" s="26"/>
      <c r="P30" s="26"/>
      <c r="Q30" s="26"/>
      <c r="R30" s="149"/>
      <c r="S30" s="179" t="s">
        <v>317</v>
      </c>
    </row>
    <row r="31" spans="1:19" ht="16.5" thickBot="1" x14ac:dyDescent="0.3">
      <c r="A31" s="30"/>
      <c r="B31" s="568" t="s">
        <v>35</v>
      </c>
      <c r="C31" s="569"/>
      <c r="D31" s="569"/>
      <c r="E31" s="570"/>
      <c r="F31" s="31">
        <f t="shared" ref="F31:Q31" si="3">SUM(F29:F30)</f>
        <v>0</v>
      </c>
      <c r="G31" s="31">
        <f t="shared" si="3"/>
        <v>1571613</v>
      </c>
      <c r="H31" s="31">
        <f t="shared" si="3"/>
        <v>0</v>
      </c>
      <c r="I31" s="31">
        <f t="shared" si="3"/>
        <v>0</v>
      </c>
      <c r="J31" s="31">
        <f t="shared" si="3"/>
        <v>0</v>
      </c>
      <c r="K31" s="31">
        <f t="shared" si="3"/>
        <v>0</v>
      </c>
      <c r="L31" s="31">
        <f t="shared" si="3"/>
        <v>0</v>
      </c>
      <c r="M31" s="31">
        <f t="shared" si="3"/>
        <v>200000</v>
      </c>
      <c r="N31" s="31">
        <f t="shared" si="3"/>
        <v>0</v>
      </c>
      <c r="O31" s="31">
        <f t="shared" si="3"/>
        <v>1771613</v>
      </c>
      <c r="P31" s="31">
        <f t="shared" si="3"/>
        <v>18228387</v>
      </c>
      <c r="Q31" s="31">
        <f t="shared" si="3"/>
        <v>20000000</v>
      </c>
      <c r="R31" s="32"/>
      <c r="S31" s="32"/>
    </row>
    <row r="32" spans="1:19" ht="16.5" thickTop="1" x14ac:dyDescent="0.25">
      <c r="A32" s="127"/>
      <c r="B32" s="126"/>
      <c r="C32" s="126"/>
      <c r="D32" s="127"/>
      <c r="E32" s="126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6"/>
      <c r="S32" s="126"/>
    </row>
    <row r="33" spans="1:19" ht="15.75" x14ac:dyDescent="0.25">
      <c r="A33" s="127"/>
      <c r="B33" s="126"/>
      <c r="C33" s="126"/>
      <c r="D33" s="127"/>
      <c r="E33" s="126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6"/>
      <c r="S33" s="126"/>
    </row>
    <row r="34" spans="1:19" ht="15.75" x14ac:dyDescent="0.25">
      <c r="A34" s="162" t="s">
        <v>34</v>
      </c>
      <c r="B34" s="163"/>
      <c r="C34" s="164" t="s">
        <v>416</v>
      </c>
      <c r="D34" s="165"/>
      <c r="F34" s="164"/>
      <c r="G34" s="164"/>
      <c r="H34" s="164"/>
      <c r="I34" s="164"/>
      <c r="J34" s="164"/>
      <c r="K34" s="164"/>
      <c r="L34" s="164"/>
    </row>
    <row r="35" spans="1:19" ht="15.75" x14ac:dyDescent="0.25">
      <c r="A35" s="162"/>
      <c r="B35" s="163"/>
      <c r="C35" s="166" t="s">
        <v>37</v>
      </c>
      <c r="D35" s="165"/>
      <c r="E35" s="164" t="s">
        <v>272</v>
      </c>
      <c r="F35" s="167"/>
      <c r="G35" s="225" t="s">
        <v>273</v>
      </c>
      <c r="H35" s="225"/>
      <c r="J35" s="167"/>
      <c r="K35" s="167"/>
    </row>
    <row r="36" spans="1:19" ht="15.75" x14ac:dyDescent="0.25">
      <c r="A36" s="162"/>
      <c r="B36" s="163"/>
      <c r="C36" s="166"/>
      <c r="D36" s="165"/>
      <c r="E36" s="164"/>
      <c r="F36" s="164"/>
      <c r="G36" s="164"/>
      <c r="H36" s="164"/>
      <c r="J36" s="164"/>
      <c r="K36" s="164"/>
      <c r="L36" s="164"/>
    </row>
    <row r="37" spans="1:19" ht="15.75" x14ac:dyDescent="0.25">
      <c r="A37" s="162"/>
      <c r="B37" s="163"/>
      <c r="C37" s="166"/>
      <c r="D37" s="165"/>
      <c r="E37" s="164"/>
      <c r="F37" s="164"/>
      <c r="G37" s="164"/>
      <c r="H37" s="164"/>
      <c r="J37" s="164"/>
      <c r="K37" s="164"/>
      <c r="L37" s="164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J38" s="164"/>
      <c r="K38" s="164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</row>
    <row r="40" spans="1:19" ht="15.75" x14ac:dyDescent="0.25">
      <c r="A40" s="162" t="s">
        <v>274</v>
      </c>
      <c r="B40" s="163"/>
      <c r="C40" s="168" t="s">
        <v>275</v>
      </c>
      <c r="D40" s="165"/>
      <c r="E40" s="169" t="s">
        <v>276</v>
      </c>
      <c r="F40" s="170"/>
      <c r="G40" s="170" t="s">
        <v>40</v>
      </c>
      <c r="H40" s="170" t="s">
        <v>79</v>
      </c>
      <c r="K40" s="170"/>
    </row>
    <row r="41" spans="1:19" ht="15.75" x14ac:dyDescent="0.25">
      <c r="A41" s="162"/>
      <c r="B41" s="163"/>
      <c r="C41" s="172" t="s">
        <v>278</v>
      </c>
      <c r="D41" s="165"/>
      <c r="E41" s="173" t="s">
        <v>215</v>
      </c>
      <c r="F41" s="174"/>
      <c r="G41" s="174" t="s">
        <v>43</v>
      </c>
      <c r="H41" s="174" t="s">
        <v>125</v>
      </c>
      <c r="K41" s="174"/>
    </row>
    <row r="42" spans="1:19" ht="15.75" x14ac:dyDescent="0.25">
      <c r="A42" s="2" t="s">
        <v>0</v>
      </c>
      <c r="B42" s="163"/>
      <c r="C42" s="172"/>
      <c r="D42" s="165"/>
      <c r="E42" s="173"/>
      <c r="F42" s="174"/>
      <c r="G42" s="174"/>
      <c r="H42" s="174"/>
      <c r="K42" s="174"/>
    </row>
    <row r="43" spans="1:19" ht="15.75" x14ac:dyDescent="0.25">
      <c r="A43" s="130" t="s">
        <v>417</v>
      </c>
      <c r="B43" s="125"/>
      <c r="C43" s="125"/>
      <c r="D43" s="125"/>
      <c r="E43" s="125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25"/>
      <c r="S43" s="125"/>
    </row>
    <row r="44" spans="1:19" ht="15.75" x14ac:dyDescent="0.25">
      <c r="A44" s="6" t="s">
        <v>1</v>
      </c>
      <c r="B44" s="6" t="s">
        <v>2</v>
      </c>
      <c r="C44" s="7" t="s">
        <v>3</v>
      </c>
      <c r="D44" s="8" t="s">
        <v>4</v>
      </c>
      <c r="E44" s="7" t="s">
        <v>5</v>
      </c>
      <c r="F44" s="142" t="s">
        <v>10</v>
      </c>
      <c r="G44" s="9" t="s">
        <v>7</v>
      </c>
      <c r="H44" s="142" t="s">
        <v>8</v>
      </c>
      <c r="I44" s="145" t="s">
        <v>10</v>
      </c>
      <c r="J44" s="145" t="s">
        <v>10</v>
      </c>
      <c r="K44" s="145" t="s">
        <v>10</v>
      </c>
      <c r="L44" s="65" t="s">
        <v>115</v>
      </c>
      <c r="M44" s="142" t="s">
        <v>11</v>
      </c>
      <c r="N44" s="142" t="s">
        <v>12</v>
      </c>
      <c r="O44" s="9" t="s">
        <v>13</v>
      </c>
      <c r="P44" s="9" t="s">
        <v>13</v>
      </c>
      <c r="Q44" s="9" t="s">
        <v>14</v>
      </c>
      <c r="R44" s="6" t="s">
        <v>15</v>
      </c>
      <c r="S44" s="154" t="s">
        <v>16</v>
      </c>
    </row>
    <row r="45" spans="1:19" ht="15.75" x14ac:dyDescent="0.25">
      <c r="A45" s="44"/>
      <c r="B45" s="44"/>
      <c r="C45" s="45"/>
      <c r="D45" s="13"/>
      <c r="E45" s="45"/>
      <c r="F45" s="143" t="s">
        <v>17</v>
      </c>
      <c r="G45" s="47"/>
      <c r="H45" s="143" t="s">
        <v>10</v>
      </c>
      <c r="I45" s="146" t="s">
        <v>17</v>
      </c>
      <c r="J45" s="146" t="s">
        <v>117</v>
      </c>
      <c r="K45" s="146" t="s">
        <v>24</v>
      </c>
      <c r="L45" s="66" t="s">
        <v>113</v>
      </c>
      <c r="M45" s="148" t="s">
        <v>209</v>
      </c>
      <c r="N45" s="143" t="s">
        <v>21</v>
      </c>
      <c r="O45" s="46" t="s">
        <v>22</v>
      </c>
      <c r="P45" s="46" t="s">
        <v>23</v>
      </c>
      <c r="Q45" s="46" t="s">
        <v>24</v>
      </c>
      <c r="R45" s="44"/>
      <c r="S45" s="16"/>
    </row>
    <row r="46" spans="1:19" ht="15.75" x14ac:dyDescent="0.25">
      <c r="A46" s="44"/>
      <c r="B46" s="44"/>
      <c r="C46" s="48"/>
      <c r="D46" s="13"/>
      <c r="E46" s="45"/>
      <c r="F46" s="143" t="s">
        <v>30</v>
      </c>
      <c r="G46" s="47"/>
      <c r="H46" s="46"/>
      <c r="I46" s="146" t="s">
        <v>26</v>
      </c>
      <c r="J46" s="146" t="s">
        <v>24</v>
      </c>
      <c r="K46" s="146" t="s">
        <v>118</v>
      </c>
      <c r="L46" s="66"/>
      <c r="M46" s="143" t="s">
        <v>29</v>
      </c>
      <c r="N46" s="143" t="s">
        <v>30</v>
      </c>
      <c r="O46" s="46"/>
      <c r="P46" s="46"/>
      <c r="Q46" s="46"/>
      <c r="R46" s="44"/>
      <c r="S46" s="16"/>
    </row>
    <row r="47" spans="1:19" ht="15.75" x14ac:dyDescent="0.25">
      <c r="A47" s="18"/>
      <c r="B47" s="18"/>
      <c r="C47" s="19"/>
      <c r="D47" s="20"/>
      <c r="E47" s="21"/>
      <c r="F47" s="22"/>
      <c r="G47" s="23"/>
      <c r="H47" s="22"/>
      <c r="I47" s="147" t="s">
        <v>30</v>
      </c>
      <c r="J47" s="147" t="s">
        <v>25</v>
      </c>
      <c r="K47" s="147" t="s">
        <v>119</v>
      </c>
      <c r="L47" s="67"/>
      <c r="M47" s="144"/>
      <c r="N47" s="144"/>
      <c r="O47" s="22"/>
      <c r="P47" s="22"/>
      <c r="Q47" s="22"/>
      <c r="R47" s="18"/>
      <c r="S47" s="24"/>
    </row>
    <row r="48" spans="1:19" ht="15.75" x14ac:dyDescent="0.25">
      <c r="A48" s="44"/>
      <c r="B48" s="44"/>
      <c r="C48" s="48"/>
      <c r="D48" s="13"/>
      <c r="E48" s="45"/>
      <c r="F48" s="46"/>
      <c r="G48" s="47"/>
      <c r="H48" s="46"/>
      <c r="I48" s="146"/>
      <c r="J48" s="146"/>
      <c r="K48" s="146"/>
      <c r="L48" s="66"/>
      <c r="M48" s="143"/>
      <c r="N48" s="143"/>
      <c r="O48" s="46"/>
      <c r="P48" s="46"/>
      <c r="Q48" s="46"/>
      <c r="R48" s="44"/>
      <c r="S48" s="16"/>
    </row>
    <row r="49" spans="1:19" ht="15.75" x14ac:dyDescent="0.25">
      <c r="A49" s="44">
        <v>1</v>
      </c>
      <c r="B49" s="132" t="s">
        <v>75</v>
      </c>
      <c r="C49" s="41" t="s">
        <v>76</v>
      </c>
      <c r="D49" s="182">
        <v>41921</v>
      </c>
      <c r="E49" s="55" t="s">
        <v>77</v>
      </c>
      <c r="F49" s="46">
        <v>0</v>
      </c>
      <c r="G49" s="124">
        <v>1954839</v>
      </c>
      <c r="H49" s="46">
        <v>0</v>
      </c>
      <c r="I49" s="46">
        <v>0</v>
      </c>
      <c r="J49" s="46">
        <v>0</v>
      </c>
      <c r="K49" s="46">
        <v>0</v>
      </c>
      <c r="L49" s="66">
        <v>12000</v>
      </c>
      <c r="M49" s="46">
        <v>150000</v>
      </c>
      <c r="N49" s="46">
        <v>0</v>
      </c>
      <c r="O49" s="46">
        <f>SUM(F49:N49)</f>
        <v>2116839</v>
      </c>
      <c r="P49" s="124">
        <f>25000000-O49</f>
        <v>22883161</v>
      </c>
      <c r="Q49" s="133">
        <f t="shared" ref="Q49" si="4">O49+P49</f>
        <v>25000000</v>
      </c>
      <c r="R49" s="149" t="s">
        <v>422</v>
      </c>
      <c r="S49" s="149" t="s">
        <v>316</v>
      </c>
    </row>
    <row r="50" spans="1:19" ht="15.75" x14ac:dyDescent="0.25">
      <c r="A50" s="44"/>
      <c r="B50" s="27"/>
      <c r="C50" s="28"/>
      <c r="D50" s="29"/>
      <c r="E50" s="28"/>
      <c r="F50" s="46"/>
      <c r="G50" s="26"/>
      <c r="H50" s="26"/>
      <c r="I50" s="26"/>
      <c r="J50" s="26"/>
      <c r="K50" s="26"/>
      <c r="L50" s="68"/>
      <c r="M50" s="26"/>
      <c r="N50" s="26"/>
      <c r="O50" s="26"/>
      <c r="P50" s="26"/>
      <c r="Q50" s="26"/>
      <c r="R50" s="149"/>
      <c r="S50" s="179" t="s">
        <v>317</v>
      </c>
    </row>
    <row r="51" spans="1:19" ht="16.5" thickBot="1" x14ac:dyDescent="0.3">
      <c r="A51" s="30"/>
      <c r="B51" s="568" t="s">
        <v>35</v>
      </c>
      <c r="C51" s="569"/>
      <c r="D51" s="569"/>
      <c r="E51" s="570"/>
      <c r="F51" s="31">
        <f t="shared" ref="F51:Q51" si="5">SUM(F49:F50)</f>
        <v>0</v>
      </c>
      <c r="G51" s="31">
        <f t="shared" si="5"/>
        <v>1954839</v>
      </c>
      <c r="H51" s="31">
        <f t="shared" si="5"/>
        <v>0</v>
      </c>
      <c r="I51" s="31">
        <f t="shared" si="5"/>
        <v>0</v>
      </c>
      <c r="J51" s="31">
        <f t="shared" si="5"/>
        <v>0</v>
      </c>
      <c r="K51" s="31">
        <f t="shared" si="5"/>
        <v>0</v>
      </c>
      <c r="L51" s="31">
        <f t="shared" si="5"/>
        <v>12000</v>
      </c>
      <c r="M51" s="31">
        <f t="shared" si="5"/>
        <v>150000</v>
      </c>
      <c r="N51" s="31">
        <f t="shared" si="5"/>
        <v>0</v>
      </c>
      <c r="O51" s="31">
        <f t="shared" si="5"/>
        <v>2116839</v>
      </c>
      <c r="P51" s="31">
        <f t="shared" si="5"/>
        <v>22883161</v>
      </c>
      <c r="Q51" s="31">
        <f t="shared" si="5"/>
        <v>25000000</v>
      </c>
      <c r="R51" s="32"/>
      <c r="S51" s="32"/>
    </row>
    <row r="52" spans="1:19" ht="16.5" thickTop="1" x14ac:dyDescent="0.25">
      <c r="A52" s="127"/>
      <c r="B52" s="126"/>
      <c r="C52" s="126"/>
      <c r="D52" s="127"/>
      <c r="E52" s="126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6"/>
      <c r="S52" s="126"/>
    </row>
    <row r="53" spans="1:19" ht="15.75" x14ac:dyDescent="0.25">
      <c r="A53" s="127"/>
      <c r="B53" s="126"/>
      <c r="C53" s="126"/>
      <c r="D53" s="127"/>
      <c r="E53" s="126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6"/>
      <c r="S53" s="126"/>
    </row>
    <row r="54" spans="1:19" ht="15.75" x14ac:dyDescent="0.25">
      <c r="A54" s="162" t="s">
        <v>34</v>
      </c>
      <c r="B54" s="163"/>
      <c r="C54" s="164" t="s">
        <v>418</v>
      </c>
      <c r="D54" s="165"/>
      <c r="F54" s="164"/>
      <c r="G54" s="164"/>
      <c r="H54" s="164"/>
      <c r="I54" s="164"/>
      <c r="J54" s="164"/>
      <c r="K54" s="164"/>
      <c r="L54" s="164"/>
    </row>
    <row r="55" spans="1:19" ht="15.75" x14ac:dyDescent="0.25">
      <c r="A55" s="162"/>
      <c r="B55" s="163"/>
      <c r="C55" s="166" t="s">
        <v>37</v>
      </c>
      <c r="D55" s="165"/>
      <c r="E55" s="164" t="s">
        <v>272</v>
      </c>
      <c r="F55" s="167"/>
      <c r="G55" s="226" t="s">
        <v>273</v>
      </c>
      <c r="H55" s="226"/>
      <c r="J55" s="167"/>
      <c r="K55" s="167"/>
    </row>
    <row r="56" spans="1:19" ht="15.75" x14ac:dyDescent="0.25">
      <c r="A56" s="162"/>
      <c r="B56" s="163"/>
      <c r="C56" s="166"/>
      <c r="D56" s="165"/>
      <c r="E56" s="164"/>
      <c r="F56" s="164"/>
      <c r="G56" s="164"/>
      <c r="H56" s="164"/>
      <c r="J56" s="164"/>
      <c r="K56" s="164"/>
      <c r="L56" s="164"/>
    </row>
    <row r="57" spans="1:19" ht="15.75" x14ac:dyDescent="0.25">
      <c r="A57" s="162"/>
      <c r="B57" s="163"/>
      <c r="C57" s="166"/>
      <c r="D57" s="165"/>
      <c r="E57" s="164"/>
      <c r="F57" s="164"/>
      <c r="G57" s="164"/>
      <c r="H57" s="164"/>
      <c r="J57" s="164"/>
      <c r="K57" s="164"/>
      <c r="L57" s="164"/>
    </row>
    <row r="58" spans="1:19" ht="15.75" x14ac:dyDescent="0.25">
      <c r="A58" s="162"/>
      <c r="B58" s="163"/>
      <c r="C58" s="166"/>
      <c r="D58" s="165"/>
      <c r="E58" s="164"/>
      <c r="F58" s="164"/>
      <c r="G58" s="164"/>
      <c r="H58" s="164"/>
      <c r="J58" s="164"/>
      <c r="K58" s="164"/>
    </row>
    <row r="59" spans="1:19" ht="15.75" x14ac:dyDescent="0.25">
      <c r="A59" s="162"/>
      <c r="B59" s="163"/>
      <c r="C59" s="166"/>
      <c r="D59" s="165"/>
      <c r="E59" s="164"/>
      <c r="F59" s="164"/>
      <c r="G59" s="164"/>
      <c r="H59" s="164"/>
      <c r="J59" s="164"/>
      <c r="K59" s="164"/>
      <c r="L59" s="164"/>
    </row>
    <row r="60" spans="1:19" ht="15.75" x14ac:dyDescent="0.25">
      <c r="A60" s="162" t="s">
        <v>274</v>
      </c>
      <c r="B60" s="163"/>
      <c r="C60" s="168" t="s">
        <v>275</v>
      </c>
      <c r="D60" s="165"/>
      <c r="E60" s="169" t="s">
        <v>276</v>
      </c>
      <c r="F60" s="170"/>
      <c r="G60" s="170" t="s">
        <v>40</v>
      </c>
      <c r="H60" s="170" t="s">
        <v>419</v>
      </c>
      <c r="K60" s="170"/>
    </row>
    <row r="61" spans="1:19" ht="15.75" x14ac:dyDescent="0.25">
      <c r="A61" s="162"/>
      <c r="B61" s="163"/>
      <c r="C61" s="172" t="s">
        <v>278</v>
      </c>
      <c r="D61" s="165"/>
      <c r="E61" s="173" t="s">
        <v>215</v>
      </c>
      <c r="F61" s="174"/>
      <c r="G61" s="174" t="s">
        <v>421</v>
      </c>
      <c r="H61" s="174" t="s">
        <v>420</v>
      </c>
      <c r="K61" s="174"/>
    </row>
    <row r="63" spans="1:19" ht="15.75" x14ac:dyDescent="0.25">
      <c r="A63" s="2" t="s">
        <v>0</v>
      </c>
      <c r="B63" s="163"/>
      <c r="C63" s="172"/>
      <c r="D63" s="165"/>
      <c r="E63" s="173"/>
      <c r="F63" s="174"/>
      <c r="G63" s="174"/>
      <c r="H63" s="174"/>
      <c r="K63" s="174"/>
    </row>
    <row r="64" spans="1:19" ht="15.75" x14ac:dyDescent="0.25">
      <c r="A64" s="130" t="s">
        <v>423</v>
      </c>
      <c r="B64" s="125"/>
      <c r="C64" s="125"/>
      <c r="D64" s="125"/>
      <c r="E64" s="125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25"/>
      <c r="S64" s="125"/>
    </row>
    <row r="65" spans="1:19" ht="15.75" x14ac:dyDescent="0.25">
      <c r="A65" s="6" t="s">
        <v>1</v>
      </c>
      <c r="B65" s="6" t="s">
        <v>2</v>
      </c>
      <c r="C65" s="7" t="s">
        <v>3</v>
      </c>
      <c r="D65" s="8" t="s">
        <v>4</v>
      </c>
      <c r="E65" s="7" t="s">
        <v>5</v>
      </c>
      <c r="F65" s="142" t="s">
        <v>10</v>
      </c>
      <c r="G65" s="9" t="s">
        <v>7</v>
      </c>
      <c r="H65" s="142" t="s">
        <v>8</v>
      </c>
      <c r="I65" s="145" t="s">
        <v>10</v>
      </c>
      <c r="J65" s="145" t="s">
        <v>10</v>
      </c>
      <c r="K65" s="145" t="s">
        <v>10</v>
      </c>
      <c r="L65" s="65" t="s">
        <v>115</v>
      </c>
      <c r="M65" s="142" t="s">
        <v>11</v>
      </c>
      <c r="N65" s="142" t="s">
        <v>12</v>
      </c>
      <c r="O65" s="9" t="s">
        <v>13</v>
      </c>
      <c r="P65" s="9" t="s">
        <v>13</v>
      </c>
      <c r="Q65" s="9" t="s">
        <v>14</v>
      </c>
      <c r="R65" s="6" t="s">
        <v>15</v>
      </c>
      <c r="S65" s="154" t="s">
        <v>16</v>
      </c>
    </row>
    <row r="66" spans="1:19" ht="15.75" x14ac:dyDescent="0.25">
      <c r="A66" s="44"/>
      <c r="B66" s="44"/>
      <c r="C66" s="45"/>
      <c r="D66" s="13"/>
      <c r="E66" s="45"/>
      <c r="F66" s="143" t="s">
        <v>17</v>
      </c>
      <c r="G66" s="47"/>
      <c r="H66" s="143" t="s">
        <v>10</v>
      </c>
      <c r="I66" s="146" t="s">
        <v>17</v>
      </c>
      <c r="J66" s="146" t="s">
        <v>117</v>
      </c>
      <c r="K66" s="146" t="s">
        <v>24</v>
      </c>
      <c r="L66" s="66" t="s">
        <v>113</v>
      </c>
      <c r="M66" s="148" t="s">
        <v>209</v>
      </c>
      <c r="N66" s="143" t="s">
        <v>21</v>
      </c>
      <c r="O66" s="46" t="s">
        <v>22</v>
      </c>
      <c r="P66" s="46" t="s">
        <v>23</v>
      </c>
      <c r="Q66" s="46" t="s">
        <v>24</v>
      </c>
      <c r="R66" s="44"/>
      <c r="S66" s="16"/>
    </row>
    <row r="67" spans="1:19" ht="15.75" x14ac:dyDescent="0.25">
      <c r="A67" s="44"/>
      <c r="B67" s="44"/>
      <c r="C67" s="48"/>
      <c r="D67" s="13"/>
      <c r="E67" s="45"/>
      <c r="F67" s="143" t="s">
        <v>30</v>
      </c>
      <c r="G67" s="47"/>
      <c r="H67" s="46"/>
      <c r="I67" s="146" t="s">
        <v>26</v>
      </c>
      <c r="J67" s="146" t="s">
        <v>24</v>
      </c>
      <c r="K67" s="146" t="s">
        <v>118</v>
      </c>
      <c r="L67" s="66"/>
      <c r="M67" s="143" t="s">
        <v>29</v>
      </c>
      <c r="N67" s="143" t="s">
        <v>30</v>
      </c>
      <c r="O67" s="46"/>
      <c r="P67" s="46"/>
      <c r="Q67" s="46"/>
      <c r="R67" s="44"/>
      <c r="S67" s="16"/>
    </row>
    <row r="68" spans="1:19" ht="15.75" x14ac:dyDescent="0.25">
      <c r="A68" s="18"/>
      <c r="B68" s="18"/>
      <c r="C68" s="19"/>
      <c r="D68" s="20"/>
      <c r="E68" s="21"/>
      <c r="F68" s="22"/>
      <c r="G68" s="23"/>
      <c r="H68" s="22"/>
      <c r="I68" s="147" t="s">
        <v>30</v>
      </c>
      <c r="J68" s="147" t="s">
        <v>25</v>
      </c>
      <c r="K68" s="147" t="s">
        <v>119</v>
      </c>
      <c r="L68" s="67"/>
      <c r="M68" s="144"/>
      <c r="N68" s="144"/>
      <c r="O68" s="22"/>
      <c r="P68" s="22"/>
      <c r="Q68" s="22"/>
      <c r="R68" s="18"/>
      <c r="S68" s="24"/>
    </row>
    <row r="69" spans="1:19" ht="15.75" x14ac:dyDescent="0.25">
      <c r="A69" s="44"/>
      <c r="B69" s="44"/>
      <c r="C69" s="48"/>
      <c r="D69" s="13"/>
      <c r="E69" s="45"/>
      <c r="F69" s="46"/>
      <c r="G69" s="47"/>
      <c r="H69" s="46"/>
      <c r="I69" s="146"/>
      <c r="J69" s="146"/>
      <c r="K69" s="146"/>
      <c r="L69" s="66"/>
      <c r="M69" s="143"/>
      <c r="N69" s="143"/>
      <c r="O69" s="46"/>
      <c r="P69" s="46"/>
      <c r="Q69" s="46"/>
      <c r="R69" s="44"/>
      <c r="S69" s="16"/>
    </row>
    <row r="70" spans="1:19" ht="15.75" x14ac:dyDescent="0.25">
      <c r="A70" s="44">
        <v>1</v>
      </c>
      <c r="B70" s="132" t="s">
        <v>424</v>
      </c>
      <c r="C70" s="41" t="s">
        <v>425</v>
      </c>
      <c r="D70" s="182">
        <v>41940</v>
      </c>
      <c r="E70" s="55" t="s">
        <v>426</v>
      </c>
      <c r="F70" s="46">
        <v>0</v>
      </c>
      <c r="G70" s="124">
        <v>2125161</v>
      </c>
      <c r="H70" s="46">
        <v>0</v>
      </c>
      <c r="I70" s="46">
        <v>0</v>
      </c>
      <c r="J70" s="46">
        <v>0</v>
      </c>
      <c r="K70" s="46">
        <v>0</v>
      </c>
      <c r="L70" s="66">
        <v>0</v>
      </c>
      <c r="M70" s="46">
        <v>300000</v>
      </c>
      <c r="N70" s="46">
        <v>0</v>
      </c>
      <c r="O70" s="46">
        <f>SUM(F70:N70)</f>
        <v>2425161</v>
      </c>
      <c r="P70" s="124">
        <f>30000000-O70</f>
        <v>27574839</v>
      </c>
      <c r="Q70" s="133">
        <f t="shared" ref="Q70" si="6">O70+P70</f>
        <v>30000000</v>
      </c>
      <c r="R70" s="149" t="s">
        <v>427</v>
      </c>
      <c r="S70" s="149" t="s">
        <v>316</v>
      </c>
    </row>
    <row r="71" spans="1:19" ht="15.75" x14ac:dyDescent="0.25">
      <c r="A71" s="44"/>
      <c r="B71" s="27"/>
      <c r="C71" s="28"/>
      <c r="D71" s="29"/>
      <c r="E71" s="28"/>
      <c r="F71" s="46"/>
      <c r="G71" s="26"/>
      <c r="H71" s="26"/>
      <c r="I71" s="26"/>
      <c r="J71" s="26"/>
      <c r="K71" s="26"/>
      <c r="L71" s="68"/>
      <c r="M71" s="26"/>
      <c r="N71" s="26"/>
      <c r="O71" s="26"/>
      <c r="P71" s="26"/>
      <c r="Q71" s="26"/>
      <c r="R71" s="149"/>
      <c r="S71" s="179" t="s">
        <v>317</v>
      </c>
    </row>
    <row r="72" spans="1:19" ht="16.5" thickBot="1" x14ac:dyDescent="0.3">
      <c r="A72" s="30"/>
      <c r="B72" s="568" t="s">
        <v>35</v>
      </c>
      <c r="C72" s="569"/>
      <c r="D72" s="569"/>
      <c r="E72" s="570"/>
      <c r="F72" s="31">
        <f t="shared" ref="F72:Q72" si="7">SUM(F70:F71)</f>
        <v>0</v>
      </c>
      <c r="G72" s="31">
        <f t="shared" si="7"/>
        <v>2125161</v>
      </c>
      <c r="H72" s="31">
        <f t="shared" si="7"/>
        <v>0</v>
      </c>
      <c r="I72" s="31">
        <f t="shared" si="7"/>
        <v>0</v>
      </c>
      <c r="J72" s="31">
        <f t="shared" si="7"/>
        <v>0</v>
      </c>
      <c r="K72" s="31">
        <f t="shared" si="7"/>
        <v>0</v>
      </c>
      <c r="L72" s="31">
        <f t="shared" si="7"/>
        <v>0</v>
      </c>
      <c r="M72" s="31">
        <f t="shared" si="7"/>
        <v>300000</v>
      </c>
      <c r="N72" s="31">
        <f t="shared" si="7"/>
        <v>0</v>
      </c>
      <c r="O72" s="31">
        <f t="shared" si="7"/>
        <v>2425161</v>
      </c>
      <c r="P72" s="31">
        <f t="shared" si="7"/>
        <v>27574839</v>
      </c>
      <c r="Q72" s="31">
        <f t="shared" si="7"/>
        <v>30000000</v>
      </c>
      <c r="R72" s="32"/>
      <c r="S72" s="32"/>
    </row>
    <row r="73" spans="1:19" ht="16.5" thickTop="1" x14ac:dyDescent="0.25">
      <c r="A73" s="127"/>
      <c r="B73" s="126"/>
      <c r="C73" s="126"/>
      <c r="D73" s="127"/>
      <c r="E73" s="126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6"/>
      <c r="S73" s="126"/>
    </row>
    <row r="74" spans="1:19" ht="15.75" x14ac:dyDescent="0.25">
      <c r="A74" s="127"/>
      <c r="B74" s="126"/>
      <c r="C74" s="126"/>
      <c r="D74" s="127"/>
      <c r="E74" s="126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6"/>
      <c r="S74" s="126"/>
    </row>
    <row r="75" spans="1:19" ht="15.75" x14ac:dyDescent="0.25">
      <c r="A75" s="162" t="s">
        <v>34</v>
      </c>
      <c r="B75" s="163"/>
      <c r="C75" s="164" t="s">
        <v>428</v>
      </c>
      <c r="D75" s="165"/>
      <c r="F75" s="164"/>
      <c r="G75" s="164"/>
      <c r="H75" s="164"/>
      <c r="I75" s="164"/>
      <c r="J75" s="164"/>
      <c r="K75" s="164"/>
      <c r="L75" s="164"/>
    </row>
    <row r="76" spans="1:19" ht="15.75" x14ac:dyDescent="0.25">
      <c r="A76" s="162"/>
      <c r="B76" s="163"/>
      <c r="C76" s="166" t="s">
        <v>37</v>
      </c>
      <c r="D76" s="165"/>
      <c r="E76" s="164" t="s">
        <v>272</v>
      </c>
      <c r="F76" s="167"/>
      <c r="G76" s="227" t="s">
        <v>273</v>
      </c>
      <c r="H76" s="227"/>
      <c r="J76" s="167"/>
      <c r="K76" s="167"/>
    </row>
    <row r="77" spans="1:19" ht="15.75" x14ac:dyDescent="0.25">
      <c r="A77" s="162"/>
      <c r="B77" s="163"/>
      <c r="C77" s="166"/>
      <c r="D77" s="165"/>
      <c r="E77" s="164"/>
      <c r="F77" s="164"/>
      <c r="G77" s="164"/>
      <c r="H77" s="164"/>
      <c r="J77" s="164"/>
      <c r="K77" s="164"/>
      <c r="L77" s="164"/>
    </row>
    <row r="78" spans="1:19" ht="15.75" x14ac:dyDescent="0.25">
      <c r="A78" s="162"/>
      <c r="B78" s="163"/>
      <c r="C78" s="166"/>
      <c r="D78" s="165"/>
      <c r="E78" s="164"/>
      <c r="F78" s="164"/>
      <c r="G78" s="164"/>
      <c r="H78" s="164"/>
      <c r="J78" s="164"/>
      <c r="K78" s="164"/>
      <c r="L78" s="164"/>
    </row>
    <row r="79" spans="1:19" ht="15.75" x14ac:dyDescent="0.25">
      <c r="A79" s="162"/>
      <c r="B79" s="163"/>
      <c r="C79" s="166"/>
      <c r="D79" s="165"/>
      <c r="E79" s="164"/>
      <c r="F79" s="164"/>
      <c r="G79" s="164"/>
      <c r="H79" s="164"/>
      <c r="J79" s="164"/>
      <c r="K79" s="164"/>
    </row>
    <row r="80" spans="1:19" ht="15.75" x14ac:dyDescent="0.25">
      <c r="A80" s="162"/>
      <c r="B80" s="163"/>
      <c r="C80" s="166"/>
      <c r="D80" s="165"/>
      <c r="E80" s="164"/>
      <c r="F80" s="164"/>
      <c r="G80" s="164"/>
      <c r="H80" s="164"/>
      <c r="J80" s="164"/>
      <c r="K80" s="164"/>
      <c r="L80" s="164"/>
    </row>
    <row r="81" spans="1:19" ht="15.75" x14ac:dyDescent="0.25">
      <c r="A81" s="162" t="s">
        <v>274</v>
      </c>
      <c r="B81" s="163"/>
      <c r="C81" s="168" t="s">
        <v>275</v>
      </c>
      <c r="D81" s="165"/>
      <c r="E81" s="169" t="s">
        <v>276</v>
      </c>
      <c r="F81" s="170"/>
      <c r="G81" s="170" t="s">
        <v>40</v>
      </c>
      <c r="H81" s="170" t="s">
        <v>419</v>
      </c>
      <c r="K81" s="170"/>
    </row>
    <row r="82" spans="1:19" ht="15.75" x14ac:dyDescent="0.25">
      <c r="A82" s="162"/>
      <c r="B82" s="163"/>
      <c r="C82" s="172" t="s">
        <v>278</v>
      </c>
      <c r="D82" s="165"/>
      <c r="E82" s="173" t="s">
        <v>215</v>
      </c>
      <c r="F82" s="174"/>
      <c r="G82" s="174" t="s">
        <v>421</v>
      </c>
      <c r="H82" s="174" t="s">
        <v>420</v>
      </c>
      <c r="K82" s="174"/>
    </row>
    <row r="84" spans="1:19" ht="15.75" x14ac:dyDescent="0.25">
      <c r="A84" s="2" t="s">
        <v>0</v>
      </c>
      <c r="B84" s="163"/>
      <c r="C84" s="172"/>
      <c r="D84" s="165"/>
      <c r="E84" s="173"/>
      <c r="F84" s="174"/>
      <c r="G84" s="174"/>
      <c r="H84" s="174"/>
      <c r="K84" s="174"/>
    </row>
    <row r="85" spans="1:19" ht="15.75" x14ac:dyDescent="0.25">
      <c r="A85" s="130" t="s">
        <v>429</v>
      </c>
      <c r="B85" s="125"/>
      <c r="C85" s="125"/>
      <c r="D85" s="125"/>
      <c r="E85" s="125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25"/>
      <c r="S85" s="125"/>
    </row>
    <row r="86" spans="1:19" ht="15.75" x14ac:dyDescent="0.25">
      <c r="A86" s="6" t="s">
        <v>1</v>
      </c>
      <c r="B86" s="6" t="s">
        <v>2</v>
      </c>
      <c r="C86" s="7" t="s">
        <v>3</v>
      </c>
      <c r="D86" s="8" t="s">
        <v>4</v>
      </c>
      <c r="E86" s="7" t="s">
        <v>5</v>
      </c>
      <c r="F86" s="142" t="s">
        <v>10</v>
      </c>
      <c r="G86" s="9" t="s">
        <v>7</v>
      </c>
      <c r="H86" s="142" t="s">
        <v>8</v>
      </c>
      <c r="I86" s="145" t="s">
        <v>10</v>
      </c>
      <c r="J86" s="145" t="s">
        <v>10</v>
      </c>
      <c r="K86" s="145" t="s">
        <v>10</v>
      </c>
      <c r="L86" s="65" t="s">
        <v>115</v>
      </c>
      <c r="M86" s="142" t="s">
        <v>11</v>
      </c>
      <c r="N86" s="142" t="s">
        <v>12</v>
      </c>
      <c r="O86" s="9" t="s">
        <v>13</v>
      </c>
      <c r="P86" s="9" t="s">
        <v>13</v>
      </c>
      <c r="Q86" s="9" t="s">
        <v>14</v>
      </c>
      <c r="R86" s="6" t="s">
        <v>15</v>
      </c>
      <c r="S86" s="154" t="s">
        <v>16</v>
      </c>
    </row>
    <row r="87" spans="1:19" ht="15.75" x14ac:dyDescent="0.25">
      <c r="A87" s="44"/>
      <c r="B87" s="44"/>
      <c r="C87" s="45"/>
      <c r="D87" s="13"/>
      <c r="E87" s="45"/>
      <c r="F87" s="143" t="s">
        <v>17</v>
      </c>
      <c r="G87" s="47"/>
      <c r="H87" s="143" t="s">
        <v>10</v>
      </c>
      <c r="I87" s="146" t="s">
        <v>17</v>
      </c>
      <c r="J87" s="146" t="s">
        <v>117</v>
      </c>
      <c r="K87" s="146" t="s">
        <v>24</v>
      </c>
      <c r="L87" s="66" t="s">
        <v>113</v>
      </c>
      <c r="M87" s="148" t="s">
        <v>209</v>
      </c>
      <c r="N87" s="143" t="s">
        <v>21</v>
      </c>
      <c r="O87" s="46" t="s">
        <v>22</v>
      </c>
      <c r="P87" s="46" t="s">
        <v>23</v>
      </c>
      <c r="Q87" s="46" t="s">
        <v>24</v>
      </c>
      <c r="R87" s="44"/>
      <c r="S87" s="16"/>
    </row>
    <row r="88" spans="1:19" ht="15.75" x14ac:dyDescent="0.25">
      <c r="A88" s="44"/>
      <c r="B88" s="44"/>
      <c r="C88" s="48"/>
      <c r="D88" s="13"/>
      <c r="E88" s="45"/>
      <c r="F88" s="143" t="s">
        <v>30</v>
      </c>
      <c r="G88" s="47"/>
      <c r="H88" s="46"/>
      <c r="I88" s="146" t="s">
        <v>26</v>
      </c>
      <c r="J88" s="146" t="s">
        <v>24</v>
      </c>
      <c r="K88" s="146" t="s">
        <v>118</v>
      </c>
      <c r="L88" s="66"/>
      <c r="M88" s="143" t="s">
        <v>29</v>
      </c>
      <c r="N88" s="143" t="s">
        <v>30</v>
      </c>
      <c r="O88" s="46"/>
      <c r="P88" s="46"/>
      <c r="Q88" s="46"/>
      <c r="R88" s="44"/>
      <c r="S88" s="16"/>
    </row>
    <row r="89" spans="1:19" ht="15.75" x14ac:dyDescent="0.25">
      <c r="A89" s="18"/>
      <c r="B89" s="18"/>
      <c r="C89" s="19"/>
      <c r="D89" s="20"/>
      <c r="E89" s="21"/>
      <c r="F89" s="22"/>
      <c r="G89" s="23"/>
      <c r="H89" s="22"/>
      <c r="I89" s="147" t="s">
        <v>30</v>
      </c>
      <c r="J89" s="147" t="s">
        <v>25</v>
      </c>
      <c r="K89" s="147" t="s">
        <v>119</v>
      </c>
      <c r="L89" s="67"/>
      <c r="M89" s="144"/>
      <c r="N89" s="144"/>
      <c r="O89" s="22"/>
      <c r="P89" s="22"/>
      <c r="Q89" s="22"/>
      <c r="R89" s="18"/>
      <c r="S89" s="24"/>
    </row>
    <row r="90" spans="1:19" ht="15.75" x14ac:dyDescent="0.25">
      <c r="A90" s="44"/>
      <c r="B90" s="44"/>
      <c r="C90" s="48"/>
      <c r="D90" s="13"/>
      <c r="E90" s="45"/>
      <c r="F90" s="46"/>
      <c r="G90" s="47"/>
      <c r="H90" s="46"/>
      <c r="I90" s="146"/>
      <c r="J90" s="146"/>
      <c r="K90" s="146"/>
      <c r="L90" s="66"/>
      <c r="M90" s="143"/>
      <c r="N90" s="143"/>
      <c r="O90" s="46"/>
      <c r="P90" s="46"/>
      <c r="Q90" s="46"/>
      <c r="R90" s="44"/>
      <c r="S90" s="16"/>
    </row>
    <row r="91" spans="1:19" ht="15.75" x14ac:dyDescent="0.25">
      <c r="A91" s="44">
        <v>1</v>
      </c>
      <c r="B91" s="132" t="s">
        <v>200</v>
      </c>
      <c r="C91" s="41" t="s">
        <v>201</v>
      </c>
      <c r="D91" s="182">
        <v>41943</v>
      </c>
      <c r="E91" s="55" t="s">
        <v>202</v>
      </c>
      <c r="F91" s="46">
        <v>0</v>
      </c>
      <c r="G91" s="124">
        <v>696774</v>
      </c>
      <c r="H91" s="46">
        <v>0</v>
      </c>
      <c r="I91" s="46">
        <v>0</v>
      </c>
      <c r="J91" s="46">
        <v>0</v>
      </c>
      <c r="K91" s="46">
        <v>0</v>
      </c>
      <c r="L91" s="66">
        <v>0</v>
      </c>
      <c r="M91" s="46">
        <v>0</v>
      </c>
      <c r="N91" s="46">
        <v>0</v>
      </c>
      <c r="O91" s="46">
        <f>SUM(F91:N91)</f>
        <v>696774</v>
      </c>
      <c r="P91" s="124">
        <f>10000000-O91</f>
        <v>9303226</v>
      </c>
      <c r="Q91" s="133">
        <f t="shared" ref="Q91" si="8">O91+P91</f>
        <v>10000000</v>
      </c>
      <c r="R91" s="149" t="s">
        <v>203</v>
      </c>
      <c r="S91" s="149" t="s">
        <v>316</v>
      </c>
    </row>
    <row r="92" spans="1:19" ht="15.75" x14ac:dyDescent="0.25">
      <c r="A92" s="44"/>
      <c r="B92" s="27"/>
      <c r="C92" s="28"/>
      <c r="D92" s="29"/>
      <c r="E92" s="28"/>
      <c r="F92" s="46"/>
      <c r="G92" s="26"/>
      <c r="H92" s="26"/>
      <c r="I92" s="26"/>
      <c r="J92" s="26"/>
      <c r="K92" s="26"/>
      <c r="L92" s="68"/>
      <c r="M92" s="26"/>
      <c r="N92" s="26"/>
      <c r="O92" s="26"/>
      <c r="P92" s="26"/>
      <c r="Q92" s="26"/>
      <c r="R92" s="149"/>
      <c r="S92" s="179" t="s">
        <v>317</v>
      </c>
    </row>
    <row r="93" spans="1:19" ht="16.5" thickBot="1" x14ac:dyDescent="0.3">
      <c r="A93" s="30"/>
      <c r="B93" s="568" t="s">
        <v>35</v>
      </c>
      <c r="C93" s="569"/>
      <c r="D93" s="569"/>
      <c r="E93" s="570"/>
      <c r="F93" s="31">
        <f t="shared" ref="F93:Q93" si="9">SUM(F91:F92)</f>
        <v>0</v>
      </c>
      <c r="G93" s="31">
        <f t="shared" si="9"/>
        <v>696774</v>
      </c>
      <c r="H93" s="31">
        <f t="shared" si="9"/>
        <v>0</v>
      </c>
      <c r="I93" s="31">
        <f t="shared" si="9"/>
        <v>0</v>
      </c>
      <c r="J93" s="31">
        <f t="shared" si="9"/>
        <v>0</v>
      </c>
      <c r="K93" s="31">
        <f t="shared" si="9"/>
        <v>0</v>
      </c>
      <c r="L93" s="31">
        <f t="shared" si="9"/>
        <v>0</v>
      </c>
      <c r="M93" s="31">
        <f t="shared" si="9"/>
        <v>0</v>
      </c>
      <c r="N93" s="31">
        <f t="shared" si="9"/>
        <v>0</v>
      </c>
      <c r="O93" s="31">
        <f t="shared" si="9"/>
        <v>696774</v>
      </c>
      <c r="P93" s="31">
        <f t="shared" si="9"/>
        <v>9303226</v>
      </c>
      <c r="Q93" s="31">
        <f t="shared" si="9"/>
        <v>10000000</v>
      </c>
      <c r="R93" s="32"/>
      <c r="S93" s="32"/>
    </row>
    <row r="94" spans="1:19" ht="16.5" thickTop="1" x14ac:dyDescent="0.25">
      <c r="A94" s="127"/>
      <c r="B94" s="126"/>
      <c r="C94" s="126"/>
      <c r="D94" s="127"/>
      <c r="E94" s="126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6"/>
      <c r="S94" s="126"/>
    </row>
    <row r="95" spans="1:19" ht="15.75" x14ac:dyDescent="0.25">
      <c r="A95" s="127"/>
      <c r="B95" s="126"/>
      <c r="C95" s="126"/>
      <c r="D95" s="127"/>
      <c r="E95" s="126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6"/>
      <c r="S95" s="126"/>
    </row>
    <row r="96" spans="1:19" ht="15.75" x14ac:dyDescent="0.25">
      <c r="A96" s="162" t="s">
        <v>34</v>
      </c>
      <c r="B96" s="163"/>
      <c r="C96" s="164" t="s">
        <v>428</v>
      </c>
      <c r="D96" s="165"/>
      <c r="F96" s="164"/>
      <c r="G96" s="164"/>
      <c r="H96" s="164"/>
      <c r="I96" s="164"/>
      <c r="J96" s="164"/>
      <c r="K96" s="164"/>
      <c r="L96" s="164"/>
    </row>
    <row r="97" spans="1:19" ht="15.75" x14ac:dyDescent="0.25">
      <c r="A97" s="162"/>
      <c r="B97" s="163"/>
      <c r="C97" s="166" t="s">
        <v>37</v>
      </c>
      <c r="D97" s="165"/>
      <c r="E97" s="164" t="s">
        <v>272</v>
      </c>
      <c r="F97" s="167"/>
      <c r="G97" s="228" t="s">
        <v>273</v>
      </c>
      <c r="H97" s="228"/>
      <c r="J97" s="167"/>
      <c r="K97" s="167"/>
    </row>
    <row r="98" spans="1:19" ht="15.75" x14ac:dyDescent="0.25">
      <c r="A98" s="162"/>
      <c r="B98" s="163"/>
      <c r="C98" s="166"/>
      <c r="D98" s="165"/>
      <c r="E98" s="164"/>
      <c r="F98" s="164"/>
      <c r="G98" s="164"/>
      <c r="H98" s="164"/>
      <c r="J98" s="164"/>
      <c r="K98" s="164"/>
      <c r="L98" s="164"/>
    </row>
    <row r="99" spans="1:19" ht="15.75" x14ac:dyDescent="0.25">
      <c r="A99" s="162"/>
      <c r="B99" s="163"/>
      <c r="C99" s="166"/>
      <c r="D99" s="165"/>
      <c r="E99" s="164"/>
      <c r="F99" s="164"/>
      <c r="G99" s="164"/>
      <c r="H99" s="164"/>
      <c r="J99" s="164"/>
      <c r="K99" s="164"/>
      <c r="L99" s="164"/>
    </row>
    <row r="100" spans="1:19" ht="15.75" x14ac:dyDescent="0.25">
      <c r="A100" s="162"/>
      <c r="B100" s="163"/>
      <c r="C100" s="166"/>
      <c r="D100" s="165"/>
      <c r="E100" s="164"/>
      <c r="F100" s="164"/>
      <c r="G100" s="164"/>
      <c r="H100" s="164"/>
      <c r="J100" s="164"/>
      <c r="K100" s="164"/>
    </row>
    <row r="101" spans="1:19" ht="15.75" x14ac:dyDescent="0.25">
      <c r="A101" s="162"/>
      <c r="B101" s="163"/>
      <c r="C101" s="166"/>
      <c r="D101" s="165"/>
      <c r="E101" s="164"/>
      <c r="F101" s="164"/>
      <c r="G101" s="164"/>
      <c r="H101" s="164"/>
      <c r="J101" s="164"/>
      <c r="K101" s="164"/>
      <c r="L101" s="164"/>
    </row>
    <row r="102" spans="1:19" ht="15.75" x14ac:dyDescent="0.25">
      <c r="A102" s="162" t="s">
        <v>274</v>
      </c>
      <c r="B102" s="163"/>
      <c r="C102" s="168" t="s">
        <v>275</v>
      </c>
      <c r="D102" s="165"/>
      <c r="E102" s="169" t="s">
        <v>276</v>
      </c>
      <c r="F102" s="170"/>
      <c r="G102" s="170" t="s">
        <v>40</v>
      </c>
      <c r="H102" s="170" t="s">
        <v>419</v>
      </c>
      <c r="K102" s="170"/>
    </row>
    <row r="103" spans="1:19" ht="15.75" x14ac:dyDescent="0.25">
      <c r="A103" s="162"/>
      <c r="B103" s="163"/>
      <c r="C103" s="172" t="s">
        <v>278</v>
      </c>
      <c r="D103" s="165"/>
      <c r="E103" s="173" t="s">
        <v>215</v>
      </c>
      <c r="F103" s="174"/>
      <c r="G103" s="174" t="s">
        <v>421</v>
      </c>
      <c r="H103" s="174" t="s">
        <v>420</v>
      </c>
      <c r="K103" s="174"/>
    </row>
    <row r="105" spans="1:19" ht="15.75" x14ac:dyDescent="0.25">
      <c r="A105" s="2" t="s">
        <v>0</v>
      </c>
      <c r="B105" s="163"/>
      <c r="C105" s="172"/>
      <c r="D105" s="165"/>
      <c r="E105" s="173"/>
      <c r="F105" s="174"/>
      <c r="G105" s="174"/>
      <c r="H105" s="174"/>
      <c r="K105" s="174"/>
    </row>
    <row r="106" spans="1:19" ht="15.75" x14ac:dyDescent="0.25">
      <c r="A106" s="130" t="s">
        <v>429</v>
      </c>
      <c r="B106" s="125"/>
      <c r="C106" s="125"/>
      <c r="D106" s="125"/>
      <c r="E106" s="125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25"/>
      <c r="S106" s="125"/>
    </row>
    <row r="107" spans="1:19" ht="15.75" x14ac:dyDescent="0.25">
      <c r="A107" s="6" t="s">
        <v>1</v>
      </c>
      <c r="B107" s="6" t="s">
        <v>2</v>
      </c>
      <c r="C107" s="7" t="s">
        <v>3</v>
      </c>
      <c r="D107" s="8" t="s">
        <v>4</v>
      </c>
      <c r="E107" s="7" t="s">
        <v>5</v>
      </c>
      <c r="F107" s="142" t="s">
        <v>10</v>
      </c>
      <c r="G107" s="9" t="s">
        <v>7</v>
      </c>
      <c r="H107" s="142" t="s">
        <v>8</v>
      </c>
      <c r="I107" s="145" t="s">
        <v>10</v>
      </c>
      <c r="J107" s="145" t="s">
        <v>10</v>
      </c>
      <c r="K107" s="145" t="s">
        <v>10</v>
      </c>
      <c r="L107" s="65" t="s">
        <v>115</v>
      </c>
      <c r="M107" s="142" t="s">
        <v>11</v>
      </c>
      <c r="N107" s="142" t="s">
        <v>12</v>
      </c>
      <c r="O107" s="9" t="s">
        <v>13</v>
      </c>
      <c r="P107" s="9" t="s">
        <v>13</v>
      </c>
      <c r="Q107" s="9" t="s">
        <v>14</v>
      </c>
      <c r="R107" s="6" t="s">
        <v>15</v>
      </c>
      <c r="S107" s="154" t="s">
        <v>16</v>
      </c>
    </row>
    <row r="108" spans="1:19" ht="15.75" x14ac:dyDescent="0.25">
      <c r="A108" s="44"/>
      <c r="B108" s="44"/>
      <c r="C108" s="45"/>
      <c r="D108" s="13"/>
      <c r="E108" s="45"/>
      <c r="F108" s="143" t="s">
        <v>117</v>
      </c>
      <c r="G108" s="47"/>
      <c r="H108" s="143" t="s">
        <v>10</v>
      </c>
      <c r="I108" s="146" t="s">
        <v>17</v>
      </c>
      <c r="J108" s="146" t="s">
        <v>117</v>
      </c>
      <c r="K108" s="146" t="s">
        <v>24</v>
      </c>
      <c r="L108" s="66" t="s">
        <v>113</v>
      </c>
      <c r="M108" s="148" t="s">
        <v>209</v>
      </c>
      <c r="N108" s="143" t="s">
        <v>21</v>
      </c>
      <c r="O108" s="46" t="s">
        <v>22</v>
      </c>
      <c r="P108" s="46" t="s">
        <v>23</v>
      </c>
      <c r="Q108" s="46" t="s">
        <v>24</v>
      </c>
      <c r="R108" s="44"/>
      <c r="S108" s="16"/>
    </row>
    <row r="109" spans="1:19" ht="15.75" x14ac:dyDescent="0.25">
      <c r="A109" s="44"/>
      <c r="B109" s="44"/>
      <c r="C109" s="48"/>
      <c r="D109" s="13"/>
      <c r="E109" s="45"/>
      <c r="F109" s="143" t="s">
        <v>448</v>
      </c>
      <c r="G109" s="47"/>
      <c r="H109" s="46"/>
      <c r="I109" s="146" t="s">
        <v>26</v>
      </c>
      <c r="J109" s="146" t="s">
        <v>24</v>
      </c>
      <c r="K109" s="146" t="s">
        <v>118</v>
      </c>
      <c r="L109" s="66"/>
      <c r="M109" s="143" t="s">
        <v>29</v>
      </c>
      <c r="N109" s="143" t="s">
        <v>30</v>
      </c>
      <c r="O109" s="46"/>
      <c r="P109" s="46"/>
      <c r="Q109" s="46"/>
      <c r="R109" s="44"/>
      <c r="S109" s="16"/>
    </row>
    <row r="110" spans="1:19" ht="15.75" x14ac:dyDescent="0.25">
      <c r="A110" s="18"/>
      <c r="B110" s="18"/>
      <c r="C110" s="19"/>
      <c r="D110" s="20"/>
      <c r="E110" s="21"/>
      <c r="F110" s="22"/>
      <c r="G110" s="23"/>
      <c r="H110" s="22"/>
      <c r="I110" s="147" t="s">
        <v>30</v>
      </c>
      <c r="J110" s="147" t="s">
        <v>25</v>
      </c>
      <c r="K110" s="147" t="s">
        <v>119</v>
      </c>
      <c r="L110" s="67"/>
      <c r="M110" s="144"/>
      <c r="N110" s="144"/>
      <c r="O110" s="22"/>
      <c r="P110" s="22"/>
      <c r="Q110" s="22"/>
      <c r="R110" s="18"/>
      <c r="S110" s="24"/>
    </row>
    <row r="111" spans="1:19" ht="15.75" x14ac:dyDescent="0.25">
      <c r="A111" s="44"/>
      <c r="B111" s="6"/>
      <c r="C111" s="7"/>
      <c r="D111" s="8"/>
      <c r="E111" s="7"/>
      <c r="F111" s="46"/>
      <c r="G111" s="47"/>
      <c r="H111" s="46"/>
      <c r="I111" s="146"/>
      <c r="J111" s="146"/>
      <c r="K111" s="146"/>
      <c r="L111" s="66"/>
      <c r="M111" s="143"/>
      <c r="N111" s="143"/>
      <c r="O111" s="46"/>
      <c r="P111" s="46"/>
      <c r="Q111" s="46"/>
      <c r="R111" s="44"/>
      <c r="S111" s="16"/>
    </row>
    <row r="112" spans="1:19" ht="15.75" x14ac:dyDescent="0.25">
      <c r="A112" s="44">
        <v>1</v>
      </c>
      <c r="B112" s="132" t="s">
        <v>445</v>
      </c>
      <c r="C112" s="55" t="s">
        <v>446</v>
      </c>
      <c r="D112" s="182">
        <v>41943</v>
      </c>
      <c r="E112" s="45" t="s">
        <v>447</v>
      </c>
      <c r="F112" s="46">
        <v>99710000</v>
      </c>
      <c r="G112" s="124">
        <v>0</v>
      </c>
      <c r="H112" s="46">
        <v>0</v>
      </c>
      <c r="I112" s="46">
        <v>0</v>
      </c>
      <c r="J112" s="46">
        <v>0</v>
      </c>
      <c r="K112" s="46">
        <v>0</v>
      </c>
      <c r="L112" s="66">
        <v>0</v>
      </c>
      <c r="M112" s="46">
        <v>0</v>
      </c>
      <c r="N112" s="46">
        <v>0</v>
      </c>
      <c r="O112" s="46">
        <f>SUM(F112:N112)</f>
        <v>99710000</v>
      </c>
      <c r="P112" s="124">
        <f>99710000-O112</f>
        <v>0</v>
      </c>
      <c r="Q112" s="133">
        <f t="shared" ref="Q112" si="10">O112+P112</f>
        <v>99710000</v>
      </c>
      <c r="R112" s="149" t="s">
        <v>449</v>
      </c>
      <c r="S112" s="149" t="s">
        <v>316</v>
      </c>
    </row>
    <row r="113" spans="1:19" ht="15.75" x14ac:dyDescent="0.25">
      <c r="A113" s="44"/>
      <c r="B113" s="1"/>
      <c r="C113" s="189"/>
      <c r="D113" s="49"/>
      <c r="E113" s="189"/>
      <c r="F113" s="46"/>
      <c r="G113" s="26"/>
      <c r="H113" s="26"/>
      <c r="I113" s="26"/>
      <c r="J113" s="26"/>
      <c r="K113" s="26"/>
      <c r="L113" s="68"/>
      <c r="M113" s="26"/>
      <c r="N113" s="26"/>
      <c r="O113" s="26"/>
      <c r="P113" s="26"/>
      <c r="Q113" s="26"/>
      <c r="R113" s="149"/>
      <c r="S113" s="149" t="s">
        <v>450</v>
      </c>
    </row>
    <row r="114" spans="1:19" ht="15.75" x14ac:dyDescent="0.25">
      <c r="A114" s="44"/>
      <c r="B114" s="1"/>
      <c r="C114" s="189"/>
      <c r="D114" s="49"/>
      <c r="E114" s="189"/>
      <c r="F114" s="46"/>
      <c r="G114" s="26"/>
      <c r="H114" s="26"/>
      <c r="I114" s="26"/>
      <c r="J114" s="26"/>
      <c r="K114" s="26"/>
      <c r="L114" s="68"/>
      <c r="M114" s="26"/>
      <c r="N114" s="26"/>
      <c r="O114" s="26"/>
      <c r="P114" s="26"/>
      <c r="Q114" s="26"/>
      <c r="R114" s="149"/>
      <c r="S114" s="149" t="s">
        <v>451</v>
      </c>
    </row>
    <row r="115" spans="1:19" ht="15.75" x14ac:dyDescent="0.25">
      <c r="A115" s="44"/>
      <c r="B115" s="1"/>
      <c r="C115" s="189"/>
      <c r="D115" s="49"/>
      <c r="E115" s="189"/>
      <c r="F115" s="46"/>
      <c r="G115" s="26"/>
      <c r="H115" s="26"/>
      <c r="I115" s="26"/>
      <c r="J115" s="26"/>
      <c r="K115" s="26"/>
      <c r="L115" s="68"/>
      <c r="M115" s="26"/>
      <c r="N115" s="26"/>
      <c r="O115" s="26"/>
      <c r="P115" s="26"/>
      <c r="Q115" s="26"/>
      <c r="R115" s="149"/>
      <c r="S115" s="179"/>
    </row>
    <row r="116" spans="1:19" ht="15.75" x14ac:dyDescent="0.25">
      <c r="A116" s="44"/>
      <c r="B116" s="27"/>
      <c r="C116" s="28"/>
      <c r="D116" s="29"/>
      <c r="E116" s="28"/>
      <c r="F116" s="46"/>
      <c r="G116" s="26"/>
      <c r="H116" s="26"/>
      <c r="I116" s="26"/>
      <c r="J116" s="26"/>
      <c r="K116" s="26"/>
      <c r="L116" s="68"/>
      <c r="M116" s="26"/>
      <c r="N116" s="26"/>
      <c r="O116" s="26"/>
      <c r="P116" s="26"/>
      <c r="Q116" s="26"/>
      <c r="R116" s="149"/>
      <c r="S116" s="179"/>
    </row>
    <row r="117" spans="1:19" ht="16.5" thickBot="1" x14ac:dyDescent="0.3">
      <c r="A117" s="30"/>
      <c r="B117" s="568" t="s">
        <v>35</v>
      </c>
      <c r="C117" s="569"/>
      <c r="D117" s="569"/>
      <c r="E117" s="570"/>
      <c r="F117" s="31">
        <f t="shared" ref="F117:Q117" si="11">SUM(F112:F113)</f>
        <v>99710000</v>
      </c>
      <c r="G117" s="31">
        <f t="shared" si="11"/>
        <v>0</v>
      </c>
      <c r="H117" s="31">
        <f t="shared" si="11"/>
        <v>0</v>
      </c>
      <c r="I117" s="31">
        <f t="shared" si="11"/>
        <v>0</v>
      </c>
      <c r="J117" s="31">
        <f t="shared" si="11"/>
        <v>0</v>
      </c>
      <c r="K117" s="31">
        <f t="shared" si="11"/>
        <v>0</v>
      </c>
      <c r="L117" s="31">
        <f t="shared" si="11"/>
        <v>0</v>
      </c>
      <c r="M117" s="31">
        <f t="shared" si="11"/>
        <v>0</v>
      </c>
      <c r="N117" s="31">
        <f t="shared" si="11"/>
        <v>0</v>
      </c>
      <c r="O117" s="31">
        <f t="shared" si="11"/>
        <v>99710000</v>
      </c>
      <c r="P117" s="31">
        <f t="shared" si="11"/>
        <v>0</v>
      </c>
      <c r="Q117" s="31">
        <f t="shared" si="11"/>
        <v>99710000</v>
      </c>
      <c r="R117" s="32"/>
      <c r="S117" s="32"/>
    </row>
    <row r="118" spans="1:19" ht="16.5" thickTop="1" x14ac:dyDescent="0.25">
      <c r="A118" s="127"/>
      <c r="B118" s="126"/>
      <c r="C118" s="126"/>
      <c r="D118" s="127"/>
      <c r="E118" s="126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6"/>
      <c r="S118" s="126"/>
    </row>
    <row r="119" spans="1:19" ht="15.75" x14ac:dyDescent="0.25">
      <c r="A119" s="127"/>
      <c r="B119" s="126"/>
      <c r="C119" s="126"/>
      <c r="D119" s="127"/>
      <c r="E119" s="126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6"/>
      <c r="S119" s="126"/>
    </row>
    <row r="120" spans="1:19" ht="15.75" x14ac:dyDescent="0.25">
      <c r="A120" s="162" t="s">
        <v>34</v>
      </c>
      <c r="B120" s="163"/>
      <c r="C120" s="164" t="s">
        <v>452</v>
      </c>
      <c r="D120" s="165"/>
      <c r="F120" s="164"/>
      <c r="G120" s="164"/>
      <c r="H120" s="164"/>
      <c r="I120" s="164"/>
      <c r="J120" s="164"/>
      <c r="K120" s="164"/>
      <c r="L120" s="164"/>
    </row>
    <row r="121" spans="1:19" ht="15.75" x14ac:dyDescent="0.25">
      <c r="A121" s="162"/>
      <c r="B121" s="163"/>
      <c r="C121" s="166" t="s">
        <v>37</v>
      </c>
      <c r="D121" s="165"/>
      <c r="E121" s="164" t="s">
        <v>272</v>
      </c>
      <c r="F121" s="167"/>
      <c r="G121" s="230" t="s">
        <v>273</v>
      </c>
      <c r="H121" s="230"/>
      <c r="J121" s="167"/>
      <c r="K121" s="167"/>
    </row>
    <row r="122" spans="1:19" ht="15.75" x14ac:dyDescent="0.25">
      <c r="A122" s="162"/>
      <c r="B122" s="163"/>
      <c r="C122" s="166"/>
      <c r="D122" s="165"/>
      <c r="E122" s="164"/>
      <c r="F122" s="164"/>
      <c r="G122" s="164"/>
      <c r="H122" s="164"/>
      <c r="J122" s="164"/>
      <c r="K122" s="164"/>
      <c r="L122" s="164"/>
    </row>
    <row r="123" spans="1:19" ht="15.75" x14ac:dyDescent="0.25">
      <c r="A123" s="162"/>
      <c r="B123" s="163"/>
      <c r="C123" s="166"/>
      <c r="D123" s="165"/>
      <c r="E123" s="164"/>
      <c r="F123" s="164"/>
      <c r="G123" s="164"/>
      <c r="H123" s="164"/>
      <c r="J123" s="164"/>
      <c r="K123" s="164"/>
      <c r="L123" s="164"/>
    </row>
    <row r="124" spans="1:19" ht="15.75" x14ac:dyDescent="0.25">
      <c r="A124" s="162"/>
      <c r="B124" s="163"/>
      <c r="C124" s="166"/>
      <c r="D124" s="165"/>
      <c r="E124" s="164"/>
      <c r="F124" s="164"/>
      <c r="G124" s="164"/>
      <c r="H124" s="164"/>
      <c r="J124" s="164"/>
      <c r="K124" s="164"/>
    </row>
    <row r="125" spans="1:19" ht="15.75" x14ac:dyDescent="0.25">
      <c r="A125" s="162"/>
      <c r="B125" s="163"/>
      <c r="C125" s="166"/>
      <c r="D125" s="165"/>
      <c r="E125" s="164"/>
      <c r="F125" s="164"/>
      <c r="G125" s="164"/>
      <c r="H125" s="164"/>
      <c r="J125" s="164"/>
      <c r="K125" s="164"/>
      <c r="L125" s="164"/>
    </row>
    <row r="126" spans="1:19" ht="15.75" x14ac:dyDescent="0.25">
      <c r="A126" s="162" t="s">
        <v>274</v>
      </c>
      <c r="B126" s="163"/>
      <c r="C126" s="168" t="s">
        <v>275</v>
      </c>
      <c r="D126" s="165"/>
      <c r="E126" s="169" t="s">
        <v>276</v>
      </c>
      <c r="F126" s="170"/>
      <c r="G126" s="170" t="s">
        <v>40</v>
      </c>
      <c r="H126" s="170" t="s">
        <v>419</v>
      </c>
      <c r="K126" s="170"/>
    </row>
    <row r="127" spans="1:19" ht="15.75" x14ac:dyDescent="0.25">
      <c r="A127" s="162"/>
      <c r="B127" s="163"/>
      <c r="C127" s="172" t="s">
        <v>278</v>
      </c>
      <c r="D127" s="165"/>
      <c r="E127" s="173" t="s">
        <v>215</v>
      </c>
      <c r="F127" s="174"/>
      <c r="G127" s="174" t="s">
        <v>421</v>
      </c>
      <c r="H127" s="174" t="s">
        <v>420</v>
      </c>
      <c r="K127" s="174"/>
    </row>
  </sheetData>
  <mergeCells count="6">
    <mergeCell ref="B117:E117"/>
    <mergeCell ref="B10:E10"/>
    <mergeCell ref="B31:E31"/>
    <mergeCell ref="B51:E51"/>
    <mergeCell ref="B72:E72"/>
    <mergeCell ref="B93:E93"/>
  </mergeCells>
  <pageMargins left="0.12" right="0.7" top="0.75" bottom="0.75" header="0.3" footer="0.3"/>
  <pageSetup paperSize="5" scale="71" orientation="landscape" horizontalDpi="4294967292" verticalDpi="300" r:id="rId1"/>
  <headerFooter>
    <oddHeader>Page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33" workbookViewId="0">
      <selection activeCell="B37" sqref="B37"/>
    </sheetView>
  </sheetViews>
  <sheetFormatPr defaultRowHeight="15" x14ac:dyDescent="0.25"/>
  <cols>
    <col min="1" max="1" width="3.42578125" style="129" customWidth="1"/>
    <col min="2" max="2" width="27.57031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1.28515625" style="129" customWidth="1"/>
    <col min="19" max="19" width="16.42578125" style="129" customWidth="1"/>
    <col min="20" max="16384" width="9.140625" style="129"/>
  </cols>
  <sheetData>
    <row r="1" spans="1:19" ht="15.75" x14ac:dyDescent="0.25">
      <c r="A1" s="2" t="s">
        <v>0</v>
      </c>
      <c r="B1" s="163"/>
      <c r="C1" s="172"/>
      <c r="D1" s="165"/>
      <c r="E1" s="173"/>
      <c r="F1" s="174"/>
      <c r="G1" s="174"/>
      <c r="K1" s="174"/>
    </row>
    <row r="2" spans="1:19" ht="15.75" x14ac:dyDescent="0.25">
      <c r="A2" s="130" t="s">
        <v>430</v>
      </c>
      <c r="B2" s="125"/>
      <c r="C2" s="125"/>
      <c r="D2" s="125"/>
      <c r="E2" s="125"/>
      <c r="F2" s="131"/>
      <c r="G2" s="174">
        <v>25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19" ht="15.75" x14ac:dyDescent="0.25">
      <c r="A8" s="44">
        <v>1</v>
      </c>
      <c r="B8" s="132" t="s">
        <v>432</v>
      </c>
      <c r="C8" s="41" t="s">
        <v>433</v>
      </c>
      <c r="D8" s="182">
        <v>41949</v>
      </c>
      <c r="E8" s="55" t="s">
        <v>434</v>
      </c>
      <c r="F8" s="46">
        <v>0</v>
      </c>
      <c r="G8" s="133">
        <f>(15000000*1.2%*1)+150000</f>
        <v>330000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0</v>
      </c>
      <c r="N8" s="46">
        <v>0</v>
      </c>
      <c r="O8" s="46">
        <f>SUM(F8:N8)</f>
        <v>330000</v>
      </c>
      <c r="P8" s="124">
        <f>15000000-O8</f>
        <v>14670000</v>
      </c>
      <c r="Q8" s="133">
        <f t="shared" ref="Q8" si="0">O8+P8</f>
        <v>15000000</v>
      </c>
      <c r="R8" s="149" t="s">
        <v>301</v>
      </c>
      <c r="S8" s="149" t="s">
        <v>316</v>
      </c>
    </row>
    <row r="9" spans="1:19" ht="15.75" x14ac:dyDescent="0.25">
      <c r="A9" s="44"/>
      <c r="B9" s="27"/>
      <c r="C9" s="28"/>
      <c r="D9" s="29"/>
      <c r="E9" s="28"/>
      <c r="F9" s="46"/>
      <c r="G9" s="26"/>
      <c r="H9" s="26"/>
      <c r="I9" s="26"/>
      <c r="J9" s="26"/>
      <c r="K9" s="26"/>
      <c r="L9" s="68"/>
      <c r="M9" s="26"/>
      <c r="N9" s="26"/>
      <c r="O9" s="26"/>
      <c r="P9" s="26"/>
      <c r="Q9" s="26"/>
      <c r="R9" s="149"/>
      <c r="S9" s="179" t="s">
        <v>435</v>
      </c>
    </row>
    <row r="10" spans="1:19" ht="16.5" thickBot="1" x14ac:dyDescent="0.3">
      <c r="A10" s="30"/>
      <c r="B10" s="568" t="s">
        <v>35</v>
      </c>
      <c r="C10" s="569"/>
      <c r="D10" s="569"/>
      <c r="E10" s="570"/>
      <c r="F10" s="31">
        <f t="shared" ref="F10:Q10" si="1">SUM(F8:F9)</f>
        <v>0</v>
      </c>
      <c r="G10" s="31">
        <f t="shared" si="1"/>
        <v>330000</v>
      </c>
      <c r="H10" s="31">
        <f t="shared" si="1"/>
        <v>0</v>
      </c>
      <c r="I10" s="31">
        <f t="shared" si="1"/>
        <v>0</v>
      </c>
      <c r="J10" s="31">
        <f t="shared" si="1"/>
        <v>0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330000</v>
      </c>
      <c r="P10" s="31">
        <f t="shared" si="1"/>
        <v>14670000</v>
      </c>
      <c r="Q10" s="31">
        <f t="shared" si="1"/>
        <v>15000000</v>
      </c>
      <c r="R10" s="32"/>
      <c r="S10" s="32"/>
    </row>
    <row r="11" spans="1:19" ht="16.5" thickTop="1" x14ac:dyDescent="0.25">
      <c r="A11" s="127"/>
      <c r="B11" s="126"/>
      <c r="C11" s="126"/>
      <c r="D11" s="127"/>
      <c r="E11" s="126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6"/>
      <c r="S11" s="126"/>
    </row>
    <row r="12" spans="1:19" ht="15.75" x14ac:dyDescent="0.25">
      <c r="A12" s="127"/>
      <c r="B12" s="126"/>
      <c r="C12" s="126"/>
      <c r="D12" s="127"/>
      <c r="E12" s="126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6"/>
      <c r="S12" s="126"/>
    </row>
    <row r="13" spans="1:19" ht="15.75" x14ac:dyDescent="0.25">
      <c r="A13" s="162" t="s">
        <v>34</v>
      </c>
      <c r="B13" s="163"/>
      <c r="C13" s="164" t="s">
        <v>431</v>
      </c>
      <c r="D13" s="165"/>
      <c r="F13" s="164"/>
      <c r="G13" s="164"/>
      <c r="H13" s="164"/>
      <c r="I13" s="164"/>
      <c r="J13" s="164"/>
      <c r="K13" s="164"/>
      <c r="L13" s="164"/>
    </row>
    <row r="14" spans="1:19" ht="15.75" x14ac:dyDescent="0.25">
      <c r="A14" s="162"/>
      <c r="B14" s="163"/>
      <c r="C14" s="166" t="s">
        <v>37</v>
      </c>
      <c r="D14" s="165"/>
      <c r="E14" s="164" t="s">
        <v>272</v>
      </c>
      <c r="F14" s="167"/>
      <c r="G14" s="229" t="s">
        <v>273</v>
      </c>
      <c r="H14" s="229"/>
      <c r="J14" s="167"/>
      <c r="K14" s="167"/>
    </row>
    <row r="15" spans="1:19" ht="15.75" x14ac:dyDescent="0.25">
      <c r="A15" s="162"/>
      <c r="B15" s="163"/>
      <c r="C15" s="166"/>
      <c r="D15" s="165"/>
      <c r="E15" s="164"/>
      <c r="F15" s="164"/>
      <c r="G15" s="164"/>
      <c r="H15" s="164"/>
      <c r="J15" s="164"/>
      <c r="K15" s="164"/>
      <c r="L15" s="164"/>
    </row>
    <row r="16" spans="1:19" ht="15.75" x14ac:dyDescent="0.25">
      <c r="A16" s="162"/>
      <c r="B16" s="163"/>
      <c r="C16" s="166"/>
      <c r="D16" s="165"/>
      <c r="E16" s="164"/>
      <c r="F16" s="164"/>
      <c r="G16" s="164"/>
      <c r="H16" s="164"/>
      <c r="J16" s="164"/>
      <c r="K16" s="164"/>
      <c r="L16" s="164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9" ht="15.75" x14ac:dyDescent="0.25">
      <c r="A19" s="162" t="s">
        <v>274</v>
      </c>
      <c r="B19" s="163"/>
      <c r="C19" s="168" t="s">
        <v>275</v>
      </c>
      <c r="D19" s="165"/>
      <c r="E19" s="169" t="s">
        <v>276</v>
      </c>
      <c r="F19" s="170"/>
      <c r="G19" s="170" t="s">
        <v>40</v>
      </c>
      <c r="H19" s="170" t="s">
        <v>419</v>
      </c>
      <c r="K19" s="170"/>
    </row>
    <row r="20" spans="1:19" ht="15.75" x14ac:dyDescent="0.25">
      <c r="A20" s="162"/>
      <c r="B20" s="163"/>
      <c r="C20" s="172" t="s">
        <v>278</v>
      </c>
      <c r="D20" s="165"/>
      <c r="E20" s="173" t="s">
        <v>215</v>
      </c>
      <c r="F20" s="174"/>
      <c r="G20" s="174" t="s">
        <v>421</v>
      </c>
      <c r="H20" s="174" t="s">
        <v>420</v>
      </c>
      <c r="K20" s="174"/>
    </row>
    <row r="22" spans="1:19" ht="15.75" x14ac:dyDescent="0.25">
      <c r="A22" s="2" t="s">
        <v>0</v>
      </c>
      <c r="B22" s="163"/>
      <c r="C22" s="172"/>
      <c r="D22" s="165"/>
      <c r="E22" s="173"/>
      <c r="F22" s="174"/>
      <c r="G22" s="174"/>
      <c r="K22" s="174"/>
    </row>
    <row r="23" spans="1:19" ht="15.75" x14ac:dyDescent="0.25">
      <c r="A23" s="130" t="s">
        <v>436</v>
      </c>
      <c r="B23" s="125"/>
      <c r="C23" s="125"/>
      <c r="D23" s="125"/>
      <c r="E23" s="12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25"/>
      <c r="S23" s="125"/>
    </row>
    <row r="24" spans="1:19" ht="15.75" x14ac:dyDescent="0.25">
      <c r="A24" s="6" t="s">
        <v>1</v>
      </c>
      <c r="B24" s="6" t="s">
        <v>2</v>
      </c>
      <c r="C24" s="7" t="s">
        <v>3</v>
      </c>
      <c r="D24" s="8" t="s">
        <v>4</v>
      </c>
      <c r="E24" s="7" t="s">
        <v>5</v>
      </c>
      <c r="F24" s="142" t="s">
        <v>10</v>
      </c>
      <c r="G24" s="9" t="s">
        <v>7</v>
      </c>
      <c r="H24" s="142" t="s">
        <v>8</v>
      </c>
      <c r="I24" s="145" t="s">
        <v>10</v>
      </c>
      <c r="J24" s="145" t="s">
        <v>10</v>
      </c>
      <c r="K24" s="145" t="s">
        <v>10</v>
      </c>
      <c r="L24" s="65" t="s">
        <v>115</v>
      </c>
      <c r="M24" s="142" t="s">
        <v>11</v>
      </c>
      <c r="N24" s="142" t="s">
        <v>12</v>
      </c>
      <c r="O24" s="9" t="s">
        <v>13</v>
      </c>
      <c r="P24" s="9" t="s">
        <v>13</v>
      </c>
      <c r="Q24" s="9" t="s">
        <v>14</v>
      </c>
      <c r="R24" s="6" t="s">
        <v>15</v>
      </c>
      <c r="S24" s="154" t="s">
        <v>16</v>
      </c>
    </row>
    <row r="25" spans="1:19" ht="15.75" x14ac:dyDescent="0.25">
      <c r="A25" s="44"/>
      <c r="B25" s="44"/>
      <c r="C25" s="45"/>
      <c r="D25" s="13"/>
      <c r="E25" s="45"/>
      <c r="F25" s="143" t="s">
        <v>17</v>
      </c>
      <c r="G25" s="47"/>
      <c r="H25" s="143" t="s">
        <v>10</v>
      </c>
      <c r="I25" s="146" t="s">
        <v>17</v>
      </c>
      <c r="J25" s="146" t="s">
        <v>117</v>
      </c>
      <c r="K25" s="146" t="s">
        <v>24</v>
      </c>
      <c r="L25" s="66" t="s">
        <v>113</v>
      </c>
      <c r="M25" s="148" t="s">
        <v>209</v>
      </c>
      <c r="N25" s="143" t="s">
        <v>21</v>
      </c>
      <c r="O25" s="46" t="s">
        <v>22</v>
      </c>
      <c r="P25" s="46" t="s">
        <v>23</v>
      </c>
      <c r="Q25" s="46" t="s">
        <v>24</v>
      </c>
      <c r="R25" s="44"/>
      <c r="S25" s="16"/>
    </row>
    <row r="26" spans="1:19" ht="15.75" x14ac:dyDescent="0.25">
      <c r="A26" s="44"/>
      <c r="B26" s="44"/>
      <c r="C26" s="48"/>
      <c r="D26" s="13"/>
      <c r="E26" s="45"/>
      <c r="F26" s="143" t="s">
        <v>30</v>
      </c>
      <c r="G26" s="47"/>
      <c r="H26" s="46"/>
      <c r="I26" s="146" t="s">
        <v>26</v>
      </c>
      <c r="J26" s="146" t="s">
        <v>24</v>
      </c>
      <c r="K26" s="146" t="s">
        <v>118</v>
      </c>
      <c r="L26" s="66"/>
      <c r="M26" s="143" t="s">
        <v>29</v>
      </c>
      <c r="N26" s="143" t="s">
        <v>30</v>
      </c>
      <c r="O26" s="46"/>
      <c r="P26" s="46"/>
      <c r="Q26" s="46"/>
      <c r="R26" s="44"/>
      <c r="S26" s="16"/>
    </row>
    <row r="27" spans="1:19" ht="15.75" x14ac:dyDescent="0.25">
      <c r="A27" s="18"/>
      <c r="B27" s="18"/>
      <c r="C27" s="19"/>
      <c r="D27" s="20"/>
      <c r="E27" s="21"/>
      <c r="F27" s="22"/>
      <c r="G27" s="23"/>
      <c r="H27" s="22"/>
      <c r="I27" s="147" t="s">
        <v>30</v>
      </c>
      <c r="J27" s="147" t="s">
        <v>25</v>
      </c>
      <c r="K27" s="147" t="s">
        <v>119</v>
      </c>
      <c r="L27" s="67"/>
      <c r="M27" s="144"/>
      <c r="N27" s="144"/>
      <c r="O27" s="22"/>
      <c r="P27" s="22"/>
      <c r="Q27" s="22"/>
      <c r="R27" s="18"/>
      <c r="S27" s="24"/>
    </row>
    <row r="28" spans="1:19" ht="15.75" x14ac:dyDescent="0.25">
      <c r="A28" s="44"/>
      <c r="B28" s="44"/>
      <c r="C28" s="48"/>
      <c r="D28" s="13"/>
      <c r="E28" s="45"/>
      <c r="F28" s="46"/>
      <c r="G28" s="47"/>
      <c r="H28" s="46"/>
      <c r="I28" s="146"/>
      <c r="J28" s="146"/>
      <c r="K28" s="146"/>
      <c r="L28" s="66"/>
      <c r="M28" s="143"/>
      <c r="N28" s="143"/>
      <c r="O28" s="46"/>
      <c r="P28" s="46"/>
      <c r="Q28" s="46"/>
      <c r="R28" s="44"/>
      <c r="S28" s="16"/>
    </row>
    <row r="29" spans="1:19" ht="15.75" x14ac:dyDescent="0.25">
      <c r="A29" s="44">
        <v>1</v>
      </c>
      <c r="B29" s="132" t="s">
        <v>438</v>
      </c>
      <c r="C29" s="41" t="s">
        <v>46</v>
      </c>
      <c r="D29" s="182">
        <v>41954</v>
      </c>
      <c r="E29" s="55" t="s">
        <v>437</v>
      </c>
      <c r="F29" s="46">
        <v>0</v>
      </c>
      <c r="G29" s="133">
        <v>360000</v>
      </c>
      <c r="H29" s="46">
        <v>0</v>
      </c>
      <c r="I29" s="46">
        <v>0</v>
      </c>
      <c r="J29" s="46">
        <v>0</v>
      </c>
      <c r="K29" s="46">
        <v>0</v>
      </c>
      <c r="L29" s="66">
        <v>0</v>
      </c>
      <c r="M29" s="46">
        <v>30000</v>
      </c>
      <c r="N29" s="46">
        <v>0</v>
      </c>
      <c r="O29" s="46">
        <f>SUM(F29:N29)</f>
        <v>390000</v>
      </c>
      <c r="P29" s="124">
        <f>30000000-O29</f>
        <v>29610000</v>
      </c>
      <c r="Q29" s="133">
        <f t="shared" ref="Q29" si="2">O29+P29</f>
        <v>30000000</v>
      </c>
      <c r="R29" s="149" t="s">
        <v>439</v>
      </c>
      <c r="S29" s="149" t="s">
        <v>316</v>
      </c>
    </row>
    <row r="30" spans="1:19" ht="15.75" x14ac:dyDescent="0.25">
      <c r="A30" s="44"/>
      <c r="B30" s="27"/>
      <c r="C30" s="28"/>
      <c r="D30" s="29"/>
      <c r="E30" s="28"/>
      <c r="F30" s="46"/>
      <c r="G30" s="26"/>
      <c r="H30" s="26"/>
      <c r="I30" s="26"/>
      <c r="J30" s="26"/>
      <c r="K30" s="26"/>
      <c r="L30" s="68"/>
      <c r="M30" s="26"/>
      <c r="N30" s="26"/>
      <c r="O30" s="26"/>
      <c r="P30" s="26"/>
      <c r="Q30" s="26"/>
      <c r="R30" s="149"/>
      <c r="S30" s="179" t="s">
        <v>440</v>
      </c>
    </row>
    <row r="31" spans="1:19" ht="16.5" thickBot="1" x14ac:dyDescent="0.3">
      <c r="A31" s="30"/>
      <c r="B31" s="568" t="s">
        <v>35</v>
      </c>
      <c r="C31" s="569"/>
      <c r="D31" s="569"/>
      <c r="E31" s="570"/>
      <c r="F31" s="31">
        <f t="shared" ref="F31:Q31" si="3">SUM(F29:F30)</f>
        <v>0</v>
      </c>
      <c r="G31" s="31">
        <f t="shared" si="3"/>
        <v>360000</v>
      </c>
      <c r="H31" s="31">
        <f t="shared" si="3"/>
        <v>0</v>
      </c>
      <c r="I31" s="31">
        <f t="shared" si="3"/>
        <v>0</v>
      </c>
      <c r="J31" s="31">
        <f t="shared" si="3"/>
        <v>0</v>
      </c>
      <c r="K31" s="31">
        <f t="shared" si="3"/>
        <v>0</v>
      </c>
      <c r="L31" s="31">
        <f t="shared" si="3"/>
        <v>0</v>
      </c>
      <c r="M31" s="31">
        <f t="shared" si="3"/>
        <v>30000</v>
      </c>
      <c r="N31" s="31">
        <f t="shared" si="3"/>
        <v>0</v>
      </c>
      <c r="O31" s="31">
        <f t="shared" si="3"/>
        <v>390000</v>
      </c>
      <c r="P31" s="31">
        <f t="shared" si="3"/>
        <v>29610000</v>
      </c>
      <c r="Q31" s="31">
        <f t="shared" si="3"/>
        <v>30000000</v>
      </c>
      <c r="R31" s="32"/>
      <c r="S31" s="32"/>
    </row>
    <row r="32" spans="1:19" ht="16.5" thickTop="1" x14ac:dyDescent="0.25">
      <c r="A32" s="127"/>
      <c r="B32" s="126"/>
      <c r="C32" s="126"/>
      <c r="D32" s="127"/>
      <c r="E32" s="126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6"/>
      <c r="S32" s="126"/>
    </row>
    <row r="33" spans="1:19" ht="15.75" x14ac:dyDescent="0.25">
      <c r="A33" s="127"/>
      <c r="B33" s="126"/>
      <c r="C33" s="126"/>
      <c r="D33" s="127"/>
      <c r="E33" s="126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6"/>
      <c r="S33" s="126"/>
    </row>
    <row r="34" spans="1:19" ht="15.75" x14ac:dyDescent="0.25">
      <c r="A34" s="162" t="s">
        <v>34</v>
      </c>
      <c r="B34" s="163"/>
      <c r="C34" s="164" t="s">
        <v>441</v>
      </c>
      <c r="D34" s="165"/>
      <c r="F34" s="164"/>
      <c r="G34" s="164"/>
      <c r="H34" s="164"/>
      <c r="I34" s="164"/>
      <c r="J34" s="164"/>
      <c r="K34" s="164"/>
      <c r="L34" s="164"/>
    </row>
    <row r="35" spans="1:19" ht="15.75" x14ac:dyDescent="0.25">
      <c r="A35" s="162"/>
      <c r="B35" s="163"/>
      <c r="C35" s="166" t="s">
        <v>37</v>
      </c>
      <c r="D35" s="165"/>
      <c r="E35" s="164" t="s">
        <v>272</v>
      </c>
      <c r="F35" s="167"/>
      <c r="G35" s="230" t="s">
        <v>273</v>
      </c>
      <c r="H35" s="230"/>
      <c r="J35" s="167"/>
      <c r="K35" s="167"/>
    </row>
    <row r="36" spans="1:19" ht="15.75" x14ac:dyDescent="0.25">
      <c r="A36" s="162"/>
      <c r="B36" s="163"/>
      <c r="C36" s="166"/>
      <c r="D36" s="165"/>
      <c r="E36" s="164"/>
      <c r="F36" s="164"/>
      <c r="G36" s="164"/>
      <c r="H36" s="164"/>
      <c r="J36" s="164"/>
      <c r="K36" s="164"/>
      <c r="L36" s="164"/>
    </row>
    <row r="37" spans="1:19" ht="15.75" x14ac:dyDescent="0.25">
      <c r="A37" s="162"/>
      <c r="B37" s="163"/>
      <c r="C37" s="166"/>
      <c r="D37" s="165"/>
      <c r="E37" s="164"/>
      <c r="F37" s="164"/>
      <c r="G37" s="164"/>
      <c r="H37" s="164"/>
      <c r="J37" s="164"/>
      <c r="K37" s="164"/>
      <c r="L37" s="164"/>
    </row>
    <row r="38" spans="1:19" ht="15.75" x14ac:dyDescent="0.25">
      <c r="A38" s="162"/>
      <c r="B38" s="163"/>
      <c r="C38" s="166"/>
      <c r="D38" s="165"/>
      <c r="E38" s="164"/>
      <c r="F38" s="164"/>
      <c r="G38" s="164"/>
      <c r="H38" s="164"/>
      <c r="J38" s="164"/>
      <c r="K38" s="164"/>
    </row>
    <row r="39" spans="1:19" ht="15.75" x14ac:dyDescent="0.25">
      <c r="A39" s="162"/>
      <c r="B39" s="163"/>
      <c r="C39" s="166"/>
      <c r="D39" s="165"/>
      <c r="E39" s="164"/>
      <c r="F39" s="164"/>
      <c r="G39" s="164"/>
      <c r="H39" s="164"/>
      <c r="J39" s="164"/>
      <c r="K39" s="164"/>
      <c r="L39" s="164"/>
    </row>
    <row r="40" spans="1:19" ht="15.75" x14ac:dyDescent="0.25">
      <c r="A40" s="162" t="s">
        <v>274</v>
      </c>
      <c r="B40" s="163"/>
      <c r="C40" s="168" t="s">
        <v>275</v>
      </c>
      <c r="D40" s="165"/>
      <c r="E40" s="169" t="s">
        <v>276</v>
      </c>
      <c r="F40" s="170"/>
      <c r="G40" s="170" t="s">
        <v>40</v>
      </c>
      <c r="H40" s="170" t="s">
        <v>419</v>
      </c>
      <c r="K40" s="170"/>
    </row>
    <row r="41" spans="1:19" ht="15.75" x14ac:dyDescent="0.25">
      <c r="A41" s="162"/>
      <c r="B41" s="163"/>
      <c r="C41" s="172" t="s">
        <v>278</v>
      </c>
      <c r="D41" s="165"/>
      <c r="E41" s="173" t="s">
        <v>215</v>
      </c>
      <c r="F41" s="174"/>
      <c r="G41" s="174" t="s">
        <v>421</v>
      </c>
      <c r="H41" s="174" t="s">
        <v>420</v>
      </c>
      <c r="K41" s="174"/>
    </row>
    <row r="43" spans="1:19" ht="15.75" x14ac:dyDescent="0.25">
      <c r="A43" s="2" t="s">
        <v>0</v>
      </c>
      <c r="B43" s="163"/>
      <c r="C43" s="172"/>
      <c r="D43" s="165"/>
      <c r="E43" s="173"/>
      <c r="F43" s="174"/>
      <c r="G43" s="174"/>
      <c r="K43" s="174"/>
    </row>
    <row r="44" spans="1:19" ht="15.75" x14ac:dyDescent="0.25">
      <c r="A44" s="130" t="s">
        <v>436</v>
      </c>
      <c r="B44" s="125"/>
      <c r="C44" s="125"/>
      <c r="D44" s="125"/>
      <c r="E44" s="125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25"/>
      <c r="S44" s="125"/>
    </row>
    <row r="45" spans="1:19" ht="15.75" x14ac:dyDescent="0.25">
      <c r="A45" s="6" t="s">
        <v>1</v>
      </c>
      <c r="B45" s="6" t="s">
        <v>2</v>
      </c>
      <c r="C45" s="7" t="s">
        <v>3</v>
      </c>
      <c r="D45" s="8" t="s">
        <v>4</v>
      </c>
      <c r="E45" s="7" t="s">
        <v>5</v>
      </c>
      <c r="F45" s="142" t="s">
        <v>10</v>
      </c>
      <c r="G45" s="9" t="s">
        <v>7</v>
      </c>
      <c r="H45" s="142" t="s">
        <v>8</v>
      </c>
      <c r="I45" s="145" t="s">
        <v>10</v>
      </c>
      <c r="J45" s="145" t="s">
        <v>10</v>
      </c>
      <c r="K45" s="145" t="s">
        <v>10</v>
      </c>
      <c r="L45" s="65" t="s">
        <v>115</v>
      </c>
      <c r="M45" s="142" t="s">
        <v>11</v>
      </c>
      <c r="N45" s="142" t="s">
        <v>12</v>
      </c>
      <c r="O45" s="9" t="s">
        <v>13</v>
      </c>
      <c r="P45" s="9" t="s">
        <v>13</v>
      </c>
      <c r="Q45" s="9" t="s">
        <v>14</v>
      </c>
      <c r="R45" s="6" t="s">
        <v>15</v>
      </c>
      <c r="S45" s="154" t="s">
        <v>16</v>
      </c>
    </row>
    <row r="46" spans="1:19" ht="15.75" x14ac:dyDescent="0.25">
      <c r="A46" s="44"/>
      <c r="B46" s="44"/>
      <c r="C46" s="45"/>
      <c r="D46" s="13"/>
      <c r="E46" s="45"/>
      <c r="F46" s="143" t="s">
        <v>17</v>
      </c>
      <c r="G46" s="47"/>
      <c r="H46" s="143" t="s">
        <v>10</v>
      </c>
      <c r="I46" s="146" t="s">
        <v>17</v>
      </c>
      <c r="J46" s="146" t="s">
        <v>117</v>
      </c>
      <c r="K46" s="146" t="s">
        <v>24</v>
      </c>
      <c r="L46" s="66" t="s">
        <v>113</v>
      </c>
      <c r="M46" s="148" t="s">
        <v>209</v>
      </c>
      <c r="N46" s="143" t="s">
        <v>21</v>
      </c>
      <c r="O46" s="46" t="s">
        <v>22</v>
      </c>
      <c r="P46" s="46" t="s">
        <v>23</v>
      </c>
      <c r="Q46" s="46" t="s">
        <v>24</v>
      </c>
      <c r="R46" s="44"/>
      <c r="S46" s="16"/>
    </row>
    <row r="47" spans="1:19" ht="15.75" x14ac:dyDescent="0.25">
      <c r="A47" s="44"/>
      <c r="B47" s="44"/>
      <c r="C47" s="48"/>
      <c r="D47" s="13"/>
      <c r="E47" s="45"/>
      <c r="F47" s="143" t="s">
        <v>30</v>
      </c>
      <c r="G47" s="47"/>
      <c r="H47" s="46"/>
      <c r="I47" s="146" t="s">
        <v>26</v>
      </c>
      <c r="J47" s="146" t="s">
        <v>24</v>
      </c>
      <c r="K47" s="146" t="s">
        <v>118</v>
      </c>
      <c r="L47" s="66"/>
      <c r="M47" s="143" t="s">
        <v>29</v>
      </c>
      <c r="N47" s="143" t="s">
        <v>30</v>
      </c>
      <c r="O47" s="46"/>
      <c r="P47" s="46"/>
      <c r="Q47" s="46"/>
      <c r="R47" s="44"/>
      <c r="S47" s="16"/>
    </row>
    <row r="48" spans="1:19" ht="15.75" x14ac:dyDescent="0.25">
      <c r="A48" s="18"/>
      <c r="B48" s="18"/>
      <c r="C48" s="19"/>
      <c r="D48" s="20"/>
      <c r="E48" s="21"/>
      <c r="F48" s="22"/>
      <c r="G48" s="23"/>
      <c r="H48" s="22"/>
      <c r="I48" s="147" t="s">
        <v>30</v>
      </c>
      <c r="J48" s="147" t="s">
        <v>25</v>
      </c>
      <c r="K48" s="147" t="s">
        <v>119</v>
      </c>
      <c r="L48" s="67"/>
      <c r="M48" s="144"/>
      <c r="N48" s="144"/>
      <c r="O48" s="22"/>
      <c r="P48" s="22"/>
      <c r="Q48" s="22"/>
      <c r="R48" s="18"/>
      <c r="S48" s="24"/>
    </row>
    <row r="49" spans="1:19" ht="15.75" x14ac:dyDescent="0.25">
      <c r="A49" s="44"/>
      <c r="B49" s="44"/>
      <c r="C49" s="48"/>
      <c r="D49" s="13"/>
      <c r="E49" s="45"/>
      <c r="F49" s="46"/>
      <c r="G49" s="47"/>
      <c r="H49" s="46"/>
      <c r="I49" s="146"/>
      <c r="J49" s="146"/>
      <c r="K49" s="146"/>
      <c r="L49" s="66"/>
      <c r="M49" s="143"/>
      <c r="N49" s="143"/>
      <c r="O49" s="46"/>
      <c r="P49" s="46"/>
      <c r="Q49" s="46"/>
      <c r="R49" s="44"/>
      <c r="S49" s="16"/>
    </row>
    <row r="50" spans="1:19" ht="15.75" x14ac:dyDescent="0.25">
      <c r="A50" s="44">
        <v>1</v>
      </c>
      <c r="B50" s="132" t="s">
        <v>281</v>
      </c>
      <c r="C50" s="41" t="s">
        <v>442</v>
      </c>
      <c r="D50" s="182">
        <v>41954</v>
      </c>
      <c r="E50" s="55" t="s">
        <v>437</v>
      </c>
      <c r="F50" s="46">
        <v>0</v>
      </c>
      <c r="G50" s="133">
        <v>360000</v>
      </c>
      <c r="H50" s="46">
        <v>0</v>
      </c>
      <c r="I50" s="46">
        <v>0</v>
      </c>
      <c r="J50" s="46">
        <v>0</v>
      </c>
      <c r="K50" s="46">
        <v>0</v>
      </c>
      <c r="L50" s="66">
        <v>0</v>
      </c>
      <c r="M50" s="46">
        <v>30000</v>
      </c>
      <c r="N50" s="46">
        <v>0</v>
      </c>
      <c r="O50" s="46">
        <f>SUM(F50:N50)</f>
        <v>390000</v>
      </c>
      <c r="P50" s="124">
        <f>30000000-O50</f>
        <v>29610000</v>
      </c>
      <c r="Q50" s="133">
        <f t="shared" ref="Q50" si="4">O50+P50</f>
        <v>30000000</v>
      </c>
      <c r="R50" s="149" t="s">
        <v>443</v>
      </c>
      <c r="S50" s="149" t="s">
        <v>316</v>
      </c>
    </row>
    <row r="51" spans="1:19" ht="15.75" x14ac:dyDescent="0.25">
      <c r="A51" s="44"/>
      <c r="B51" s="27"/>
      <c r="C51" s="28"/>
      <c r="D51" s="29"/>
      <c r="E51" s="28"/>
      <c r="F51" s="46"/>
      <c r="G51" s="26"/>
      <c r="H51" s="26"/>
      <c r="I51" s="26"/>
      <c r="J51" s="26"/>
      <c r="K51" s="26"/>
      <c r="L51" s="68"/>
      <c r="M51" s="26"/>
      <c r="N51" s="26"/>
      <c r="O51" s="26"/>
      <c r="P51" s="26"/>
      <c r="Q51" s="26"/>
      <c r="R51" s="149" t="s">
        <v>444</v>
      </c>
      <c r="S51" s="179" t="s">
        <v>440</v>
      </c>
    </row>
    <row r="52" spans="1:19" ht="16.5" thickBot="1" x14ac:dyDescent="0.3">
      <c r="A52" s="30"/>
      <c r="B52" s="568" t="s">
        <v>35</v>
      </c>
      <c r="C52" s="569"/>
      <c r="D52" s="569"/>
      <c r="E52" s="570"/>
      <c r="F52" s="31">
        <f t="shared" ref="F52:Q52" si="5">SUM(F50:F51)</f>
        <v>0</v>
      </c>
      <c r="G52" s="31">
        <f t="shared" si="5"/>
        <v>360000</v>
      </c>
      <c r="H52" s="31">
        <f t="shared" si="5"/>
        <v>0</v>
      </c>
      <c r="I52" s="31">
        <f t="shared" si="5"/>
        <v>0</v>
      </c>
      <c r="J52" s="31">
        <f t="shared" si="5"/>
        <v>0</v>
      </c>
      <c r="K52" s="31">
        <f t="shared" si="5"/>
        <v>0</v>
      </c>
      <c r="L52" s="31">
        <f t="shared" si="5"/>
        <v>0</v>
      </c>
      <c r="M52" s="31">
        <f t="shared" si="5"/>
        <v>30000</v>
      </c>
      <c r="N52" s="31">
        <f t="shared" si="5"/>
        <v>0</v>
      </c>
      <c r="O52" s="31">
        <f t="shared" si="5"/>
        <v>390000</v>
      </c>
      <c r="P52" s="31">
        <f t="shared" si="5"/>
        <v>29610000</v>
      </c>
      <c r="Q52" s="31">
        <f t="shared" si="5"/>
        <v>30000000</v>
      </c>
      <c r="R52" s="32"/>
      <c r="S52" s="32"/>
    </row>
    <row r="53" spans="1:19" ht="16.5" thickTop="1" x14ac:dyDescent="0.25">
      <c r="A53" s="127"/>
      <c r="B53" s="126"/>
      <c r="C53" s="126"/>
      <c r="D53" s="127"/>
      <c r="E53" s="126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6"/>
      <c r="S53" s="126"/>
    </row>
    <row r="54" spans="1:19" ht="15.75" x14ac:dyDescent="0.25">
      <c r="A54" s="127"/>
      <c r="B54" s="126"/>
      <c r="C54" s="126"/>
      <c r="D54" s="127"/>
      <c r="E54" s="126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6"/>
      <c r="S54" s="126"/>
    </row>
    <row r="55" spans="1:19" ht="15.75" x14ac:dyDescent="0.25">
      <c r="A55" s="162" t="s">
        <v>34</v>
      </c>
      <c r="B55" s="163"/>
      <c r="C55" s="164" t="s">
        <v>441</v>
      </c>
      <c r="D55" s="165"/>
      <c r="F55" s="164"/>
      <c r="G55" s="164"/>
      <c r="H55" s="164"/>
      <c r="I55" s="164"/>
      <c r="J55" s="164"/>
      <c r="K55" s="164"/>
      <c r="L55" s="164"/>
    </row>
    <row r="56" spans="1:19" ht="15.75" x14ac:dyDescent="0.25">
      <c r="A56" s="162"/>
      <c r="B56" s="163"/>
      <c r="C56" s="166" t="s">
        <v>37</v>
      </c>
      <c r="D56" s="165"/>
      <c r="E56" s="164" t="s">
        <v>272</v>
      </c>
      <c r="F56" s="167"/>
      <c r="G56" s="230" t="s">
        <v>273</v>
      </c>
      <c r="H56" s="230"/>
      <c r="J56" s="167"/>
      <c r="K56" s="167"/>
    </row>
    <row r="57" spans="1:19" ht="15.75" x14ac:dyDescent="0.25">
      <c r="A57" s="162"/>
      <c r="B57" s="163"/>
      <c r="C57" s="166"/>
      <c r="D57" s="165"/>
      <c r="E57" s="164"/>
      <c r="F57" s="164"/>
      <c r="G57" s="164"/>
      <c r="H57" s="164"/>
      <c r="J57" s="164"/>
      <c r="K57" s="164"/>
      <c r="L57" s="164"/>
    </row>
    <row r="58" spans="1:19" ht="15.75" x14ac:dyDescent="0.25">
      <c r="A58" s="162"/>
      <c r="B58" s="163"/>
      <c r="C58" s="166"/>
      <c r="D58" s="165"/>
      <c r="E58" s="164"/>
      <c r="F58" s="164"/>
      <c r="G58" s="164"/>
      <c r="H58" s="164"/>
      <c r="J58" s="164"/>
      <c r="K58" s="164"/>
      <c r="L58" s="164"/>
    </row>
    <row r="59" spans="1:19" ht="15.75" x14ac:dyDescent="0.25">
      <c r="A59" s="162"/>
      <c r="B59" s="163"/>
      <c r="C59" s="166"/>
      <c r="D59" s="165"/>
      <c r="E59" s="164"/>
      <c r="F59" s="164"/>
      <c r="G59" s="164"/>
      <c r="H59" s="164"/>
      <c r="J59" s="164"/>
      <c r="K59" s="164"/>
    </row>
    <row r="60" spans="1:19" ht="15.75" x14ac:dyDescent="0.25">
      <c r="A60" s="162"/>
      <c r="B60" s="163"/>
      <c r="C60" s="166"/>
      <c r="D60" s="165"/>
      <c r="E60" s="164"/>
      <c r="F60" s="164"/>
      <c r="G60" s="164"/>
      <c r="H60" s="164"/>
      <c r="J60" s="164"/>
      <c r="K60" s="164"/>
      <c r="L60" s="164"/>
    </row>
    <row r="61" spans="1:19" ht="15.75" x14ac:dyDescent="0.25">
      <c r="A61" s="162" t="s">
        <v>274</v>
      </c>
      <c r="B61" s="163"/>
      <c r="C61" s="168" t="s">
        <v>275</v>
      </c>
      <c r="D61" s="165"/>
      <c r="E61" s="169" t="s">
        <v>276</v>
      </c>
      <c r="F61" s="170"/>
      <c r="G61" s="170" t="s">
        <v>40</v>
      </c>
      <c r="H61" s="170" t="s">
        <v>419</v>
      </c>
      <c r="K61" s="170"/>
    </row>
    <row r="62" spans="1:19" ht="15.75" x14ac:dyDescent="0.25">
      <c r="A62" s="162"/>
      <c r="B62" s="163"/>
      <c r="C62" s="172" t="s">
        <v>278</v>
      </c>
      <c r="D62" s="165"/>
      <c r="E62" s="173" t="s">
        <v>215</v>
      </c>
      <c r="F62" s="174"/>
      <c r="G62" s="174" t="s">
        <v>421</v>
      </c>
      <c r="H62" s="174" t="s">
        <v>420</v>
      </c>
      <c r="K62" s="174"/>
    </row>
    <row r="64" spans="1:19" ht="15.75" x14ac:dyDescent="0.25">
      <c r="A64" s="2" t="s">
        <v>0</v>
      </c>
      <c r="B64" s="163"/>
      <c r="C64" s="172"/>
      <c r="D64" s="165"/>
      <c r="E64" s="173"/>
      <c r="F64" s="174"/>
      <c r="G64" s="174"/>
      <c r="K64" s="174"/>
    </row>
    <row r="65" spans="1:19" ht="15.75" x14ac:dyDescent="0.25">
      <c r="A65" s="130" t="s">
        <v>453</v>
      </c>
      <c r="B65" s="125"/>
      <c r="C65" s="125"/>
      <c r="D65" s="125"/>
      <c r="E65" s="125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25"/>
      <c r="S65" s="125"/>
    </row>
    <row r="66" spans="1:19" ht="15.75" x14ac:dyDescent="0.25">
      <c r="A66" s="6" t="s">
        <v>1</v>
      </c>
      <c r="B66" s="6" t="s">
        <v>2</v>
      </c>
      <c r="C66" s="7" t="s">
        <v>3</v>
      </c>
      <c r="D66" s="8" t="s">
        <v>4</v>
      </c>
      <c r="E66" s="7" t="s">
        <v>5</v>
      </c>
      <c r="F66" s="142" t="s">
        <v>10</v>
      </c>
      <c r="G66" s="9" t="s">
        <v>7</v>
      </c>
      <c r="H66" s="142" t="s">
        <v>8</v>
      </c>
      <c r="I66" s="145" t="s">
        <v>10</v>
      </c>
      <c r="J66" s="145" t="s">
        <v>10</v>
      </c>
      <c r="K66" s="145" t="s">
        <v>10</v>
      </c>
      <c r="L66" s="65" t="s">
        <v>115</v>
      </c>
      <c r="M66" s="142" t="s">
        <v>11</v>
      </c>
      <c r="N66" s="142" t="s">
        <v>12</v>
      </c>
      <c r="O66" s="9" t="s">
        <v>13</v>
      </c>
      <c r="P66" s="9" t="s">
        <v>13</v>
      </c>
      <c r="Q66" s="9" t="s">
        <v>14</v>
      </c>
      <c r="R66" s="6" t="s">
        <v>15</v>
      </c>
      <c r="S66" s="154" t="s">
        <v>16</v>
      </c>
    </row>
    <row r="67" spans="1:19" ht="15.75" x14ac:dyDescent="0.25">
      <c r="A67" s="44"/>
      <c r="B67" s="44"/>
      <c r="C67" s="45"/>
      <c r="D67" s="13"/>
      <c r="E67" s="45"/>
      <c r="F67" s="143" t="s">
        <v>17</v>
      </c>
      <c r="G67" s="47"/>
      <c r="H67" s="143" t="s">
        <v>10</v>
      </c>
      <c r="I67" s="146" t="s">
        <v>17</v>
      </c>
      <c r="J67" s="146" t="s">
        <v>117</v>
      </c>
      <c r="K67" s="146" t="s">
        <v>24</v>
      </c>
      <c r="L67" s="66" t="s">
        <v>113</v>
      </c>
      <c r="M67" s="148" t="s">
        <v>209</v>
      </c>
      <c r="N67" s="143" t="s">
        <v>21</v>
      </c>
      <c r="O67" s="46" t="s">
        <v>22</v>
      </c>
      <c r="P67" s="46" t="s">
        <v>23</v>
      </c>
      <c r="Q67" s="46" t="s">
        <v>24</v>
      </c>
      <c r="R67" s="44"/>
      <c r="S67" s="16"/>
    </row>
    <row r="68" spans="1:19" ht="15.75" x14ac:dyDescent="0.25">
      <c r="A68" s="44"/>
      <c r="B68" s="44"/>
      <c r="C68" s="48"/>
      <c r="D68" s="13"/>
      <c r="E68" s="45"/>
      <c r="F68" s="143" t="s">
        <v>30</v>
      </c>
      <c r="G68" s="47"/>
      <c r="H68" s="46"/>
      <c r="I68" s="146" t="s">
        <v>26</v>
      </c>
      <c r="J68" s="146" t="s">
        <v>24</v>
      </c>
      <c r="K68" s="146" t="s">
        <v>118</v>
      </c>
      <c r="L68" s="66"/>
      <c r="M68" s="143" t="s">
        <v>29</v>
      </c>
      <c r="N68" s="143" t="s">
        <v>30</v>
      </c>
      <c r="O68" s="46"/>
      <c r="P68" s="46"/>
      <c r="Q68" s="46"/>
      <c r="R68" s="44"/>
      <c r="S68" s="16"/>
    </row>
    <row r="69" spans="1:19" ht="15.75" x14ac:dyDescent="0.25">
      <c r="A69" s="18"/>
      <c r="B69" s="18"/>
      <c r="C69" s="19"/>
      <c r="D69" s="20"/>
      <c r="E69" s="21"/>
      <c r="F69" s="22"/>
      <c r="G69" s="23"/>
      <c r="H69" s="22"/>
      <c r="I69" s="147" t="s">
        <v>30</v>
      </c>
      <c r="J69" s="147" t="s">
        <v>25</v>
      </c>
      <c r="K69" s="147" t="s">
        <v>119</v>
      </c>
      <c r="L69" s="67"/>
      <c r="M69" s="144"/>
      <c r="N69" s="144"/>
      <c r="O69" s="22"/>
      <c r="P69" s="22"/>
      <c r="Q69" s="22"/>
      <c r="R69" s="18"/>
      <c r="S69" s="24"/>
    </row>
    <row r="70" spans="1:19" ht="15.75" x14ac:dyDescent="0.25">
      <c r="A70" s="44"/>
      <c r="B70" s="44"/>
      <c r="C70" s="48"/>
      <c r="D70" s="13"/>
      <c r="E70" s="45"/>
      <c r="F70" s="46"/>
      <c r="G70" s="47"/>
      <c r="H70" s="46"/>
      <c r="I70" s="146"/>
      <c r="J70" s="146"/>
      <c r="K70" s="146"/>
      <c r="L70" s="66"/>
      <c r="M70" s="143"/>
      <c r="N70" s="143"/>
      <c r="O70" s="46"/>
      <c r="P70" s="46"/>
      <c r="Q70" s="46"/>
      <c r="R70" s="44"/>
      <c r="S70" s="16"/>
    </row>
    <row r="71" spans="1:19" ht="15.75" x14ac:dyDescent="0.25">
      <c r="A71" s="44">
        <v>1</v>
      </c>
      <c r="B71" s="132" t="s">
        <v>454</v>
      </c>
      <c r="C71" s="41" t="s">
        <v>455</v>
      </c>
      <c r="D71" s="182">
        <v>41963</v>
      </c>
      <c r="E71" s="55" t="s">
        <v>456</v>
      </c>
      <c r="F71" s="46">
        <v>0</v>
      </c>
      <c r="G71" s="133">
        <v>3240000</v>
      </c>
      <c r="H71" s="46">
        <v>0</v>
      </c>
      <c r="I71" s="46">
        <v>0</v>
      </c>
      <c r="J71" s="46">
        <v>0</v>
      </c>
      <c r="K71" s="46">
        <v>0</v>
      </c>
      <c r="L71" s="66">
        <v>0</v>
      </c>
      <c r="M71" s="46">
        <v>150000</v>
      </c>
      <c r="N71" s="46">
        <v>200000</v>
      </c>
      <c r="O71" s="46">
        <f>SUM(F71:N71)</f>
        <v>3590000</v>
      </c>
      <c r="P71" s="124">
        <f>45000000-O71</f>
        <v>41410000</v>
      </c>
      <c r="Q71" s="133">
        <f t="shared" ref="Q71" si="6">O71+P71</f>
        <v>45000000</v>
      </c>
      <c r="R71" s="149" t="s">
        <v>457</v>
      </c>
      <c r="S71" s="149" t="s">
        <v>458</v>
      </c>
    </row>
    <row r="72" spans="1:19" ht="15.75" x14ac:dyDescent="0.25">
      <c r="A72" s="44"/>
      <c r="B72" s="132"/>
      <c r="C72" s="41"/>
      <c r="D72" s="182"/>
      <c r="E72" s="55"/>
      <c r="F72" s="46"/>
      <c r="G72" s="133"/>
      <c r="H72" s="46"/>
      <c r="I72" s="46"/>
      <c r="J72" s="46"/>
      <c r="K72" s="46"/>
      <c r="L72" s="66"/>
      <c r="M72" s="46"/>
      <c r="N72" s="46"/>
      <c r="O72" s="46"/>
      <c r="P72" s="124"/>
      <c r="Q72" s="133"/>
      <c r="R72" s="149"/>
      <c r="S72" s="179"/>
    </row>
    <row r="73" spans="1:19" ht="15.75" x14ac:dyDescent="0.25">
      <c r="A73" s="44"/>
      <c r="B73" s="132"/>
      <c r="C73" s="41"/>
      <c r="D73" s="182"/>
      <c r="E73" s="55"/>
      <c r="F73" s="46"/>
      <c r="G73" s="133"/>
      <c r="H73" s="46"/>
      <c r="I73" s="46"/>
      <c r="J73" s="46"/>
      <c r="K73" s="46"/>
      <c r="L73" s="66"/>
      <c r="M73" s="46"/>
      <c r="N73" s="46"/>
      <c r="O73" s="46"/>
      <c r="P73" s="124"/>
      <c r="Q73" s="133"/>
      <c r="R73" s="149"/>
      <c r="S73" s="149"/>
    </row>
    <row r="74" spans="1:19" ht="15.75" x14ac:dyDescent="0.25">
      <c r="A74" s="44"/>
      <c r="B74" s="27"/>
      <c r="C74" s="28"/>
      <c r="D74" s="29"/>
      <c r="E74" s="28"/>
      <c r="F74" s="46"/>
      <c r="G74" s="26"/>
      <c r="H74" s="26"/>
      <c r="I74" s="26"/>
      <c r="J74" s="26"/>
      <c r="K74" s="26"/>
      <c r="L74" s="68"/>
      <c r="M74" s="26"/>
      <c r="N74" s="26"/>
      <c r="O74" s="26"/>
      <c r="P74" s="26"/>
      <c r="Q74" s="26"/>
      <c r="R74" s="149"/>
    </row>
    <row r="75" spans="1:19" ht="16.5" thickBot="1" x14ac:dyDescent="0.3">
      <c r="A75" s="30"/>
      <c r="B75" s="568" t="s">
        <v>35</v>
      </c>
      <c r="C75" s="569"/>
      <c r="D75" s="569"/>
      <c r="E75" s="570"/>
      <c r="F75" s="31">
        <f t="shared" ref="F75:Q75" si="7">SUM(F71:F74)</f>
        <v>0</v>
      </c>
      <c r="G75" s="31">
        <f t="shared" si="7"/>
        <v>3240000</v>
      </c>
      <c r="H75" s="31">
        <f t="shared" si="7"/>
        <v>0</v>
      </c>
      <c r="I75" s="31">
        <f t="shared" si="7"/>
        <v>0</v>
      </c>
      <c r="J75" s="31">
        <f t="shared" si="7"/>
        <v>0</v>
      </c>
      <c r="K75" s="31">
        <f t="shared" si="7"/>
        <v>0</v>
      </c>
      <c r="L75" s="31">
        <f t="shared" si="7"/>
        <v>0</v>
      </c>
      <c r="M75" s="31">
        <f t="shared" si="7"/>
        <v>150000</v>
      </c>
      <c r="N75" s="31">
        <f t="shared" si="7"/>
        <v>200000</v>
      </c>
      <c r="O75" s="31">
        <f t="shared" si="7"/>
        <v>3590000</v>
      </c>
      <c r="P75" s="31">
        <f t="shared" si="7"/>
        <v>41410000</v>
      </c>
      <c r="Q75" s="31">
        <f t="shared" si="7"/>
        <v>45000000</v>
      </c>
      <c r="R75" s="32"/>
      <c r="S75" s="32"/>
    </row>
    <row r="76" spans="1:19" ht="16.5" thickTop="1" x14ac:dyDescent="0.25">
      <c r="A76" s="127"/>
      <c r="B76" s="126"/>
      <c r="C76" s="126"/>
      <c r="D76" s="127"/>
      <c r="E76" s="126"/>
      <c r="F76" s="128"/>
      <c r="G76" s="232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6"/>
      <c r="S77" s="126"/>
    </row>
    <row r="78" spans="1:19" ht="15.75" x14ac:dyDescent="0.25">
      <c r="A78" s="162" t="s">
        <v>34</v>
      </c>
      <c r="B78" s="163"/>
      <c r="C78" s="164" t="s">
        <v>459</v>
      </c>
      <c r="D78" s="165"/>
      <c r="F78" s="164"/>
      <c r="G78" s="164"/>
      <c r="H78" s="164"/>
      <c r="I78" s="164"/>
      <c r="J78" s="164"/>
      <c r="K78" s="164"/>
      <c r="L78" s="164"/>
    </row>
    <row r="79" spans="1:19" ht="15.75" x14ac:dyDescent="0.25">
      <c r="A79" s="162"/>
      <c r="B79" s="163"/>
      <c r="C79" s="166" t="s">
        <v>37</v>
      </c>
      <c r="D79" s="165"/>
      <c r="E79" s="164" t="s">
        <v>272</v>
      </c>
      <c r="F79" s="167"/>
      <c r="G79" s="231" t="s">
        <v>273</v>
      </c>
      <c r="H79" s="231"/>
      <c r="J79" s="167"/>
      <c r="K79" s="167"/>
    </row>
    <row r="80" spans="1:19" ht="15.75" x14ac:dyDescent="0.25">
      <c r="A80" s="162"/>
      <c r="B80" s="163"/>
      <c r="C80" s="166"/>
      <c r="D80" s="165"/>
      <c r="E80" s="164"/>
      <c r="F80" s="164"/>
      <c r="G80" s="164"/>
      <c r="H80" s="164"/>
      <c r="J80" s="164"/>
      <c r="K80" s="164"/>
      <c r="L80" s="164"/>
    </row>
    <row r="81" spans="1:12" ht="15.75" x14ac:dyDescent="0.25">
      <c r="A81" s="162"/>
      <c r="B81" s="163"/>
      <c r="C81" s="166"/>
      <c r="D81" s="165"/>
      <c r="E81" s="164"/>
      <c r="F81" s="164"/>
      <c r="G81" s="164"/>
      <c r="H81" s="164"/>
      <c r="J81" s="164"/>
      <c r="K81" s="164"/>
      <c r="L81" s="164"/>
    </row>
    <row r="82" spans="1:12" ht="15.75" x14ac:dyDescent="0.25">
      <c r="A82" s="162"/>
      <c r="B82" s="163"/>
      <c r="C82" s="166"/>
      <c r="D82" s="165"/>
      <c r="E82" s="164"/>
      <c r="F82" s="164"/>
      <c r="G82" s="164"/>
      <c r="H82" s="164"/>
      <c r="J82" s="164"/>
      <c r="K82" s="164"/>
    </row>
    <row r="83" spans="1:12" ht="15.75" x14ac:dyDescent="0.25">
      <c r="A83" s="162"/>
      <c r="B83" s="163"/>
      <c r="C83" s="166"/>
      <c r="D83" s="165"/>
      <c r="E83" s="164"/>
      <c r="F83" s="164"/>
      <c r="G83" s="164"/>
      <c r="H83" s="164"/>
      <c r="J83" s="164"/>
      <c r="K83" s="164"/>
      <c r="L83" s="164"/>
    </row>
    <row r="84" spans="1:12" ht="15.75" x14ac:dyDescent="0.25">
      <c r="A84" s="162" t="s">
        <v>274</v>
      </c>
      <c r="B84" s="163"/>
      <c r="C84" s="168" t="s">
        <v>275</v>
      </c>
      <c r="D84" s="165"/>
      <c r="E84" s="169" t="s">
        <v>276</v>
      </c>
      <c r="F84" s="170"/>
      <c r="G84" s="170" t="s">
        <v>40</v>
      </c>
      <c r="H84" s="170" t="s">
        <v>419</v>
      </c>
      <c r="K84" s="170"/>
    </row>
    <row r="85" spans="1:12" ht="15.75" x14ac:dyDescent="0.25">
      <c r="A85" s="162"/>
      <c r="B85" s="163"/>
      <c r="C85" s="172" t="s">
        <v>278</v>
      </c>
      <c r="D85" s="165"/>
      <c r="E85" s="173" t="s">
        <v>215</v>
      </c>
      <c r="F85" s="174"/>
      <c r="G85" s="174" t="s">
        <v>421</v>
      </c>
      <c r="H85" s="174" t="s">
        <v>420</v>
      </c>
      <c r="K85" s="174"/>
    </row>
  </sheetData>
  <mergeCells count="4">
    <mergeCell ref="B75:E75"/>
    <mergeCell ref="B10:E10"/>
    <mergeCell ref="B31:E31"/>
    <mergeCell ref="B52:E52"/>
  </mergeCells>
  <pageMargins left="0.23" right="0.7" top="0.75" bottom="0.75" header="0.3" footer="0.3"/>
  <pageSetup paperSize="5" scale="70" orientation="landscape" horizontalDpi="4294967293" verticalDpi="0" r:id="rId1"/>
  <headerFooter>
    <oddHeader>Page 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71" workbookViewId="0">
      <selection activeCell="B88" sqref="B88"/>
    </sheetView>
  </sheetViews>
  <sheetFormatPr defaultRowHeight="15" x14ac:dyDescent="0.25"/>
  <cols>
    <col min="1" max="1" width="3.42578125" style="129" customWidth="1"/>
    <col min="2" max="2" width="27.57031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8.140625" style="129" customWidth="1"/>
    <col min="19" max="19" width="20.85546875" style="129" customWidth="1"/>
    <col min="20" max="16384" width="9.140625" style="129"/>
  </cols>
  <sheetData>
    <row r="1" spans="1:20" ht="15.75" x14ac:dyDescent="0.25">
      <c r="A1" s="2" t="s">
        <v>0</v>
      </c>
      <c r="B1" s="163"/>
      <c r="C1" s="172"/>
      <c r="D1" s="165"/>
      <c r="E1" s="173"/>
      <c r="F1" s="174"/>
      <c r="G1" s="174"/>
      <c r="K1" s="174"/>
    </row>
    <row r="2" spans="1:20" ht="15.75" x14ac:dyDescent="0.25">
      <c r="A2" s="130" t="s">
        <v>460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20" ht="15.75" x14ac:dyDescent="0.25">
      <c r="A8" s="44">
        <v>1</v>
      </c>
      <c r="B8" s="132" t="s">
        <v>461</v>
      </c>
      <c r="C8" s="41" t="s">
        <v>462</v>
      </c>
      <c r="D8" s="182">
        <v>41989</v>
      </c>
      <c r="E8" s="55" t="s">
        <v>463</v>
      </c>
      <c r="F8" s="46">
        <v>0</v>
      </c>
      <c r="G8" s="133">
        <v>360000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300000</v>
      </c>
      <c r="N8" s="46">
        <v>0</v>
      </c>
      <c r="O8" s="46">
        <f>SUM(F8:N8)</f>
        <v>660000</v>
      </c>
      <c r="P8" s="124">
        <f>30000000-O8</f>
        <v>29340000</v>
      </c>
      <c r="Q8" s="133">
        <f t="shared" ref="Q8" si="0">O8+P8</f>
        <v>30000000</v>
      </c>
      <c r="R8" s="149" t="s">
        <v>301</v>
      </c>
      <c r="S8" s="149" t="s">
        <v>464</v>
      </c>
      <c r="T8" s="129" t="s">
        <v>468</v>
      </c>
    </row>
    <row r="9" spans="1:20" ht="15.75" x14ac:dyDescent="0.25">
      <c r="A9" s="44"/>
      <c r="B9" s="132"/>
      <c r="C9" s="41"/>
      <c r="D9" s="182"/>
      <c r="E9" s="55"/>
      <c r="F9" s="46"/>
      <c r="G9" s="133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/>
    </row>
    <row r="10" spans="1:20" ht="15.75" x14ac:dyDescent="0.25">
      <c r="A10" s="44"/>
      <c r="B10" s="132"/>
      <c r="C10" s="41"/>
      <c r="D10" s="182"/>
      <c r="E10" s="55"/>
      <c r="F10" s="46"/>
      <c r="G10" s="133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9"/>
    </row>
    <row r="11" spans="1:20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49"/>
      <c r="S11" s="192"/>
    </row>
    <row r="12" spans="1:20" ht="16.5" thickBot="1" x14ac:dyDescent="0.3">
      <c r="A12" s="30"/>
      <c r="B12" s="568" t="s">
        <v>35</v>
      </c>
      <c r="C12" s="569"/>
      <c r="D12" s="569"/>
      <c r="E12" s="570"/>
      <c r="F12" s="31">
        <f t="shared" ref="F12:Q12" si="1">SUM(F8:F11)</f>
        <v>0</v>
      </c>
      <c r="G12" s="31">
        <f t="shared" si="1"/>
        <v>360000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300000</v>
      </c>
      <c r="N12" s="31">
        <f t="shared" si="1"/>
        <v>0</v>
      </c>
      <c r="O12" s="31">
        <f t="shared" si="1"/>
        <v>660000</v>
      </c>
      <c r="P12" s="31">
        <f t="shared" si="1"/>
        <v>29340000</v>
      </c>
      <c r="Q12" s="31">
        <f t="shared" si="1"/>
        <v>30000000</v>
      </c>
      <c r="R12" s="32"/>
      <c r="S12" s="32"/>
    </row>
    <row r="13" spans="1:20" ht="16.5" thickTop="1" x14ac:dyDescent="0.25">
      <c r="A13" s="127"/>
      <c r="B13" s="126"/>
      <c r="C13" s="126"/>
      <c r="D13" s="127"/>
      <c r="E13" s="126"/>
      <c r="F13" s="128"/>
      <c r="G13" s="232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20" ht="15.75" x14ac:dyDescent="0.25">
      <c r="A15" s="162" t="s">
        <v>34</v>
      </c>
      <c r="B15" s="163"/>
      <c r="C15" s="164" t="s">
        <v>465</v>
      </c>
      <c r="D15" s="165"/>
      <c r="F15" s="164"/>
      <c r="G15" s="164"/>
      <c r="H15" s="164"/>
      <c r="I15" s="164"/>
      <c r="J15" s="164"/>
      <c r="K15" s="164"/>
      <c r="L15" s="164"/>
    </row>
    <row r="16" spans="1:20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233" t="s">
        <v>273</v>
      </c>
      <c r="H16" s="233"/>
      <c r="J16" s="167"/>
      <c r="K16" s="167"/>
    </row>
    <row r="17" spans="1:20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</row>
    <row r="18" spans="1:20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20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</row>
    <row r="20" spans="1:20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</row>
    <row r="21" spans="1:20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419</v>
      </c>
      <c r="K21" s="170"/>
    </row>
    <row r="22" spans="1:20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421</v>
      </c>
      <c r="H22" s="174" t="s">
        <v>420</v>
      </c>
      <c r="K22" s="174"/>
    </row>
    <row r="24" spans="1:20" ht="15.75" x14ac:dyDescent="0.25">
      <c r="A24" s="2" t="s">
        <v>0</v>
      </c>
      <c r="B24" s="163"/>
      <c r="C24" s="172"/>
      <c r="D24" s="165"/>
      <c r="E24" s="173"/>
      <c r="F24" s="174"/>
      <c r="G24" s="174"/>
      <c r="K24" s="174"/>
    </row>
    <row r="25" spans="1:20" ht="15.75" x14ac:dyDescent="0.25">
      <c r="A25" s="130" t="s">
        <v>460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20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20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10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209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20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20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20" ht="15.75" x14ac:dyDescent="0.25">
      <c r="A30" s="44"/>
      <c r="B30" s="44"/>
      <c r="C30" s="48"/>
      <c r="D30" s="13"/>
      <c r="E30" s="45"/>
      <c r="F30" s="46"/>
      <c r="G30" s="47"/>
      <c r="H30" s="46"/>
      <c r="I30" s="146"/>
      <c r="J30" s="146"/>
      <c r="K30" s="146"/>
      <c r="L30" s="66"/>
      <c r="M30" s="143"/>
      <c r="N30" s="143"/>
      <c r="O30" s="46"/>
      <c r="P30" s="46"/>
      <c r="Q30" s="46"/>
      <c r="R30" s="44"/>
      <c r="S30" s="16"/>
    </row>
    <row r="31" spans="1:20" ht="15.75" x14ac:dyDescent="0.25">
      <c r="A31" s="44">
        <v>1</v>
      </c>
      <c r="B31" s="132" t="s">
        <v>466</v>
      </c>
      <c r="C31" s="41" t="s">
        <v>46</v>
      </c>
      <c r="D31" s="182">
        <v>41989</v>
      </c>
      <c r="E31" s="55" t="s">
        <v>47</v>
      </c>
      <c r="F31" s="46">
        <v>0</v>
      </c>
      <c r="G31" s="133">
        <v>600000</v>
      </c>
      <c r="H31" s="46">
        <v>0</v>
      </c>
      <c r="I31" s="46">
        <v>0</v>
      </c>
      <c r="J31" s="46">
        <v>0</v>
      </c>
      <c r="K31" s="46">
        <v>0</v>
      </c>
      <c r="L31" s="66">
        <v>0</v>
      </c>
      <c r="M31" s="46">
        <v>500000</v>
      </c>
      <c r="N31" s="46">
        <v>0</v>
      </c>
      <c r="O31" s="46">
        <f>SUM(F31:N31)</f>
        <v>1100000</v>
      </c>
      <c r="P31" s="124">
        <f>50000000-O31</f>
        <v>48900000</v>
      </c>
      <c r="Q31" s="133">
        <f t="shared" ref="Q31" si="2">O31+P31</f>
        <v>50000000</v>
      </c>
      <c r="R31" s="149" t="s">
        <v>231</v>
      </c>
      <c r="S31" s="149" t="s">
        <v>464</v>
      </c>
      <c r="T31" s="129" t="s">
        <v>467</v>
      </c>
    </row>
    <row r="32" spans="1:20" ht="15.75" x14ac:dyDescent="0.25">
      <c r="A32" s="44"/>
      <c r="B32" s="132"/>
      <c r="C32" s="41"/>
      <c r="D32" s="182"/>
      <c r="E32" s="55"/>
      <c r="F32" s="46"/>
      <c r="G32" s="133"/>
      <c r="H32" s="46"/>
      <c r="I32" s="46"/>
      <c r="J32" s="46"/>
      <c r="K32" s="46"/>
      <c r="L32" s="66"/>
      <c r="M32" s="46"/>
      <c r="N32" s="46"/>
      <c r="O32" s="46"/>
      <c r="P32" s="124"/>
      <c r="Q32" s="133"/>
      <c r="R32" s="149"/>
      <c r="S32" s="179"/>
    </row>
    <row r="33" spans="1:19" ht="15.75" x14ac:dyDescent="0.25">
      <c r="A33" s="44"/>
      <c r="B33" s="132"/>
      <c r="C33" s="41"/>
      <c r="D33" s="182"/>
      <c r="E33" s="55"/>
      <c r="F33" s="46"/>
      <c r="G33" s="133"/>
      <c r="H33" s="46"/>
      <c r="I33" s="46"/>
      <c r="J33" s="46"/>
      <c r="K33" s="46"/>
      <c r="L33" s="66"/>
      <c r="M33" s="46"/>
      <c r="N33" s="46"/>
      <c r="O33" s="46"/>
      <c r="P33" s="124"/>
      <c r="Q33" s="133"/>
      <c r="R33" s="149"/>
      <c r="S33" s="149"/>
    </row>
    <row r="34" spans="1:19" ht="15.75" x14ac:dyDescent="0.25">
      <c r="A34" s="44"/>
      <c r="B34" s="27"/>
      <c r="C34" s="28"/>
      <c r="D34" s="29"/>
      <c r="E34" s="28"/>
      <c r="F34" s="46"/>
      <c r="G34" s="26"/>
      <c r="H34" s="26"/>
      <c r="I34" s="26"/>
      <c r="J34" s="26"/>
      <c r="K34" s="26"/>
      <c r="L34" s="68"/>
      <c r="M34" s="26"/>
      <c r="N34" s="26"/>
      <c r="O34" s="26"/>
      <c r="P34" s="26"/>
      <c r="Q34" s="26"/>
      <c r="R34" s="149"/>
      <c r="S34" s="192"/>
    </row>
    <row r="35" spans="1:19" ht="16.5" thickBot="1" x14ac:dyDescent="0.3">
      <c r="A35" s="30"/>
      <c r="B35" s="568" t="s">
        <v>35</v>
      </c>
      <c r="C35" s="569"/>
      <c r="D35" s="569"/>
      <c r="E35" s="570"/>
      <c r="F35" s="31">
        <f t="shared" ref="F35:Q35" si="3">SUM(F31:F34)</f>
        <v>0</v>
      </c>
      <c r="G35" s="31">
        <f t="shared" si="3"/>
        <v>600000</v>
      </c>
      <c r="H35" s="31">
        <f t="shared" si="3"/>
        <v>0</v>
      </c>
      <c r="I35" s="31">
        <f t="shared" si="3"/>
        <v>0</v>
      </c>
      <c r="J35" s="31">
        <f t="shared" si="3"/>
        <v>0</v>
      </c>
      <c r="K35" s="31">
        <f t="shared" si="3"/>
        <v>0</v>
      </c>
      <c r="L35" s="31">
        <f t="shared" si="3"/>
        <v>0</v>
      </c>
      <c r="M35" s="31">
        <f t="shared" si="3"/>
        <v>500000</v>
      </c>
      <c r="N35" s="31">
        <f t="shared" si="3"/>
        <v>0</v>
      </c>
      <c r="O35" s="31">
        <f t="shared" si="3"/>
        <v>1100000</v>
      </c>
      <c r="P35" s="31">
        <f t="shared" si="3"/>
        <v>48900000</v>
      </c>
      <c r="Q35" s="31">
        <f t="shared" si="3"/>
        <v>50000000</v>
      </c>
      <c r="R35" s="32"/>
      <c r="S35" s="32"/>
    </row>
    <row r="36" spans="1:19" ht="16.5" thickTop="1" x14ac:dyDescent="0.25">
      <c r="A36" s="127"/>
      <c r="B36" s="126"/>
      <c r="C36" s="126"/>
      <c r="D36" s="127"/>
      <c r="E36" s="126"/>
      <c r="F36" s="128"/>
      <c r="G36" s="232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27"/>
      <c r="B37" s="126"/>
      <c r="C37" s="126"/>
      <c r="D37" s="127"/>
      <c r="E37" s="126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6"/>
      <c r="S37" s="126"/>
    </row>
    <row r="38" spans="1:19" ht="15.75" x14ac:dyDescent="0.25">
      <c r="A38" s="162" t="s">
        <v>34</v>
      </c>
      <c r="B38" s="163"/>
      <c r="C38" s="164" t="s">
        <v>465</v>
      </c>
      <c r="D38" s="165"/>
      <c r="F38" s="164"/>
      <c r="G38" s="164"/>
      <c r="H38" s="164"/>
      <c r="I38" s="164"/>
      <c r="J38" s="164"/>
      <c r="K38" s="164"/>
      <c r="L38" s="164"/>
    </row>
    <row r="39" spans="1:19" ht="15.75" x14ac:dyDescent="0.25">
      <c r="A39" s="162"/>
      <c r="B39" s="163"/>
      <c r="C39" s="166" t="s">
        <v>37</v>
      </c>
      <c r="D39" s="165"/>
      <c r="E39" s="164" t="s">
        <v>272</v>
      </c>
      <c r="F39" s="167"/>
      <c r="G39" s="233" t="s">
        <v>273</v>
      </c>
      <c r="H39" s="233"/>
      <c r="J39" s="167"/>
      <c r="K39" s="167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L40" s="164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L41" s="164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J42" s="164"/>
      <c r="K42" s="164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J43" s="164"/>
      <c r="K43" s="164"/>
      <c r="L43" s="164"/>
    </row>
    <row r="44" spans="1:19" ht="15.75" x14ac:dyDescent="0.25">
      <c r="A44" s="162" t="s">
        <v>274</v>
      </c>
      <c r="B44" s="163"/>
      <c r="C44" s="168" t="s">
        <v>275</v>
      </c>
      <c r="D44" s="165"/>
      <c r="E44" s="169" t="s">
        <v>276</v>
      </c>
      <c r="F44" s="170"/>
      <c r="G44" s="170" t="s">
        <v>40</v>
      </c>
      <c r="H44" s="170" t="s">
        <v>419</v>
      </c>
      <c r="K44" s="170"/>
    </row>
    <row r="45" spans="1:19" ht="15.75" x14ac:dyDescent="0.25">
      <c r="A45" s="162"/>
      <c r="B45" s="163"/>
      <c r="C45" s="172" t="s">
        <v>278</v>
      </c>
      <c r="D45" s="165"/>
      <c r="E45" s="173" t="s">
        <v>215</v>
      </c>
      <c r="F45" s="174"/>
      <c r="G45" s="174" t="s">
        <v>421</v>
      </c>
      <c r="H45" s="174" t="s">
        <v>420</v>
      </c>
      <c r="K45" s="174"/>
    </row>
    <row r="47" spans="1:19" ht="15.75" x14ac:dyDescent="0.25">
      <c r="A47" s="2" t="s">
        <v>0</v>
      </c>
      <c r="B47" s="163"/>
      <c r="C47" s="172"/>
      <c r="D47" s="165"/>
      <c r="E47" s="173"/>
      <c r="F47" s="174"/>
      <c r="G47" s="174"/>
      <c r="K47" s="174"/>
    </row>
    <row r="48" spans="1:19" ht="15.75" x14ac:dyDescent="0.25">
      <c r="A48" s="130" t="s">
        <v>469</v>
      </c>
      <c r="B48" s="125"/>
      <c r="C48" s="125"/>
      <c r="D48" s="125"/>
      <c r="E48" s="125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25"/>
      <c r="S48" s="125"/>
    </row>
    <row r="49" spans="1:19" ht="15.75" x14ac:dyDescent="0.25">
      <c r="A49" s="6" t="s">
        <v>1</v>
      </c>
      <c r="B49" s="6" t="s">
        <v>2</v>
      </c>
      <c r="C49" s="7" t="s">
        <v>3</v>
      </c>
      <c r="D49" s="8" t="s">
        <v>4</v>
      </c>
      <c r="E49" s="7" t="s">
        <v>5</v>
      </c>
      <c r="F49" s="142" t="s">
        <v>10</v>
      </c>
      <c r="G49" s="9" t="s">
        <v>7</v>
      </c>
      <c r="H49" s="142" t="s">
        <v>8</v>
      </c>
      <c r="I49" s="145" t="s">
        <v>10</v>
      </c>
      <c r="J49" s="145" t="s">
        <v>10</v>
      </c>
      <c r="K49" s="145" t="s">
        <v>10</v>
      </c>
      <c r="L49" s="65" t="s">
        <v>115</v>
      </c>
      <c r="M49" s="142" t="s">
        <v>11</v>
      </c>
      <c r="N49" s="142" t="s">
        <v>12</v>
      </c>
      <c r="O49" s="9" t="s">
        <v>13</v>
      </c>
      <c r="P49" s="9" t="s">
        <v>13</v>
      </c>
      <c r="Q49" s="9" t="s">
        <v>14</v>
      </c>
      <c r="R49" s="6" t="s">
        <v>15</v>
      </c>
      <c r="S49" s="154" t="s">
        <v>16</v>
      </c>
    </row>
    <row r="50" spans="1:19" ht="15.75" x14ac:dyDescent="0.25">
      <c r="A50" s="44"/>
      <c r="B50" s="44"/>
      <c r="C50" s="45"/>
      <c r="D50" s="13"/>
      <c r="E50" s="45"/>
      <c r="F50" s="143" t="s">
        <v>17</v>
      </c>
      <c r="G50" s="47"/>
      <c r="H50" s="143" t="s">
        <v>10</v>
      </c>
      <c r="I50" s="146" t="s">
        <v>17</v>
      </c>
      <c r="J50" s="146" t="s">
        <v>117</v>
      </c>
      <c r="K50" s="146" t="s">
        <v>24</v>
      </c>
      <c r="L50" s="66" t="s">
        <v>113</v>
      </c>
      <c r="M50" s="148" t="s">
        <v>209</v>
      </c>
      <c r="N50" s="143" t="s">
        <v>21</v>
      </c>
      <c r="O50" s="46" t="s">
        <v>22</v>
      </c>
      <c r="P50" s="46" t="s">
        <v>23</v>
      </c>
      <c r="Q50" s="46" t="s">
        <v>24</v>
      </c>
      <c r="R50" s="44"/>
      <c r="S50" s="16"/>
    </row>
    <row r="51" spans="1:19" ht="15.75" x14ac:dyDescent="0.25">
      <c r="A51" s="44"/>
      <c r="B51" s="44"/>
      <c r="C51" s="48"/>
      <c r="D51" s="13"/>
      <c r="E51" s="45"/>
      <c r="F51" s="143" t="s">
        <v>30</v>
      </c>
      <c r="G51" s="47"/>
      <c r="H51" s="46"/>
      <c r="I51" s="146" t="s">
        <v>26</v>
      </c>
      <c r="J51" s="146" t="s">
        <v>24</v>
      </c>
      <c r="K51" s="146" t="s">
        <v>118</v>
      </c>
      <c r="L51" s="66"/>
      <c r="M51" s="143" t="s">
        <v>29</v>
      </c>
      <c r="N51" s="143" t="s">
        <v>30</v>
      </c>
      <c r="O51" s="46"/>
      <c r="P51" s="46"/>
      <c r="Q51" s="46"/>
      <c r="R51" s="44"/>
      <c r="S51" s="16"/>
    </row>
    <row r="52" spans="1:19" ht="15.75" x14ac:dyDescent="0.25">
      <c r="A52" s="18"/>
      <c r="B52" s="18"/>
      <c r="C52" s="19"/>
      <c r="D52" s="20"/>
      <c r="E52" s="21"/>
      <c r="F52" s="22"/>
      <c r="G52" s="23"/>
      <c r="H52" s="22"/>
      <c r="I52" s="147" t="s">
        <v>30</v>
      </c>
      <c r="J52" s="147" t="s">
        <v>25</v>
      </c>
      <c r="K52" s="147" t="s">
        <v>119</v>
      </c>
      <c r="L52" s="67"/>
      <c r="M52" s="144"/>
      <c r="N52" s="144"/>
      <c r="O52" s="22"/>
      <c r="P52" s="22"/>
      <c r="Q52" s="22"/>
      <c r="R52" s="18"/>
      <c r="S52" s="24"/>
    </row>
    <row r="53" spans="1:19" ht="15.75" x14ac:dyDescent="0.25">
      <c r="A53" s="44"/>
      <c r="B53" s="44"/>
      <c r="C53" s="48"/>
      <c r="D53" s="13"/>
      <c r="E53" s="45"/>
      <c r="F53" s="46"/>
      <c r="G53" s="47"/>
      <c r="H53" s="46"/>
      <c r="I53" s="146"/>
      <c r="J53" s="146"/>
      <c r="K53" s="146"/>
      <c r="L53" s="66"/>
      <c r="M53" s="143"/>
      <c r="N53" s="143"/>
      <c r="O53" s="46"/>
      <c r="P53" s="46"/>
      <c r="Q53" s="46"/>
      <c r="R53" s="44"/>
      <c r="S53" s="16"/>
    </row>
    <row r="54" spans="1:19" ht="15.75" x14ac:dyDescent="0.25">
      <c r="A54" s="44">
        <v>1</v>
      </c>
      <c r="B54" s="132" t="s">
        <v>161</v>
      </c>
      <c r="C54" s="41" t="s">
        <v>162</v>
      </c>
      <c r="D54" s="182">
        <v>41991</v>
      </c>
      <c r="E54" s="55" t="s">
        <v>163</v>
      </c>
      <c r="F54" s="46">
        <v>0</v>
      </c>
      <c r="G54" s="133">
        <v>720000</v>
      </c>
      <c r="H54" s="46">
        <v>0</v>
      </c>
      <c r="I54" s="46">
        <v>0</v>
      </c>
      <c r="J54" s="46">
        <v>0</v>
      </c>
      <c r="K54" s="46">
        <v>0</v>
      </c>
      <c r="L54" s="66">
        <v>0</v>
      </c>
      <c r="M54" s="46">
        <v>200000</v>
      </c>
      <c r="N54" s="46">
        <v>200000</v>
      </c>
      <c r="O54" s="46">
        <f>SUM(F54:N54)</f>
        <v>1120000</v>
      </c>
      <c r="P54" s="124">
        <f>20000000-O54</f>
        <v>18880000</v>
      </c>
      <c r="Q54" s="133">
        <f t="shared" ref="Q54" si="4">O54+P54</f>
        <v>20000000</v>
      </c>
      <c r="R54" s="149" t="s">
        <v>136</v>
      </c>
      <c r="S54" s="149" t="s">
        <v>470</v>
      </c>
    </row>
    <row r="55" spans="1:19" ht="15.75" x14ac:dyDescent="0.25">
      <c r="A55" s="44"/>
      <c r="B55" s="132"/>
      <c r="C55" s="41"/>
      <c r="D55" s="182"/>
      <c r="E55" s="55"/>
      <c r="F55" s="46"/>
      <c r="G55" s="133"/>
      <c r="H55" s="46"/>
      <c r="I55" s="46"/>
      <c r="J55" s="46"/>
      <c r="K55" s="46"/>
      <c r="L55" s="66"/>
      <c r="M55" s="46"/>
      <c r="N55" s="46"/>
      <c r="O55" s="46"/>
      <c r="P55" s="124"/>
      <c r="Q55" s="133"/>
      <c r="R55" s="149"/>
      <c r="S55" s="179"/>
    </row>
    <row r="56" spans="1:19" ht="15.75" x14ac:dyDescent="0.25">
      <c r="A56" s="44"/>
      <c r="B56" s="132"/>
      <c r="C56" s="41"/>
      <c r="D56" s="182"/>
      <c r="E56" s="55"/>
      <c r="F56" s="46"/>
      <c r="G56" s="133"/>
      <c r="H56" s="46"/>
      <c r="I56" s="46"/>
      <c r="J56" s="46"/>
      <c r="K56" s="46"/>
      <c r="L56" s="66"/>
      <c r="M56" s="46"/>
      <c r="N56" s="46"/>
      <c r="O56" s="46"/>
      <c r="P56" s="124"/>
      <c r="Q56" s="133"/>
      <c r="R56" s="149"/>
      <c r="S56" s="149"/>
    </row>
    <row r="57" spans="1:19" ht="15.75" x14ac:dyDescent="0.25">
      <c r="A57" s="44"/>
      <c r="B57" s="27"/>
      <c r="C57" s="28"/>
      <c r="D57" s="29"/>
      <c r="E57" s="28"/>
      <c r="F57" s="46"/>
      <c r="G57" s="26"/>
      <c r="H57" s="26"/>
      <c r="I57" s="26"/>
      <c r="J57" s="26"/>
      <c r="K57" s="26"/>
      <c r="L57" s="68"/>
      <c r="M57" s="26"/>
      <c r="N57" s="26"/>
      <c r="O57" s="26"/>
      <c r="P57" s="26"/>
      <c r="Q57" s="26"/>
      <c r="R57" s="149"/>
      <c r="S57" s="192"/>
    </row>
    <row r="58" spans="1:19" ht="16.5" thickBot="1" x14ac:dyDescent="0.3">
      <c r="A58" s="30"/>
      <c r="B58" s="568" t="s">
        <v>35</v>
      </c>
      <c r="C58" s="569"/>
      <c r="D58" s="569"/>
      <c r="E58" s="570"/>
      <c r="F58" s="31">
        <f t="shared" ref="F58:Q58" si="5">SUM(F54:F57)</f>
        <v>0</v>
      </c>
      <c r="G58" s="31">
        <f t="shared" si="5"/>
        <v>720000</v>
      </c>
      <c r="H58" s="31">
        <f t="shared" si="5"/>
        <v>0</v>
      </c>
      <c r="I58" s="31">
        <f t="shared" si="5"/>
        <v>0</v>
      </c>
      <c r="J58" s="31">
        <f t="shared" si="5"/>
        <v>0</v>
      </c>
      <c r="K58" s="31">
        <f t="shared" si="5"/>
        <v>0</v>
      </c>
      <c r="L58" s="31">
        <f t="shared" si="5"/>
        <v>0</v>
      </c>
      <c r="M58" s="31">
        <f t="shared" si="5"/>
        <v>200000</v>
      </c>
      <c r="N58" s="31">
        <f t="shared" si="5"/>
        <v>200000</v>
      </c>
      <c r="O58" s="31">
        <f t="shared" si="5"/>
        <v>1120000</v>
      </c>
      <c r="P58" s="31">
        <f t="shared" si="5"/>
        <v>18880000</v>
      </c>
      <c r="Q58" s="31">
        <f t="shared" si="5"/>
        <v>20000000</v>
      </c>
      <c r="R58" s="32"/>
      <c r="S58" s="32"/>
    </row>
    <row r="59" spans="1:19" ht="16.5" thickTop="1" x14ac:dyDescent="0.25">
      <c r="A59" s="127"/>
      <c r="B59" s="126"/>
      <c r="C59" s="126"/>
      <c r="D59" s="127"/>
      <c r="E59" s="126"/>
      <c r="F59" s="128"/>
      <c r="G59" s="232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6"/>
      <c r="S59" s="126"/>
    </row>
    <row r="60" spans="1:19" ht="15.75" x14ac:dyDescent="0.25">
      <c r="A60" s="127"/>
      <c r="B60" s="126"/>
      <c r="C60" s="126"/>
      <c r="D60" s="127"/>
      <c r="E60" s="126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6"/>
      <c r="S60" s="126"/>
    </row>
    <row r="61" spans="1:19" ht="15.75" x14ac:dyDescent="0.25">
      <c r="A61" s="162" t="s">
        <v>34</v>
      </c>
      <c r="B61" s="163"/>
      <c r="C61" s="164" t="s">
        <v>465</v>
      </c>
      <c r="D61" s="165"/>
      <c r="F61" s="164"/>
      <c r="G61" s="164"/>
      <c r="H61" s="164"/>
      <c r="I61" s="164"/>
      <c r="J61" s="164"/>
      <c r="K61" s="164"/>
      <c r="L61" s="164"/>
    </row>
    <row r="62" spans="1:19" ht="15.75" x14ac:dyDescent="0.25">
      <c r="A62" s="162"/>
      <c r="B62" s="163"/>
      <c r="C62" s="166" t="s">
        <v>37</v>
      </c>
      <c r="D62" s="165"/>
      <c r="E62" s="164" t="s">
        <v>272</v>
      </c>
      <c r="F62" s="167"/>
      <c r="G62" s="234" t="s">
        <v>273</v>
      </c>
      <c r="H62" s="234"/>
      <c r="J62" s="167"/>
      <c r="K62" s="167"/>
    </row>
    <row r="63" spans="1:19" ht="15.75" x14ac:dyDescent="0.25">
      <c r="A63" s="162"/>
      <c r="B63" s="163"/>
      <c r="C63" s="166"/>
      <c r="D63" s="165"/>
      <c r="E63" s="164"/>
      <c r="F63" s="164"/>
      <c r="G63" s="164"/>
      <c r="H63" s="164"/>
      <c r="J63" s="164"/>
      <c r="K63" s="164"/>
      <c r="L63" s="164"/>
    </row>
    <row r="64" spans="1:19" ht="15.75" x14ac:dyDescent="0.25">
      <c r="A64" s="162"/>
      <c r="B64" s="163"/>
      <c r="C64" s="166"/>
      <c r="D64" s="165"/>
      <c r="E64" s="164"/>
      <c r="F64" s="164"/>
      <c r="G64" s="164"/>
      <c r="H64" s="164"/>
      <c r="J64" s="164"/>
      <c r="K64" s="164"/>
      <c r="L64" s="164"/>
    </row>
    <row r="65" spans="1:19" ht="15.75" x14ac:dyDescent="0.25">
      <c r="A65" s="162"/>
      <c r="B65" s="163"/>
      <c r="C65" s="166"/>
      <c r="D65" s="165"/>
      <c r="E65" s="164"/>
      <c r="F65" s="164"/>
      <c r="G65" s="164"/>
      <c r="H65" s="164"/>
      <c r="J65" s="164"/>
      <c r="K65" s="164"/>
    </row>
    <row r="66" spans="1:19" ht="15.75" x14ac:dyDescent="0.25">
      <c r="A66" s="162"/>
      <c r="B66" s="163"/>
      <c r="C66" s="166"/>
      <c r="D66" s="165"/>
      <c r="E66" s="164"/>
      <c r="F66" s="164"/>
      <c r="G66" s="164"/>
      <c r="H66" s="164"/>
      <c r="J66" s="164"/>
      <c r="K66" s="164"/>
      <c r="L66" s="164"/>
    </row>
    <row r="67" spans="1:19" ht="15.75" x14ac:dyDescent="0.25">
      <c r="A67" s="162" t="s">
        <v>274</v>
      </c>
      <c r="B67" s="163"/>
      <c r="C67" s="168" t="s">
        <v>275</v>
      </c>
      <c r="D67" s="165"/>
      <c r="E67" s="169" t="s">
        <v>276</v>
      </c>
      <c r="F67" s="170"/>
      <c r="G67" s="170" t="s">
        <v>40</v>
      </c>
      <c r="H67" s="170" t="s">
        <v>419</v>
      </c>
      <c r="K67" s="170"/>
    </row>
    <row r="68" spans="1:19" ht="15.75" x14ac:dyDescent="0.25">
      <c r="A68" s="162"/>
      <c r="B68" s="163"/>
      <c r="C68" s="172" t="s">
        <v>278</v>
      </c>
      <c r="D68" s="165"/>
      <c r="E68" s="173" t="s">
        <v>215</v>
      </c>
      <c r="F68" s="174"/>
      <c r="G68" s="174" t="s">
        <v>421</v>
      </c>
      <c r="H68" s="174" t="s">
        <v>420</v>
      </c>
      <c r="K68" s="174"/>
    </row>
    <row r="70" spans="1:19" ht="15.75" x14ac:dyDescent="0.25">
      <c r="A70" s="2" t="s">
        <v>0</v>
      </c>
      <c r="B70" s="163"/>
      <c r="C70" s="172"/>
      <c r="D70" s="165"/>
      <c r="E70" s="173"/>
      <c r="F70" s="174"/>
      <c r="G70" s="174"/>
      <c r="K70" s="174"/>
    </row>
    <row r="71" spans="1:19" ht="15.75" x14ac:dyDescent="0.25">
      <c r="A71" s="130" t="s">
        <v>471</v>
      </c>
      <c r="B71" s="125"/>
      <c r="C71" s="125"/>
      <c r="D71" s="125"/>
      <c r="E71" s="125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25"/>
      <c r="S71" s="125"/>
    </row>
    <row r="72" spans="1:19" ht="15.75" x14ac:dyDescent="0.25">
      <c r="A72" s="6" t="s">
        <v>1</v>
      </c>
      <c r="B72" s="6" t="s">
        <v>2</v>
      </c>
      <c r="C72" s="7" t="s">
        <v>3</v>
      </c>
      <c r="D72" s="8" t="s">
        <v>4</v>
      </c>
      <c r="E72" s="7" t="s">
        <v>5</v>
      </c>
      <c r="F72" s="142" t="s">
        <v>10</v>
      </c>
      <c r="G72" s="9" t="s">
        <v>7</v>
      </c>
      <c r="H72" s="142" t="s">
        <v>8</v>
      </c>
      <c r="I72" s="145" t="s">
        <v>10</v>
      </c>
      <c r="J72" s="145" t="s">
        <v>10</v>
      </c>
      <c r="K72" s="145" t="s">
        <v>10</v>
      </c>
      <c r="L72" s="65" t="s">
        <v>115</v>
      </c>
      <c r="M72" s="142" t="s">
        <v>11</v>
      </c>
      <c r="N72" s="142" t="s">
        <v>12</v>
      </c>
      <c r="O72" s="9" t="s">
        <v>13</v>
      </c>
      <c r="P72" s="9" t="s">
        <v>13</v>
      </c>
      <c r="Q72" s="9" t="s">
        <v>14</v>
      </c>
      <c r="R72" s="6" t="s">
        <v>15</v>
      </c>
      <c r="S72" s="154" t="s">
        <v>16</v>
      </c>
    </row>
    <row r="73" spans="1:19" ht="15.75" x14ac:dyDescent="0.25">
      <c r="A73" s="44"/>
      <c r="B73" s="44"/>
      <c r="C73" s="45"/>
      <c r="D73" s="13"/>
      <c r="E73" s="45"/>
      <c r="F73" s="143" t="s">
        <v>17</v>
      </c>
      <c r="G73" s="47"/>
      <c r="H73" s="143" t="s">
        <v>10</v>
      </c>
      <c r="I73" s="146" t="s">
        <v>17</v>
      </c>
      <c r="J73" s="146" t="s">
        <v>117</v>
      </c>
      <c r="K73" s="146" t="s">
        <v>24</v>
      </c>
      <c r="L73" s="66" t="s">
        <v>113</v>
      </c>
      <c r="M73" s="148" t="s">
        <v>209</v>
      </c>
      <c r="N73" s="143" t="s">
        <v>21</v>
      </c>
      <c r="O73" s="46" t="s">
        <v>22</v>
      </c>
      <c r="P73" s="46" t="s">
        <v>23</v>
      </c>
      <c r="Q73" s="46" t="s">
        <v>24</v>
      </c>
      <c r="R73" s="44"/>
      <c r="S73" s="16"/>
    </row>
    <row r="74" spans="1:19" ht="15.75" x14ac:dyDescent="0.25">
      <c r="A74" s="44"/>
      <c r="B74" s="44"/>
      <c r="C74" s="48"/>
      <c r="D74" s="13"/>
      <c r="E74" s="45"/>
      <c r="F74" s="143" t="s">
        <v>30</v>
      </c>
      <c r="G74" s="47"/>
      <c r="H74" s="46"/>
      <c r="I74" s="146" t="s">
        <v>26</v>
      </c>
      <c r="J74" s="146" t="s">
        <v>24</v>
      </c>
      <c r="K74" s="146" t="s">
        <v>118</v>
      </c>
      <c r="L74" s="66"/>
      <c r="M74" s="143" t="s">
        <v>29</v>
      </c>
      <c r="N74" s="143" t="s">
        <v>30</v>
      </c>
      <c r="O74" s="46"/>
      <c r="P74" s="46"/>
      <c r="Q74" s="46"/>
      <c r="R74" s="44"/>
      <c r="S74" s="16"/>
    </row>
    <row r="75" spans="1:19" ht="15.75" x14ac:dyDescent="0.25">
      <c r="A75" s="18"/>
      <c r="B75" s="18"/>
      <c r="C75" s="19"/>
      <c r="D75" s="20"/>
      <c r="E75" s="21"/>
      <c r="F75" s="22"/>
      <c r="G75" s="23"/>
      <c r="H75" s="22"/>
      <c r="I75" s="147" t="s">
        <v>30</v>
      </c>
      <c r="J75" s="147" t="s">
        <v>25</v>
      </c>
      <c r="K75" s="147" t="s">
        <v>119</v>
      </c>
      <c r="L75" s="67"/>
      <c r="M75" s="144"/>
      <c r="N75" s="144"/>
      <c r="O75" s="22"/>
      <c r="P75" s="22"/>
      <c r="Q75" s="22"/>
      <c r="R75" s="18"/>
      <c r="S75" s="24"/>
    </row>
    <row r="76" spans="1:19" ht="15.75" x14ac:dyDescent="0.25">
      <c r="A76" s="44"/>
      <c r="B76" s="44"/>
      <c r="C76" s="48"/>
      <c r="D76" s="13"/>
      <c r="E76" s="45"/>
      <c r="F76" s="46"/>
      <c r="G76" s="47"/>
      <c r="H76" s="46"/>
      <c r="I76" s="146"/>
      <c r="J76" s="146"/>
      <c r="K76" s="146"/>
      <c r="L76" s="66"/>
      <c r="M76" s="143"/>
      <c r="N76" s="143"/>
      <c r="O76" s="46"/>
      <c r="P76" s="46"/>
      <c r="Q76" s="46"/>
      <c r="R76" s="44"/>
      <c r="S76" s="16"/>
    </row>
    <row r="77" spans="1:19" ht="15.75" x14ac:dyDescent="0.25">
      <c r="A77" s="44">
        <v>1</v>
      </c>
      <c r="B77" s="132" t="s">
        <v>473</v>
      </c>
      <c r="C77" s="41" t="s">
        <v>474</v>
      </c>
      <c r="D77" s="182">
        <v>42003</v>
      </c>
      <c r="E77" s="55" t="s">
        <v>475</v>
      </c>
      <c r="F77" s="46">
        <v>0</v>
      </c>
      <c r="G77" s="133">
        <f>463742+153355</f>
        <v>617097</v>
      </c>
      <c r="H77" s="46">
        <v>0</v>
      </c>
      <c r="I77" s="46">
        <v>0</v>
      </c>
      <c r="J77" s="46">
        <v>0</v>
      </c>
      <c r="K77" s="46">
        <v>0</v>
      </c>
      <c r="L77" s="66">
        <v>0</v>
      </c>
      <c r="M77" s="46">
        <v>50000</v>
      </c>
      <c r="N77" s="46">
        <v>0</v>
      </c>
      <c r="O77" s="46">
        <f>SUM(F77:N77)</f>
        <v>667097</v>
      </c>
      <c r="P77" s="124">
        <f>15000000-O77</f>
        <v>14332903</v>
      </c>
      <c r="Q77" s="133">
        <f t="shared" ref="Q77" si="6">O77+P77</f>
        <v>15000000</v>
      </c>
      <c r="R77" s="149" t="s">
        <v>353</v>
      </c>
      <c r="S77" s="149" t="s">
        <v>476</v>
      </c>
    </row>
    <row r="78" spans="1:19" ht="15.75" x14ac:dyDescent="0.25">
      <c r="A78" s="44"/>
      <c r="B78" s="132"/>
      <c r="C78" s="41"/>
      <c r="D78" s="182"/>
      <c r="E78" s="55"/>
      <c r="F78" s="46"/>
      <c r="G78" s="133"/>
      <c r="H78" s="46"/>
      <c r="I78" s="46"/>
      <c r="J78" s="46"/>
      <c r="K78" s="46"/>
      <c r="L78" s="66"/>
      <c r="M78" s="46"/>
      <c r="N78" s="46"/>
      <c r="O78" s="46"/>
      <c r="P78" s="124"/>
      <c r="Q78" s="133"/>
      <c r="R78" s="149"/>
      <c r="S78" s="179" t="s">
        <v>477</v>
      </c>
    </row>
    <row r="79" spans="1:19" ht="15.75" x14ac:dyDescent="0.25">
      <c r="A79" s="44"/>
      <c r="B79" s="132"/>
      <c r="C79" s="41"/>
      <c r="D79" s="182"/>
      <c r="E79" s="55"/>
      <c r="F79" s="46"/>
      <c r="G79" s="133"/>
      <c r="H79" s="46"/>
      <c r="I79" s="46"/>
      <c r="J79" s="46"/>
      <c r="K79" s="46"/>
      <c r="L79" s="66"/>
      <c r="M79" s="46"/>
      <c r="N79" s="46"/>
      <c r="O79" s="46"/>
      <c r="P79" s="124"/>
      <c r="Q79" s="133"/>
      <c r="R79" s="149"/>
      <c r="S79" s="149"/>
    </row>
    <row r="80" spans="1:19" ht="15.75" x14ac:dyDescent="0.25">
      <c r="A80" s="44"/>
      <c r="B80" s="27"/>
      <c r="C80" s="28"/>
      <c r="D80" s="29"/>
      <c r="E80" s="28"/>
      <c r="F80" s="46"/>
      <c r="G80" s="26"/>
      <c r="H80" s="26"/>
      <c r="I80" s="26"/>
      <c r="J80" s="26"/>
      <c r="K80" s="26"/>
      <c r="L80" s="68"/>
      <c r="M80" s="26"/>
      <c r="N80" s="26"/>
      <c r="O80" s="26"/>
      <c r="P80" s="26"/>
      <c r="Q80" s="26"/>
      <c r="R80" s="149"/>
      <c r="S80" s="192"/>
    </row>
    <row r="81" spans="1:19" ht="16.5" thickBot="1" x14ac:dyDescent="0.3">
      <c r="A81" s="30"/>
      <c r="B81" s="568" t="s">
        <v>35</v>
      </c>
      <c r="C81" s="569"/>
      <c r="D81" s="569"/>
      <c r="E81" s="570"/>
      <c r="F81" s="31">
        <f t="shared" ref="F81:Q81" si="7">SUM(F77:F80)</f>
        <v>0</v>
      </c>
      <c r="G81" s="31">
        <f t="shared" si="7"/>
        <v>617097</v>
      </c>
      <c r="H81" s="31">
        <f t="shared" si="7"/>
        <v>0</v>
      </c>
      <c r="I81" s="31">
        <f t="shared" si="7"/>
        <v>0</v>
      </c>
      <c r="J81" s="31">
        <f t="shared" si="7"/>
        <v>0</v>
      </c>
      <c r="K81" s="31">
        <f t="shared" si="7"/>
        <v>0</v>
      </c>
      <c r="L81" s="31">
        <f t="shared" si="7"/>
        <v>0</v>
      </c>
      <c r="M81" s="31">
        <f t="shared" si="7"/>
        <v>50000</v>
      </c>
      <c r="N81" s="31">
        <f t="shared" si="7"/>
        <v>0</v>
      </c>
      <c r="O81" s="31">
        <f t="shared" si="7"/>
        <v>667097</v>
      </c>
      <c r="P81" s="31">
        <f t="shared" si="7"/>
        <v>14332903</v>
      </c>
      <c r="Q81" s="31">
        <f t="shared" si="7"/>
        <v>15000000</v>
      </c>
      <c r="R81" s="32"/>
      <c r="S81" s="32"/>
    </row>
    <row r="82" spans="1:19" ht="16.5" thickTop="1" x14ac:dyDescent="0.25">
      <c r="A82" s="127"/>
      <c r="B82" s="126"/>
      <c r="C82" s="126"/>
      <c r="D82" s="127"/>
      <c r="E82" s="126"/>
      <c r="F82" s="128"/>
      <c r="G82" s="232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6"/>
      <c r="S82" s="126"/>
    </row>
    <row r="83" spans="1:19" ht="15.75" x14ac:dyDescent="0.25">
      <c r="A83" s="127"/>
      <c r="B83" s="126"/>
      <c r="C83" s="126"/>
      <c r="D83" s="127"/>
      <c r="E83" s="126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6"/>
      <c r="S83" s="126"/>
    </row>
    <row r="84" spans="1:19" ht="15.75" x14ac:dyDescent="0.25">
      <c r="A84" s="162" t="s">
        <v>34</v>
      </c>
      <c r="B84" s="163"/>
      <c r="C84" s="164" t="s">
        <v>472</v>
      </c>
      <c r="D84" s="165"/>
      <c r="F84" s="164"/>
      <c r="G84" s="164"/>
      <c r="H84" s="164"/>
      <c r="I84" s="164"/>
      <c r="J84" s="164"/>
      <c r="K84" s="164"/>
      <c r="L84" s="164"/>
    </row>
    <row r="85" spans="1:19" ht="15.75" x14ac:dyDescent="0.25">
      <c r="A85" s="162"/>
      <c r="B85" s="163"/>
      <c r="C85" s="166" t="s">
        <v>37</v>
      </c>
      <c r="D85" s="165"/>
      <c r="E85" s="164" t="s">
        <v>272</v>
      </c>
      <c r="F85" s="167"/>
      <c r="G85" s="235" t="s">
        <v>273</v>
      </c>
      <c r="H85" s="235"/>
      <c r="J85" s="167"/>
      <c r="K85" s="167"/>
    </row>
    <row r="86" spans="1:19" ht="15.75" x14ac:dyDescent="0.25">
      <c r="A86" s="162"/>
      <c r="B86" s="163"/>
      <c r="C86" s="166"/>
      <c r="D86" s="165"/>
      <c r="E86" s="164"/>
      <c r="F86" s="164"/>
      <c r="G86" s="164"/>
      <c r="H86" s="164"/>
      <c r="J86" s="164"/>
      <c r="K86" s="164"/>
      <c r="L86" s="164"/>
    </row>
    <row r="87" spans="1:19" ht="15.75" x14ac:dyDescent="0.25">
      <c r="A87" s="162"/>
      <c r="B87" s="163"/>
      <c r="C87" s="166"/>
      <c r="D87" s="165"/>
      <c r="E87" s="164"/>
      <c r="F87" s="164"/>
      <c r="G87" s="164"/>
      <c r="H87" s="164"/>
      <c r="J87" s="164"/>
      <c r="K87" s="164"/>
      <c r="L87" s="164"/>
    </row>
    <row r="88" spans="1:19" ht="15.75" x14ac:dyDescent="0.25">
      <c r="A88" s="162"/>
      <c r="B88" s="163"/>
      <c r="C88" s="166"/>
      <c r="D88" s="165"/>
      <c r="E88" s="164"/>
      <c r="F88" s="164"/>
      <c r="G88" s="164"/>
      <c r="H88" s="164"/>
      <c r="J88" s="164"/>
      <c r="K88" s="164"/>
    </row>
    <row r="89" spans="1:19" ht="15.75" x14ac:dyDescent="0.25">
      <c r="A89" s="162"/>
      <c r="B89" s="163"/>
      <c r="C89" s="166"/>
      <c r="D89" s="165"/>
      <c r="E89" s="164"/>
      <c r="F89" s="164"/>
      <c r="G89" s="164"/>
      <c r="H89" s="164"/>
      <c r="J89" s="164"/>
      <c r="K89" s="164"/>
      <c r="L89" s="164"/>
    </row>
    <row r="90" spans="1:19" ht="15.75" x14ac:dyDescent="0.25">
      <c r="A90" s="162" t="s">
        <v>274</v>
      </c>
      <c r="B90" s="163"/>
      <c r="C90" s="168" t="s">
        <v>275</v>
      </c>
      <c r="D90" s="165"/>
      <c r="E90" s="169" t="s">
        <v>276</v>
      </c>
      <c r="F90" s="170"/>
      <c r="G90" s="170" t="s">
        <v>40</v>
      </c>
      <c r="H90" s="170" t="s">
        <v>419</v>
      </c>
      <c r="K90" s="170"/>
    </row>
    <row r="91" spans="1:19" ht="15.75" x14ac:dyDescent="0.25">
      <c r="A91" s="162"/>
      <c r="B91" s="163"/>
      <c r="C91" s="172" t="s">
        <v>278</v>
      </c>
      <c r="D91" s="165"/>
      <c r="E91" s="173" t="s">
        <v>215</v>
      </c>
      <c r="F91" s="174"/>
      <c r="G91" s="174" t="s">
        <v>421</v>
      </c>
      <c r="H91" s="174" t="s">
        <v>420</v>
      </c>
      <c r="K91" s="174"/>
    </row>
  </sheetData>
  <mergeCells count="4">
    <mergeCell ref="B12:E12"/>
    <mergeCell ref="B35:E35"/>
    <mergeCell ref="B58:E58"/>
    <mergeCell ref="B81:E81"/>
  </mergeCells>
  <pageMargins left="0.5" right="0.7" top="0.75" bottom="0.75" header="0.3" footer="0.3"/>
  <pageSetup paperSize="5" scale="65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H4" workbookViewId="0">
      <selection activeCell="Q21" sqref="Q21"/>
    </sheetView>
  </sheetViews>
  <sheetFormatPr defaultRowHeight="15" x14ac:dyDescent="0.25"/>
  <cols>
    <col min="1" max="1" width="3.42578125" style="129" customWidth="1"/>
    <col min="2" max="2" width="27.57031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5.5703125" style="129" customWidth="1"/>
    <col min="17" max="17" width="15.42578125" style="129" bestFit="1" customWidth="1"/>
    <col min="18" max="18" width="10.85546875" style="129" customWidth="1"/>
    <col min="19" max="19" width="15" style="129" customWidth="1"/>
    <col min="20" max="16384" width="9.140625" style="129"/>
  </cols>
  <sheetData>
    <row r="1" spans="1:20" ht="15.75" x14ac:dyDescent="0.25">
      <c r="A1" s="2" t="s">
        <v>0</v>
      </c>
      <c r="B1" s="163"/>
      <c r="C1" s="172"/>
      <c r="D1" s="165"/>
      <c r="E1" s="173"/>
      <c r="F1" s="174"/>
      <c r="G1" s="174">
        <v>6</v>
      </c>
      <c r="K1" s="174"/>
    </row>
    <row r="2" spans="1:20" ht="15.75" x14ac:dyDescent="0.25">
      <c r="A2" s="130" t="s">
        <v>478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20" ht="15.75" x14ac:dyDescent="0.25">
      <c r="A8" s="44">
        <v>1</v>
      </c>
      <c r="B8" s="132" t="s">
        <v>292</v>
      </c>
      <c r="C8" s="41" t="s">
        <v>293</v>
      </c>
      <c r="D8" s="182">
        <v>42030</v>
      </c>
      <c r="E8" s="55" t="s">
        <v>294</v>
      </c>
      <c r="F8" s="46">
        <v>0</v>
      </c>
      <c r="G8" s="133">
        <v>241548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60000</v>
      </c>
      <c r="N8" s="46">
        <v>0</v>
      </c>
      <c r="O8" s="46">
        <f>SUM(F8:N8)</f>
        <v>301548</v>
      </c>
      <c r="P8" s="124">
        <f>6000000-O8</f>
        <v>5698452</v>
      </c>
      <c r="Q8" s="133">
        <f t="shared" ref="Q8" si="0">O8+P8</f>
        <v>6000000</v>
      </c>
      <c r="R8" s="149" t="s">
        <v>355</v>
      </c>
      <c r="S8" s="149" t="s">
        <v>479</v>
      </c>
      <c r="T8" s="129" t="s">
        <v>487</v>
      </c>
    </row>
    <row r="9" spans="1:20" ht="15.75" x14ac:dyDescent="0.25">
      <c r="A9" s="44"/>
      <c r="B9" s="132"/>
      <c r="C9" s="41"/>
      <c r="D9" s="182"/>
      <c r="E9" s="55"/>
      <c r="F9" s="46"/>
      <c r="G9" s="133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/>
    </row>
    <row r="10" spans="1:20" ht="15.75" x14ac:dyDescent="0.25">
      <c r="A10" s="44"/>
      <c r="B10" s="132"/>
      <c r="C10" s="41"/>
      <c r="D10" s="182"/>
      <c r="E10" s="55"/>
      <c r="F10" s="46"/>
      <c r="G10" s="133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9"/>
    </row>
    <row r="11" spans="1:20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49"/>
      <c r="S11" s="192"/>
    </row>
    <row r="12" spans="1:20" ht="16.5" thickBot="1" x14ac:dyDescent="0.3">
      <c r="A12" s="30"/>
      <c r="B12" s="568" t="s">
        <v>35</v>
      </c>
      <c r="C12" s="569"/>
      <c r="D12" s="569"/>
      <c r="E12" s="570"/>
      <c r="F12" s="31">
        <f t="shared" ref="F12:Q12" si="1">SUM(F8:F11)</f>
        <v>0</v>
      </c>
      <c r="G12" s="31">
        <f t="shared" si="1"/>
        <v>241548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60000</v>
      </c>
      <c r="N12" s="31">
        <f t="shared" si="1"/>
        <v>0</v>
      </c>
      <c r="O12" s="31">
        <f t="shared" si="1"/>
        <v>301548</v>
      </c>
      <c r="P12" s="31">
        <f t="shared" si="1"/>
        <v>5698452</v>
      </c>
      <c r="Q12" s="31">
        <f t="shared" si="1"/>
        <v>6000000</v>
      </c>
      <c r="R12" s="32"/>
      <c r="S12" s="32"/>
    </row>
    <row r="13" spans="1:20" ht="16.5" thickTop="1" x14ac:dyDescent="0.25">
      <c r="A13" s="127"/>
      <c r="B13" s="126"/>
      <c r="C13" s="126"/>
      <c r="D13" s="127"/>
      <c r="E13" s="126"/>
      <c r="F13" s="128"/>
      <c r="G13" s="232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20" ht="15.75" x14ac:dyDescent="0.25">
      <c r="A15" s="162" t="s">
        <v>34</v>
      </c>
      <c r="B15" s="163"/>
      <c r="C15" s="164" t="s">
        <v>480</v>
      </c>
      <c r="D15" s="165"/>
      <c r="F15" s="164"/>
      <c r="G15" s="164"/>
      <c r="H15" s="164"/>
      <c r="I15" s="164"/>
      <c r="J15" s="164"/>
      <c r="K15" s="164"/>
      <c r="L15" s="164"/>
    </row>
    <row r="16" spans="1:20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236" t="s">
        <v>273</v>
      </c>
      <c r="H16" s="236"/>
      <c r="J16" s="167"/>
      <c r="K16" s="167"/>
    </row>
    <row r="17" spans="1:12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</row>
    <row r="18" spans="1:12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2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</row>
    <row r="20" spans="1:12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</row>
    <row r="21" spans="1:12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419</v>
      </c>
      <c r="K21" s="170"/>
    </row>
    <row r="22" spans="1:12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421</v>
      </c>
      <c r="H22" s="174" t="s">
        <v>420</v>
      </c>
      <c r="K22" s="174"/>
    </row>
  </sheetData>
  <mergeCells count="1">
    <mergeCell ref="B12:E12"/>
  </mergeCells>
  <pageMargins left="0.3" right="0.7" top="0.75" bottom="0.75" header="0.3" footer="0.3"/>
  <pageSetup paperSize="5" scale="70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M20" workbookViewId="0">
      <selection activeCell="R38" sqref="R38"/>
    </sheetView>
  </sheetViews>
  <sheetFormatPr defaultRowHeight="15" x14ac:dyDescent="0.25"/>
  <cols>
    <col min="1" max="1" width="3.42578125" style="129" customWidth="1"/>
    <col min="2" max="2" width="28.28515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4.28515625" style="129" customWidth="1"/>
    <col min="7" max="7" width="17.5703125" style="129" customWidth="1"/>
    <col min="8" max="8" width="14.42578125" style="129" customWidth="1"/>
    <col min="9" max="9" width="10.7109375" style="129" hidden="1" customWidth="1"/>
    <col min="10" max="10" width="10.5703125" style="129" hidden="1" customWidth="1"/>
    <col min="11" max="11" width="11" style="129" hidden="1" customWidth="1"/>
    <col min="12" max="13" width="13.85546875" style="129" customWidth="1"/>
    <col min="14" max="14" width="12.7109375" style="129" customWidth="1"/>
    <col min="15" max="15" width="15.28515625" style="129" customWidth="1"/>
    <col min="16" max="16" width="19.5703125" style="129" bestFit="1" customWidth="1"/>
    <col min="17" max="17" width="16.5703125" style="129" bestFit="1" customWidth="1"/>
    <col min="18" max="18" width="14.7109375" style="129" bestFit="1" customWidth="1"/>
    <col min="19" max="19" width="15" style="129" customWidth="1"/>
    <col min="20" max="16384" width="9.140625" style="129"/>
  </cols>
  <sheetData>
    <row r="1" spans="1:20" ht="15.75" x14ac:dyDescent="0.25">
      <c r="A1" s="2" t="s">
        <v>0</v>
      </c>
      <c r="B1" s="163"/>
      <c r="C1" s="172"/>
      <c r="D1" s="165"/>
      <c r="E1" s="173"/>
      <c r="F1" s="174"/>
      <c r="G1" s="174"/>
      <c r="K1" s="174"/>
    </row>
    <row r="2" spans="1:20" ht="15.75" x14ac:dyDescent="0.25">
      <c r="A2" s="130" t="s">
        <v>481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20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54" t="s">
        <v>16</v>
      </c>
    </row>
    <row r="4" spans="1:20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10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209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20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20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20" ht="15.75" x14ac:dyDescent="0.25">
      <c r="A7" s="44"/>
      <c r="B7" s="44"/>
      <c r="C7" s="48"/>
      <c r="D7" s="13"/>
      <c r="E7" s="45"/>
      <c r="F7" s="46"/>
      <c r="G7" s="47"/>
      <c r="H7" s="46"/>
      <c r="I7" s="146"/>
      <c r="J7" s="146"/>
      <c r="K7" s="146"/>
      <c r="L7" s="66"/>
      <c r="M7" s="143"/>
      <c r="N7" s="143"/>
      <c r="O7" s="46"/>
      <c r="P7" s="46"/>
      <c r="Q7" s="46"/>
      <c r="R7" s="44"/>
      <c r="S7" s="16"/>
    </row>
    <row r="8" spans="1:20" ht="15.75" x14ac:dyDescent="0.25">
      <c r="A8" s="44">
        <v>1</v>
      </c>
      <c r="B8" s="132" t="s">
        <v>482</v>
      </c>
      <c r="C8" s="41" t="s">
        <v>483</v>
      </c>
      <c r="D8" s="182">
        <v>42039</v>
      </c>
      <c r="E8" s="55" t="s">
        <v>484</v>
      </c>
      <c r="F8" s="46">
        <v>0</v>
      </c>
      <c r="G8" s="133">
        <v>366498</v>
      </c>
      <c r="H8" s="46">
        <v>0</v>
      </c>
      <c r="I8" s="46">
        <v>0</v>
      </c>
      <c r="J8" s="46">
        <v>0</v>
      </c>
      <c r="K8" s="46">
        <v>0</v>
      </c>
      <c r="L8" s="66">
        <v>0</v>
      </c>
      <c r="M8" s="46">
        <v>100000</v>
      </c>
      <c r="N8" s="46">
        <v>0</v>
      </c>
      <c r="O8" s="46">
        <f>SUM(F8:N8)</f>
        <v>466498</v>
      </c>
      <c r="P8" s="124">
        <f>10000000-O8</f>
        <v>9533502</v>
      </c>
      <c r="Q8" s="133">
        <f t="shared" ref="Q8" si="0">O8+P8</f>
        <v>10000000</v>
      </c>
      <c r="R8" s="149" t="s">
        <v>485</v>
      </c>
      <c r="S8" s="149" t="s">
        <v>479</v>
      </c>
      <c r="T8" s="129" t="s">
        <v>487</v>
      </c>
    </row>
    <row r="9" spans="1:20" ht="15.75" x14ac:dyDescent="0.25">
      <c r="A9" s="44"/>
      <c r="B9" s="132"/>
      <c r="C9" s="41"/>
      <c r="D9" s="182"/>
      <c r="E9" s="55"/>
      <c r="F9" s="46"/>
      <c r="G9" s="133"/>
      <c r="H9" s="46"/>
      <c r="I9" s="46"/>
      <c r="J9" s="46"/>
      <c r="K9" s="46"/>
      <c r="L9" s="66"/>
      <c r="M9" s="46"/>
      <c r="N9" s="46"/>
      <c r="O9" s="46"/>
      <c r="P9" s="124"/>
      <c r="Q9" s="133"/>
      <c r="R9" s="149"/>
      <c r="S9" s="179"/>
    </row>
    <row r="10" spans="1:20" ht="15.75" x14ac:dyDescent="0.25">
      <c r="A10" s="44"/>
      <c r="B10" s="132"/>
      <c r="C10" s="41"/>
      <c r="D10" s="182"/>
      <c r="E10" s="55"/>
      <c r="F10" s="46"/>
      <c r="G10" s="133"/>
      <c r="H10" s="46"/>
      <c r="I10" s="46"/>
      <c r="J10" s="46"/>
      <c r="K10" s="46"/>
      <c r="L10" s="66"/>
      <c r="M10" s="46"/>
      <c r="N10" s="46"/>
      <c r="O10" s="46"/>
      <c r="P10" s="124"/>
      <c r="Q10" s="133"/>
      <c r="R10" s="149"/>
      <c r="S10" s="149"/>
    </row>
    <row r="11" spans="1:20" ht="15.75" x14ac:dyDescent="0.25">
      <c r="A11" s="44"/>
      <c r="B11" s="27"/>
      <c r="C11" s="28"/>
      <c r="D11" s="29"/>
      <c r="E11" s="28"/>
      <c r="F11" s="46"/>
      <c r="G11" s="26"/>
      <c r="H11" s="26"/>
      <c r="I11" s="26"/>
      <c r="J11" s="26"/>
      <c r="K11" s="26"/>
      <c r="L11" s="68"/>
      <c r="M11" s="26"/>
      <c r="N11" s="26"/>
      <c r="O11" s="26"/>
      <c r="P11" s="26"/>
      <c r="Q11" s="26"/>
      <c r="R11" s="149"/>
      <c r="S11" s="192"/>
    </row>
    <row r="12" spans="1:20" ht="16.5" thickBot="1" x14ac:dyDescent="0.3">
      <c r="A12" s="30"/>
      <c r="B12" s="568" t="s">
        <v>35</v>
      </c>
      <c r="C12" s="569"/>
      <c r="D12" s="569"/>
      <c r="E12" s="570"/>
      <c r="F12" s="31">
        <f t="shared" ref="F12:Q12" si="1">SUM(F8:F11)</f>
        <v>0</v>
      </c>
      <c r="G12" s="31">
        <f t="shared" si="1"/>
        <v>366498</v>
      </c>
      <c r="H12" s="31">
        <f t="shared" si="1"/>
        <v>0</v>
      </c>
      <c r="I12" s="31">
        <f t="shared" si="1"/>
        <v>0</v>
      </c>
      <c r="J12" s="31">
        <f t="shared" si="1"/>
        <v>0</v>
      </c>
      <c r="K12" s="31">
        <f t="shared" si="1"/>
        <v>0</v>
      </c>
      <c r="L12" s="31">
        <f t="shared" si="1"/>
        <v>0</v>
      </c>
      <c r="M12" s="31">
        <f t="shared" si="1"/>
        <v>100000</v>
      </c>
      <c r="N12" s="31">
        <f t="shared" si="1"/>
        <v>0</v>
      </c>
      <c r="O12" s="31">
        <f t="shared" si="1"/>
        <v>466498</v>
      </c>
      <c r="P12" s="31">
        <f t="shared" si="1"/>
        <v>9533502</v>
      </c>
      <c r="Q12" s="31">
        <f t="shared" si="1"/>
        <v>10000000</v>
      </c>
      <c r="R12" s="32"/>
      <c r="S12" s="32"/>
    </row>
    <row r="13" spans="1:20" ht="16.5" thickTop="1" x14ac:dyDescent="0.25">
      <c r="A13" s="127"/>
      <c r="B13" s="126"/>
      <c r="C13" s="126"/>
      <c r="D13" s="127"/>
      <c r="E13" s="126"/>
      <c r="F13" s="128"/>
      <c r="G13" s="232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6"/>
      <c r="S13" s="126"/>
    </row>
    <row r="14" spans="1:20" ht="15.75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20" ht="15.75" x14ac:dyDescent="0.25">
      <c r="A15" s="162" t="s">
        <v>34</v>
      </c>
      <c r="B15" s="163"/>
      <c r="C15" s="164" t="s">
        <v>486</v>
      </c>
      <c r="D15" s="165"/>
      <c r="F15" s="164"/>
      <c r="G15" s="164"/>
      <c r="H15" s="164"/>
      <c r="I15" s="164"/>
      <c r="J15" s="164"/>
      <c r="K15" s="164"/>
      <c r="L15" s="164"/>
    </row>
    <row r="16" spans="1:20" ht="15.75" x14ac:dyDescent="0.25">
      <c r="A16" s="162"/>
      <c r="B16" s="163"/>
      <c r="C16" s="166" t="s">
        <v>37</v>
      </c>
      <c r="D16" s="165"/>
      <c r="E16" s="164" t="s">
        <v>272</v>
      </c>
      <c r="F16" s="167"/>
      <c r="G16" s="237" t="s">
        <v>273</v>
      </c>
      <c r="H16" s="237"/>
      <c r="J16" s="167"/>
      <c r="K16" s="167"/>
    </row>
    <row r="17" spans="1:19" ht="15.75" x14ac:dyDescent="0.25">
      <c r="A17" s="162"/>
      <c r="B17" s="163"/>
      <c r="C17" s="166"/>
      <c r="D17" s="165"/>
      <c r="E17" s="164"/>
      <c r="F17" s="164"/>
      <c r="G17" s="164"/>
      <c r="H17" s="164"/>
      <c r="J17" s="164"/>
      <c r="K17" s="164"/>
      <c r="L17" s="164"/>
    </row>
    <row r="18" spans="1:19" ht="15.75" x14ac:dyDescent="0.25">
      <c r="A18" s="162"/>
      <c r="B18" s="163"/>
      <c r="C18" s="166"/>
      <c r="D18" s="165"/>
      <c r="E18" s="164"/>
      <c r="F18" s="164"/>
      <c r="G18" s="164"/>
      <c r="H18" s="164"/>
      <c r="J18" s="164"/>
      <c r="K18" s="164"/>
      <c r="L18" s="164"/>
    </row>
    <row r="19" spans="1:19" ht="15.75" x14ac:dyDescent="0.25">
      <c r="A19" s="162"/>
      <c r="B19" s="163"/>
      <c r="C19" s="166"/>
      <c r="D19" s="165"/>
      <c r="E19" s="164"/>
      <c r="F19" s="164"/>
      <c r="G19" s="164"/>
      <c r="H19" s="164"/>
      <c r="J19" s="164"/>
      <c r="K19" s="164"/>
    </row>
    <row r="20" spans="1:19" ht="15.75" x14ac:dyDescent="0.25">
      <c r="A20" s="162"/>
      <c r="B20" s="163"/>
      <c r="C20" s="166"/>
      <c r="D20" s="165"/>
      <c r="E20" s="164"/>
      <c r="F20" s="164"/>
      <c r="G20" s="164"/>
      <c r="H20" s="164"/>
      <c r="J20" s="164"/>
      <c r="K20" s="164"/>
      <c r="L20" s="164"/>
    </row>
    <row r="21" spans="1:19" ht="15.75" x14ac:dyDescent="0.25">
      <c r="A21" s="162" t="s">
        <v>274</v>
      </c>
      <c r="B21" s="163"/>
      <c r="C21" s="168" t="s">
        <v>275</v>
      </c>
      <c r="D21" s="165"/>
      <c r="E21" s="169" t="s">
        <v>276</v>
      </c>
      <c r="F21" s="170"/>
      <c r="G21" s="170" t="s">
        <v>40</v>
      </c>
      <c r="H21" s="170" t="s">
        <v>419</v>
      </c>
      <c r="K21" s="170"/>
    </row>
    <row r="22" spans="1:19" ht="15.75" x14ac:dyDescent="0.25">
      <c r="A22" s="162"/>
      <c r="B22" s="163"/>
      <c r="C22" s="172" t="s">
        <v>278</v>
      </c>
      <c r="D22" s="165"/>
      <c r="E22" s="173" t="s">
        <v>215</v>
      </c>
      <c r="F22" s="174"/>
      <c r="G22" s="174" t="s">
        <v>421</v>
      </c>
      <c r="H22" s="174" t="s">
        <v>420</v>
      </c>
      <c r="K22" s="174"/>
    </row>
    <row r="24" spans="1:19" ht="15.75" x14ac:dyDescent="0.25">
      <c r="A24" s="2" t="s">
        <v>0</v>
      </c>
      <c r="B24" s="163"/>
      <c r="C24" s="172"/>
      <c r="D24" s="165"/>
      <c r="E24" s="173"/>
      <c r="F24" s="174"/>
      <c r="G24" s="174"/>
      <c r="K24" s="174"/>
    </row>
    <row r="25" spans="1:19" ht="15.75" x14ac:dyDescent="0.25">
      <c r="A25" s="130" t="s">
        <v>488</v>
      </c>
      <c r="B25" s="125"/>
      <c r="C25" s="125"/>
      <c r="D25" s="125"/>
      <c r="E25" s="125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25"/>
      <c r="S25" s="125"/>
    </row>
    <row r="26" spans="1:19" ht="15.75" x14ac:dyDescent="0.25">
      <c r="A26" s="6" t="s">
        <v>1</v>
      </c>
      <c r="B26" s="6" t="s">
        <v>2</v>
      </c>
      <c r="C26" s="7" t="s">
        <v>3</v>
      </c>
      <c r="D26" s="8" t="s">
        <v>4</v>
      </c>
      <c r="E26" s="7" t="s">
        <v>5</v>
      </c>
      <c r="F26" s="142" t="s">
        <v>10</v>
      </c>
      <c r="G26" s="9" t="s">
        <v>7</v>
      </c>
      <c r="H26" s="142" t="s">
        <v>8</v>
      </c>
      <c r="I26" s="145" t="s">
        <v>10</v>
      </c>
      <c r="J26" s="145" t="s">
        <v>10</v>
      </c>
      <c r="K26" s="145" t="s">
        <v>10</v>
      </c>
      <c r="L26" s="65" t="s">
        <v>115</v>
      </c>
      <c r="M26" s="142" t="s">
        <v>11</v>
      </c>
      <c r="N26" s="142" t="s">
        <v>12</v>
      </c>
      <c r="O26" s="9" t="s">
        <v>13</v>
      </c>
      <c r="P26" s="9" t="s">
        <v>13</v>
      </c>
      <c r="Q26" s="9" t="s">
        <v>14</v>
      </c>
      <c r="R26" s="6" t="s">
        <v>15</v>
      </c>
      <c r="S26" s="154" t="s">
        <v>16</v>
      </c>
    </row>
    <row r="27" spans="1:19" ht="15.75" x14ac:dyDescent="0.25">
      <c r="A27" s="44"/>
      <c r="B27" s="44"/>
      <c r="C27" s="45"/>
      <c r="D27" s="13"/>
      <c r="E27" s="45"/>
      <c r="F27" s="143" t="s">
        <v>17</v>
      </c>
      <c r="G27" s="47"/>
      <c r="H27" s="143" t="s">
        <v>10</v>
      </c>
      <c r="I27" s="146" t="s">
        <v>17</v>
      </c>
      <c r="J27" s="146" t="s">
        <v>117</v>
      </c>
      <c r="K27" s="146" t="s">
        <v>24</v>
      </c>
      <c r="L27" s="66" t="s">
        <v>113</v>
      </c>
      <c r="M27" s="148" t="s">
        <v>209</v>
      </c>
      <c r="N27" s="143" t="s">
        <v>21</v>
      </c>
      <c r="O27" s="46" t="s">
        <v>22</v>
      </c>
      <c r="P27" s="46" t="s">
        <v>23</v>
      </c>
      <c r="Q27" s="46" t="s">
        <v>24</v>
      </c>
      <c r="R27" s="44"/>
      <c r="S27" s="16"/>
    </row>
    <row r="28" spans="1:19" ht="15.75" x14ac:dyDescent="0.25">
      <c r="A28" s="44"/>
      <c r="B28" s="44"/>
      <c r="C28" s="48"/>
      <c r="D28" s="13"/>
      <c r="E28" s="45"/>
      <c r="F28" s="143" t="s">
        <v>30</v>
      </c>
      <c r="G28" s="47"/>
      <c r="H28" s="46"/>
      <c r="I28" s="146" t="s">
        <v>26</v>
      </c>
      <c r="J28" s="146" t="s">
        <v>24</v>
      </c>
      <c r="K28" s="146" t="s">
        <v>118</v>
      </c>
      <c r="L28" s="66"/>
      <c r="M28" s="143" t="s">
        <v>29</v>
      </c>
      <c r="N28" s="143" t="s">
        <v>30</v>
      </c>
      <c r="O28" s="46"/>
      <c r="P28" s="46"/>
      <c r="Q28" s="46"/>
      <c r="R28" s="44"/>
      <c r="S28" s="16"/>
    </row>
    <row r="29" spans="1:19" ht="15.75" x14ac:dyDescent="0.25">
      <c r="A29" s="18"/>
      <c r="B29" s="18"/>
      <c r="C29" s="19"/>
      <c r="D29" s="20"/>
      <c r="E29" s="21"/>
      <c r="F29" s="22"/>
      <c r="G29" s="23"/>
      <c r="H29" s="22"/>
      <c r="I29" s="147" t="s">
        <v>30</v>
      </c>
      <c r="J29" s="147" t="s">
        <v>25</v>
      </c>
      <c r="K29" s="147" t="s">
        <v>119</v>
      </c>
      <c r="L29" s="67"/>
      <c r="M29" s="144"/>
      <c r="N29" s="144"/>
      <c r="O29" s="22"/>
      <c r="P29" s="22"/>
      <c r="Q29" s="22"/>
      <c r="R29" s="18"/>
      <c r="S29" s="24"/>
    </row>
    <row r="30" spans="1:19" ht="15.75" x14ac:dyDescent="0.25">
      <c r="A30" s="44"/>
      <c r="B30" s="44"/>
      <c r="C30" s="48"/>
      <c r="D30" s="13"/>
      <c r="E30" s="45"/>
      <c r="F30" s="46"/>
      <c r="G30" s="47"/>
      <c r="H30" s="46"/>
      <c r="I30" s="146"/>
      <c r="J30" s="146"/>
      <c r="K30" s="146"/>
      <c r="L30" s="66"/>
      <c r="M30" s="143"/>
      <c r="N30" s="143"/>
      <c r="O30" s="46"/>
      <c r="P30" s="46"/>
      <c r="Q30" s="46"/>
      <c r="R30" s="44"/>
      <c r="S30" s="16"/>
    </row>
    <row r="31" spans="1:19" s="187" customFormat="1" ht="15.75" x14ac:dyDescent="0.25">
      <c r="A31" s="44">
        <v>1</v>
      </c>
      <c r="B31" s="132" t="s">
        <v>491</v>
      </c>
      <c r="C31" s="41" t="s">
        <v>492</v>
      </c>
      <c r="D31" s="182">
        <v>42062</v>
      </c>
      <c r="E31" s="55" t="s">
        <v>493</v>
      </c>
      <c r="F31" s="46">
        <v>0</v>
      </c>
      <c r="G31" s="133">
        <v>39600000</v>
      </c>
      <c r="H31" s="46">
        <v>0</v>
      </c>
      <c r="I31" s="46">
        <v>0</v>
      </c>
      <c r="J31" s="46">
        <v>0</v>
      </c>
      <c r="K31" s="46">
        <v>0</v>
      </c>
      <c r="L31" s="66">
        <v>0</v>
      </c>
      <c r="M31" s="46">
        <v>5200000</v>
      </c>
      <c r="N31" s="46">
        <v>200000</v>
      </c>
      <c r="O31" s="46">
        <f>SUM(F31:N31)</f>
        <v>45000000</v>
      </c>
      <c r="P31" s="133">
        <f>550000000-O31</f>
        <v>505000000</v>
      </c>
      <c r="Q31" s="133">
        <f t="shared" ref="Q31" si="2">O31+P31</f>
        <v>550000000</v>
      </c>
      <c r="R31" s="149" t="s">
        <v>495</v>
      </c>
      <c r="S31" s="149" t="s">
        <v>490</v>
      </c>
    </row>
    <row r="32" spans="1:19" ht="15.75" x14ac:dyDescent="0.25">
      <c r="A32" s="44"/>
      <c r="B32" s="132"/>
      <c r="C32" s="41"/>
      <c r="D32" s="182"/>
      <c r="E32" s="55"/>
      <c r="F32" s="46"/>
      <c r="G32" s="133"/>
      <c r="H32" s="46"/>
      <c r="I32" s="46"/>
      <c r="J32" s="46"/>
      <c r="K32" s="46"/>
      <c r="L32" s="66"/>
      <c r="M32" s="46"/>
      <c r="N32" s="46"/>
      <c r="O32" s="46"/>
      <c r="P32" s="124"/>
      <c r="Q32" s="133"/>
      <c r="R32" s="149"/>
      <c r="S32" s="179" t="s">
        <v>494</v>
      </c>
    </row>
    <row r="33" spans="1:19" ht="15.75" x14ac:dyDescent="0.25">
      <c r="A33" s="44"/>
      <c r="B33" s="132"/>
      <c r="C33" s="41"/>
      <c r="D33" s="182"/>
      <c r="E33" s="55"/>
      <c r="F33" s="46"/>
      <c r="G33" s="133"/>
      <c r="H33" s="46"/>
      <c r="I33" s="46"/>
      <c r="J33" s="46"/>
      <c r="K33" s="46"/>
      <c r="L33" s="66"/>
      <c r="M33" s="46"/>
      <c r="N33" s="46"/>
      <c r="O33" s="46"/>
      <c r="P33" s="124"/>
      <c r="Q33" s="133"/>
      <c r="R33" s="149"/>
      <c r="S33" s="149"/>
    </row>
    <row r="34" spans="1:19" ht="15.75" x14ac:dyDescent="0.25">
      <c r="A34" s="44"/>
      <c r="B34" s="27"/>
      <c r="C34" s="28"/>
      <c r="D34" s="29"/>
      <c r="E34" s="28"/>
      <c r="F34" s="46"/>
      <c r="G34" s="26"/>
      <c r="H34" s="26"/>
      <c r="I34" s="26"/>
      <c r="J34" s="26"/>
      <c r="K34" s="26"/>
      <c r="L34" s="68"/>
      <c r="M34" s="26"/>
      <c r="N34" s="26"/>
      <c r="O34" s="26"/>
      <c r="P34" s="26"/>
      <c r="Q34" s="26"/>
      <c r="R34" s="149"/>
      <c r="S34" s="192"/>
    </row>
    <row r="35" spans="1:19" ht="16.5" thickBot="1" x14ac:dyDescent="0.3">
      <c r="A35" s="30"/>
      <c r="B35" s="568" t="s">
        <v>35</v>
      </c>
      <c r="C35" s="569"/>
      <c r="D35" s="569"/>
      <c r="E35" s="570"/>
      <c r="F35" s="31">
        <f t="shared" ref="F35:Q35" si="3">SUM(F31:F34)</f>
        <v>0</v>
      </c>
      <c r="G35" s="31">
        <f t="shared" si="3"/>
        <v>39600000</v>
      </c>
      <c r="H35" s="31">
        <f t="shared" si="3"/>
        <v>0</v>
      </c>
      <c r="I35" s="31">
        <f t="shared" si="3"/>
        <v>0</v>
      </c>
      <c r="J35" s="31">
        <f t="shared" si="3"/>
        <v>0</v>
      </c>
      <c r="K35" s="31">
        <f t="shared" si="3"/>
        <v>0</v>
      </c>
      <c r="L35" s="31">
        <f t="shared" si="3"/>
        <v>0</v>
      </c>
      <c r="M35" s="31">
        <f t="shared" si="3"/>
        <v>5200000</v>
      </c>
      <c r="N35" s="31">
        <f t="shared" si="3"/>
        <v>200000</v>
      </c>
      <c r="O35" s="31">
        <f t="shared" si="3"/>
        <v>45000000</v>
      </c>
      <c r="P35" s="31">
        <f t="shared" si="3"/>
        <v>505000000</v>
      </c>
      <c r="Q35" s="31">
        <f t="shared" si="3"/>
        <v>550000000</v>
      </c>
      <c r="R35" s="32"/>
      <c r="S35" s="32"/>
    </row>
    <row r="36" spans="1:19" ht="16.5" thickTop="1" x14ac:dyDescent="0.25">
      <c r="A36" s="127"/>
      <c r="B36" s="126"/>
      <c r="C36" s="126"/>
      <c r="D36" s="127"/>
      <c r="E36" s="126"/>
      <c r="F36" s="128"/>
      <c r="G36" s="232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6"/>
      <c r="S36" s="126"/>
    </row>
    <row r="37" spans="1:19" ht="15.75" x14ac:dyDescent="0.25">
      <c r="A37" s="127"/>
      <c r="B37" s="126"/>
      <c r="C37" s="126"/>
      <c r="D37" s="127"/>
      <c r="E37" s="126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6"/>
      <c r="S37" s="126"/>
    </row>
    <row r="38" spans="1:19" ht="15.75" x14ac:dyDescent="0.25">
      <c r="A38" s="162" t="s">
        <v>34</v>
      </c>
      <c r="B38" s="163"/>
      <c r="C38" s="164" t="s">
        <v>489</v>
      </c>
      <c r="D38" s="165"/>
      <c r="F38" s="164"/>
      <c r="G38" s="164"/>
      <c r="H38" s="164"/>
      <c r="I38" s="164"/>
      <c r="J38" s="164"/>
      <c r="K38" s="164"/>
      <c r="L38" s="164"/>
    </row>
    <row r="39" spans="1:19" ht="15.75" x14ac:dyDescent="0.25">
      <c r="A39" s="162"/>
      <c r="B39" s="163"/>
      <c r="C39" s="166" t="s">
        <v>37</v>
      </c>
      <c r="D39" s="165"/>
      <c r="E39" s="164" t="s">
        <v>272</v>
      </c>
      <c r="F39" s="167"/>
      <c r="G39" s="238" t="s">
        <v>273</v>
      </c>
      <c r="H39" s="238"/>
      <c r="J39" s="167"/>
      <c r="K39" s="167"/>
    </row>
    <row r="40" spans="1:19" ht="15.75" x14ac:dyDescent="0.25">
      <c r="A40" s="162"/>
      <c r="B40" s="163"/>
      <c r="C40" s="166"/>
      <c r="D40" s="165"/>
      <c r="E40" s="164"/>
      <c r="F40" s="164"/>
      <c r="G40" s="164"/>
      <c r="H40" s="164"/>
      <c r="J40" s="164"/>
      <c r="K40" s="164"/>
      <c r="L40" s="164"/>
    </row>
    <row r="41" spans="1:19" ht="15.75" x14ac:dyDescent="0.25">
      <c r="A41" s="162"/>
      <c r="B41" s="163"/>
      <c r="C41" s="166"/>
      <c r="D41" s="165"/>
      <c r="E41" s="164"/>
      <c r="F41" s="164"/>
      <c r="G41" s="164"/>
      <c r="H41" s="164"/>
      <c r="J41" s="164"/>
      <c r="K41" s="164"/>
      <c r="L41" s="164"/>
    </row>
    <row r="42" spans="1:19" ht="15.75" x14ac:dyDescent="0.25">
      <c r="A42" s="162"/>
      <c r="B42" s="163"/>
      <c r="C42" s="166"/>
      <c r="D42" s="165"/>
      <c r="E42" s="164"/>
      <c r="F42" s="164"/>
      <c r="G42" s="164"/>
      <c r="H42" s="164"/>
      <c r="J42" s="164"/>
      <c r="K42" s="164"/>
    </row>
    <row r="43" spans="1:19" ht="15.75" x14ac:dyDescent="0.25">
      <c r="A43" s="162"/>
      <c r="B43" s="163"/>
      <c r="C43" s="166"/>
      <c r="D43" s="165"/>
      <c r="E43" s="164"/>
      <c r="F43" s="164"/>
      <c r="G43" s="164"/>
      <c r="H43" s="164"/>
      <c r="J43" s="164"/>
      <c r="K43" s="164"/>
      <c r="L43" s="164"/>
    </row>
    <row r="44" spans="1:19" ht="15.75" x14ac:dyDescent="0.25">
      <c r="A44" s="162" t="s">
        <v>274</v>
      </c>
      <c r="B44" s="163"/>
      <c r="C44" s="168" t="s">
        <v>275</v>
      </c>
      <c r="D44" s="165"/>
      <c r="E44" s="169" t="s">
        <v>276</v>
      </c>
      <c r="F44" s="170"/>
      <c r="G44" s="170" t="s">
        <v>40</v>
      </c>
      <c r="H44" s="170" t="s">
        <v>419</v>
      </c>
      <c r="K44" s="170"/>
    </row>
    <row r="45" spans="1:19" ht="15.75" x14ac:dyDescent="0.25">
      <c r="A45" s="162"/>
      <c r="B45" s="163"/>
      <c r="C45" s="172" t="s">
        <v>278</v>
      </c>
      <c r="D45" s="165"/>
      <c r="E45" s="173" t="s">
        <v>215</v>
      </c>
      <c r="F45" s="174"/>
      <c r="G45" s="174" t="s">
        <v>421</v>
      </c>
      <c r="H45" s="174" t="s">
        <v>420</v>
      </c>
      <c r="K45" s="174"/>
    </row>
  </sheetData>
  <mergeCells count="2">
    <mergeCell ref="B12:E12"/>
    <mergeCell ref="B35:E35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I39" workbookViewId="0">
      <selection activeCell="O41" sqref="O41"/>
    </sheetView>
  </sheetViews>
  <sheetFormatPr defaultRowHeight="15" x14ac:dyDescent="0.25"/>
  <cols>
    <col min="1" max="1" width="3.42578125" customWidth="1"/>
    <col min="2" max="2" width="21.85546875" customWidth="1"/>
    <col min="4" max="4" width="11.140625" customWidth="1"/>
    <col min="5" max="5" width="16" customWidth="1"/>
    <col min="6" max="6" width="17" bestFit="1" customWidth="1"/>
    <col min="7" max="7" width="18" customWidth="1"/>
    <col min="8" max="8" width="14.85546875" customWidth="1"/>
    <col min="9" max="9" width="14.28515625" bestFit="1" customWidth="1"/>
    <col min="10" max="10" width="13.140625" customWidth="1"/>
    <col min="11" max="11" width="10.28515625" bestFit="1" customWidth="1"/>
    <col min="12" max="12" width="15.7109375" customWidth="1"/>
    <col min="13" max="13" width="15.140625" bestFit="1" customWidth="1"/>
    <col min="14" max="14" width="14.28515625" bestFit="1" customWidth="1"/>
    <col min="15" max="15" width="17.5703125" customWidth="1"/>
    <col min="16" max="16" width="15.28515625" customWidth="1"/>
    <col min="17" max="17" width="8" customWidth="1"/>
    <col min="18" max="18" width="12.85546875" customWidth="1"/>
    <col min="19" max="19" width="14.42578125" bestFit="1" customWidth="1"/>
  </cols>
  <sheetData>
    <row r="1" spans="1:18" s="129" customFormat="1" ht="15.75" x14ac:dyDescent="0.25">
      <c r="A1" s="2" t="s">
        <v>0</v>
      </c>
      <c r="B1" s="3"/>
      <c r="C1" s="4"/>
      <c r="D1" s="4"/>
      <c r="E1" s="4"/>
      <c r="F1" s="37"/>
      <c r="G1" s="267" t="s">
        <v>516</v>
      </c>
      <c r="H1" s="37"/>
      <c r="I1" s="37"/>
      <c r="J1" s="37"/>
      <c r="K1" s="37"/>
      <c r="L1" s="37"/>
      <c r="M1" s="37"/>
      <c r="N1" s="34"/>
      <c r="O1" s="187"/>
      <c r="P1" s="187"/>
      <c r="Q1" s="187"/>
      <c r="R1" s="187"/>
    </row>
    <row r="2" spans="1:18" s="129" customFormat="1" ht="15.75" x14ac:dyDescent="0.25">
      <c r="A2" s="43" t="s">
        <v>501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7"/>
      <c r="N2" s="34"/>
      <c r="O2" s="187"/>
      <c r="P2" s="187"/>
      <c r="Q2" s="187"/>
      <c r="R2" s="187"/>
    </row>
    <row r="3" spans="1:18" s="129" customFormat="1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142" t="s">
        <v>8</v>
      </c>
      <c r="I3" s="142" t="s">
        <v>7</v>
      </c>
      <c r="J3" s="142" t="s">
        <v>500</v>
      </c>
      <c r="K3" s="266" t="s">
        <v>113</v>
      </c>
      <c r="L3" s="265" t="s">
        <v>381</v>
      </c>
      <c r="M3" s="265" t="s">
        <v>499</v>
      </c>
      <c r="N3" s="142" t="s">
        <v>13</v>
      </c>
      <c r="O3" s="142" t="s">
        <v>13</v>
      </c>
      <c r="P3" s="9" t="s">
        <v>14</v>
      </c>
      <c r="Q3" s="264" t="s">
        <v>15</v>
      </c>
      <c r="R3" s="263" t="s">
        <v>16</v>
      </c>
    </row>
    <row r="4" spans="1:18" s="129" customFormat="1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143" t="s">
        <v>18</v>
      </c>
      <c r="I4" s="143"/>
      <c r="J4" s="143" t="s">
        <v>7</v>
      </c>
      <c r="K4" s="143"/>
      <c r="L4" s="262" t="s">
        <v>383</v>
      </c>
      <c r="M4" s="262" t="s">
        <v>29</v>
      </c>
      <c r="N4" s="143" t="s">
        <v>22</v>
      </c>
      <c r="O4" s="143" t="s">
        <v>23</v>
      </c>
      <c r="P4" s="46" t="s">
        <v>24</v>
      </c>
      <c r="Q4" s="44"/>
      <c r="R4" s="16"/>
    </row>
    <row r="5" spans="1:18" s="129" customFormat="1" ht="15.75" x14ac:dyDescent="0.25">
      <c r="A5" s="44"/>
      <c r="B5" s="44"/>
      <c r="C5" s="48"/>
      <c r="D5" s="13"/>
      <c r="E5" s="45"/>
      <c r="F5" s="258" t="s">
        <v>498</v>
      </c>
      <c r="G5" s="258" t="s">
        <v>383</v>
      </c>
      <c r="H5" s="143" t="s">
        <v>10</v>
      </c>
      <c r="I5" s="143"/>
      <c r="J5" s="143"/>
      <c r="K5" s="46"/>
      <c r="L5" s="261"/>
      <c r="M5" s="260"/>
      <c r="N5" s="46"/>
      <c r="O5" s="46"/>
      <c r="P5" s="46"/>
      <c r="Q5" s="44"/>
      <c r="R5" s="16"/>
    </row>
    <row r="6" spans="1:18" s="129" customFormat="1" ht="15.75" x14ac:dyDescent="0.25">
      <c r="A6" s="18"/>
      <c r="B6" s="18"/>
      <c r="C6" s="19"/>
      <c r="D6" s="20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8"/>
      <c r="R6" s="24"/>
    </row>
    <row r="7" spans="1:18" s="129" customFormat="1" ht="15.75" x14ac:dyDescent="0.25">
      <c r="A7" s="44"/>
      <c r="B7" s="50"/>
      <c r="C7" s="41"/>
      <c r="D7" s="49"/>
      <c r="E7" s="55"/>
      <c r="F7" s="47"/>
      <c r="G7" s="47"/>
      <c r="H7" s="46"/>
      <c r="I7" s="46"/>
      <c r="J7" s="9"/>
      <c r="K7" s="46"/>
      <c r="L7" s="46"/>
      <c r="M7" s="46"/>
      <c r="N7" s="46"/>
      <c r="O7" s="46"/>
      <c r="P7" s="46"/>
      <c r="Q7" s="259"/>
      <c r="R7" s="176"/>
    </row>
    <row r="8" spans="1:18" s="129" customFormat="1" ht="15.75" x14ac:dyDescent="0.25">
      <c r="A8" s="44">
        <v>1</v>
      </c>
      <c r="B8" s="50" t="s">
        <v>497</v>
      </c>
      <c r="C8" s="41" t="s">
        <v>219</v>
      </c>
      <c r="D8" s="49">
        <v>42065</v>
      </c>
      <c r="E8" s="55" t="s">
        <v>220</v>
      </c>
      <c r="F8" s="133">
        <v>0</v>
      </c>
      <c r="G8" s="133">
        <v>0</v>
      </c>
      <c r="H8" s="133">
        <v>0</v>
      </c>
      <c r="I8" s="133">
        <v>7200000</v>
      </c>
      <c r="J8" s="133">
        <v>0</v>
      </c>
      <c r="K8" s="46">
        <v>6000</v>
      </c>
      <c r="L8" s="46">
        <v>300000</v>
      </c>
      <c r="M8" s="46">
        <v>200000</v>
      </c>
      <c r="N8" s="46">
        <f>SUM(F8:M8)</f>
        <v>7706000</v>
      </c>
      <c r="O8" s="46">
        <f>60000000-N8</f>
        <v>52294000</v>
      </c>
      <c r="P8" s="258">
        <f>+N8+O8</f>
        <v>60000000</v>
      </c>
      <c r="Q8" s="179" t="s">
        <v>485</v>
      </c>
      <c r="R8" s="191" t="s">
        <v>383</v>
      </c>
    </row>
    <row r="9" spans="1:18" s="129" customFormat="1" ht="15.75" x14ac:dyDescent="0.25">
      <c r="A9" s="44"/>
      <c r="B9" s="50"/>
      <c r="C9" s="41"/>
      <c r="D9" s="49"/>
      <c r="E9" s="55"/>
      <c r="F9" s="133"/>
      <c r="G9" s="133"/>
      <c r="H9" s="133"/>
      <c r="I9" s="133"/>
      <c r="J9" s="133"/>
      <c r="K9" s="46"/>
      <c r="L9" s="46"/>
      <c r="M9" s="46"/>
      <c r="N9" s="46"/>
      <c r="O9" s="46"/>
      <c r="P9" s="258"/>
      <c r="Q9" s="179"/>
      <c r="R9" s="191"/>
    </row>
    <row r="10" spans="1:18" s="129" customFormat="1" ht="15.75" x14ac:dyDescent="0.25">
      <c r="A10" s="44"/>
      <c r="B10" s="27"/>
      <c r="C10" s="28"/>
      <c r="D10" s="29"/>
      <c r="E10" s="28"/>
      <c r="F10" s="46"/>
      <c r="G10" s="46"/>
      <c r="H10" s="26"/>
      <c r="I10" s="26"/>
      <c r="J10" s="26"/>
      <c r="K10" s="26"/>
      <c r="L10" s="26"/>
      <c r="M10" s="26"/>
      <c r="N10" s="26"/>
      <c r="O10" s="46"/>
      <c r="P10" s="46"/>
      <c r="Q10" s="50"/>
      <c r="R10" s="257"/>
    </row>
    <row r="11" spans="1:18" s="129" customFormat="1" ht="16.5" thickBot="1" x14ac:dyDescent="0.3">
      <c r="A11" s="30"/>
      <c r="B11" s="239"/>
      <c r="C11" s="240"/>
      <c r="D11" s="240"/>
      <c r="E11" s="241"/>
      <c r="F11" s="256">
        <f t="shared" ref="F11:P11" si="0">SUM(F8:F10)</f>
        <v>0</v>
      </c>
      <c r="G11" s="256">
        <f t="shared" si="0"/>
        <v>0</v>
      </c>
      <c r="H11" s="256">
        <f t="shared" si="0"/>
        <v>0</v>
      </c>
      <c r="I11" s="256">
        <f t="shared" si="0"/>
        <v>7200000</v>
      </c>
      <c r="J11" s="256">
        <f t="shared" si="0"/>
        <v>0</v>
      </c>
      <c r="K11" s="256">
        <f t="shared" si="0"/>
        <v>6000</v>
      </c>
      <c r="L11" s="256">
        <f t="shared" si="0"/>
        <v>300000</v>
      </c>
      <c r="M11" s="256">
        <f t="shared" si="0"/>
        <v>200000</v>
      </c>
      <c r="N11" s="256">
        <f t="shared" si="0"/>
        <v>7706000</v>
      </c>
      <c r="O11" s="256">
        <f t="shared" si="0"/>
        <v>52294000</v>
      </c>
      <c r="P11" s="256">
        <f t="shared" si="0"/>
        <v>60000000</v>
      </c>
      <c r="Q11" s="32"/>
      <c r="R11" s="32"/>
    </row>
    <row r="12" spans="1:18" s="129" customFormat="1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3"/>
    </row>
    <row r="13" spans="1:18" s="129" customFormat="1" ht="15.75" x14ac:dyDescent="0.25">
      <c r="A13" s="251" t="s">
        <v>34</v>
      </c>
      <c r="B13" s="254"/>
      <c r="C13" s="3"/>
      <c r="D13" s="249"/>
      <c r="E13" s="35" t="s">
        <v>496</v>
      </c>
      <c r="F13" s="35"/>
      <c r="G13" s="35"/>
      <c r="H13" s="35"/>
      <c r="I13" s="35"/>
      <c r="J13" s="35"/>
      <c r="K13" s="35"/>
      <c r="L13" s="35"/>
      <c r="M13" s="35"/>
      <c r="N13" s="187"/>
      <c r="O13" s="187"/>
      <c r="P13" s="187"/>
      <c r="Q13" s="187"/>
      <c r="R13" s="187"/>
    </row>
    <row r="14" spans="1:18" s="129" customFormat="1" ht="15.75" x14ac:dyDescent="0.25">
      <c r="A14" s="251"/>
      <c r="B14" s="254" t="s">
        <v>37</v>
      </c>
      <c r="C14" s="3"/>
      <c r="D14" s="249"/>
      <c r="E14" s="35" t="s">
        <v>272</v>
      </c>
      <c r="F14" s="255"/>
      <c r="G14" s="571" t="s">
        <v>273</v>
      </c>
      <c r="H14" s="571"/>
      <c r="I14" s="242"/>
      <c r="J14" s="255"/>
      <c r="K14" s="255"/>
      <c r="L14" s="187"/>
      <c r="M14" s="187"/>
      <c r="N14" s="187"/>
      <c r="O14" s="187"/>
      <c r="P14" s="187"/>
      <c r="Q14" s="187"/>
      <c r="R14" s="187"/>
    </row>
    <row r="15" spans="1:18" s="129" customFormat="1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  <c r="M15" s="35"/>
      <c r="N15" s="187"/>
      <c r="O15" s="187"/>
      <c r="P15" s="187"/>
      <c r="Q15" s="187"/>
      <c r="R15" s="187"/>
    </row>
    <row r="16" spans="1:18" s="129" customFormat="1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  <c r="M16" s="35"/>
      <c r="N16" s="187"/>
      <c r="O16" s="187"/>
      <c r="P16" s="187"/>
      <c r="Q16" s="187"/>
      <c r="R16" s="187"/>
    </row>
    <row r="17" spans="1:18" s="129" customFormat="1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  <c r="P17" s="187"/>
      <c r="Q17" s="187"/>
      <c r="R17" s="187"/>
    </row>
    <row r="18" spans="1:18" s="129" customFormat="1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  <c r="M18" s="35"/>
      <c r="N18" s="187"/>
      <c r="O18" s="187"/>
      <c r="P18" s="187"/>
      <c r="Q18" s="187"/>
      <c r="R18" s="187"/>
    </row>
    <row r="19" spans="1:18" s="129" customFormat="1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79</v>
      </c>
      <c r="I19" s="187"/>
      <c r="J19" s="187"/>
      <c r="K19" s="36"/>
      <c r="L19" s="187"/>
      <c r="M19" s="187"/>
      <c r="N19" s="187"/>
      <c r="O19" s="187"/>
      <c r="P19" s="187"/>
      <c r="Q19" s="187"/>
      <c r="R19" s="187"/>
    </row>
    <row r="20" spans="1:18" s="129" customFormat="1" ht="15.75" x14ac:dyDescent="0.25">
      <c r="A20" s="251"/>
      <c r="B20" s="250" t="s">
        <v>278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I20" s="187"/>
      <c r="J20" s="187"/>
      <c r="K20" s="247"/>
      <c r="L20" s="187"/>
      <c r="M20" s="187"/>
      <c r="N20" s="187"/>
      <c r="O20" s="187"/>
      <c r="P20" s="187"/>
      <c r="Q20" s="187"/>
      <c r="R20" s="187"/>
    </row>
    <row r="22" spans="1:18" s="129" customFormat="1" ht="15.75" x14ac:dyDescent="0.25">
      <c r="A22" s="2" t="s">
        <v>0</v>
      </c>
      <c r="B22" s="3"/>
      <c r="C22" s="4"/>
      <c r="D22" s="4"/>
      <c r="E22" s="4"/>
      <c r="F22" s="37"/>
      <c r="G22" s="267"/>
      <c r="H22" s="37"/>
      <c r="I22" s="37"/>
      <c r="J22" s="37"/>
      <c r="K22" s="37"/>
      <c r="L22" s="37"/>
      <c r="M22" s="37"/>
      <c r="N22" s="34"/>
      <c r="O22" s="187"/>
      <c r="P22" s="187"/>
      <c r="Q22" s="187"/>
      <c r="R22" s="187"/>
    </row>
    <row r="23" spans="1:18" s="129" customFormat="1" ht="15.75" x14ac:dyDescent="0.25">
      <c r="A23" s="43" t="s">
        <v>502</v>
      </c>
      <c r="B23" s="2"/>
      <c r="C23" s="2"/>
      <c r="D23" s="2"/>
      <c r="E23" s="2"/>
      <c r="F23" s="37"/>
      <c r="G23" s="37"/>
      <c r="H23" s="37"/>
      <c r="I23" s="37"/>
      <c r="J23" s="37"/>
      <c r="K23" s="37"/>
      <c r="L23" s="37"/>
      <c r="M23" s="37"/>
      <c r="N23" s="34"/>
      <c r="O23" s="187"/>
      <c r="P23" s="187"/>
      <c r="Q23" s="187"/>
      <c r="R23" s="187"/>
    </row>
    <row r="24" spans="1:18" s="129" customFormat="1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142" t="s">
        <v>8</v>
      </c>
      <c r="I24" s="142" t="s">
        <v>7</v>
      </c>
      <c r="J24" s="142" t="s">
        <v>500</v>
      </c>
      <c r="K24" s="266" t="s">
        <v>113</v>
      </c>
      <c r="L24" s="265" t="s">
        <v>381</v>
      </c>
      <c r="M24" s="265" t="s">
        <v>499</v>
      </c>
      <c r="N24" s="142" t="s">
        <v>13</v>
      </c>
      <c r="O24" s="142" t="s">
        <v>13</v>
      </c>
      <c r="P24" s="9" t="s">
        <v>14</v>
      </c>
      <c r="Q24" s="264" t="s">
        <v>15</v>
      </c>
      <c r="R24" s="263" t="s">
        <v>16</v>
      </c>
    </row>
    <row r="25" spans="1:18" s="129" customFormat="1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143" t="s">
        <v>18</v>
      </c>
      <c r="I25" s="143"/>
      <c r="J25" s="143" t="s">
        <v>7</v>
      </c>
      <c r="K25" s="143"/>
      <c r="L25" s="262" t="s">
        <v>383</v>
      </c>
      <c r="M25" s="262" t="s">
        <v>29</v>
      </c>
      <c r="N25" s="143" t="s">
        <v>22</v>
      </c>
      <c r="O25" s="143" t="s">
        <v>23</v>
      </c>
      <c r="P25" s="46" t="s">
        <v>24</v>
      </c>
      <c r="Q25" s="44"/>
      <c r="R25" s="16"/>
    </row>
    <row r="26" spans="1:18" s="129" customFormat="1" ht="15.75" x14ac:dyDescent="0.25">
      <c r="A26" s="44"/>
      <c r="B26" s="44"/>
      <c r="C26" s="48"/>
      <c r="D26" s="13"/>
      <c r="E26" s="45"/>
      <c r="F26" s="258" t="s">
        <v>498</v>
      </c>
      <c r="G26" s="258" t="s">
        <v>383</v>
      </c>
      <c r="H26" s="143" t="s">
        <v>10</v>
      </c>
      <c r="I26" s="143"/>
      <c r="J26" s="143"/>
      <c r="K26" s="46"/>
      <c r="L26" s="261"/>
      <c r="M26" s="260"/>
      <c r="N26" s="46"/>
      <c r="O26" s="46"/>
      <c r="P26" s="46"/>
      <c r="Q26" s="44"/>
      <c r="R26" s="16"/>
    </row>
    <row r="27" spans="1:18" s="129" customFormat="1" ht="15.75" x14ac:dyDescent="0.25">
      <c r="A27" s="18"/>
      <c r="B27" s="18"/>
      <c r="C27" s="19"/>
      <c r="D27" s="20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8"/>
      <c r="R27" s="24"/>
    </row>
    <row r="28" spans="1:18" s="129" customFormat="1" ht="15.75" x14ac:dyDescent="0.25">
      <c r="A28" s="44"/>
      <c r="B28" s="50"/>
      <c r="C28" s="41"/>
      <c r="D28" s="49"/>
      <c r="E28" s="55"/>
      <c r="F28" s="47"/>
      <c r="G28" s="47"/>
      <c r="H28" s="46"/>
      <c r="I28" s="46"/>
      <c r="J28" s="9"/>
      <c r="K28" s="46"/>
      <c r="L28" s="46"/>
      <c r="M28" s="46"/>
      <c r="N28" s="46"/>
      <c r="O28" s="46"/>
      <c r="P28" s="46"/>
      <c r="Q28" s="259"/>
      <c r="R28" s="176"/>
    </row>
    <row r="29" spans="1:18" s="129" customFormat="1" ht="15.75" x14ac:dyDescent="0.25">
      <c r="A29" s="44">
        <v>1</v>
      </c>
      <c r="B29" s="50" t="s">
        <v>503</v>
      </c>
      <c r="C29" s="41" t="s">
        <v>504</v>
      </c>
      <c r="D29" s="49">
        <v>42076</v>
      </c>
      <c r="E29" s="55" t="s">
        <v>505</v>
      </c>
      <c r="F29" s="133">
        <v>0</v>
      </c>
      <c r="G29" s="133">
        <v>0</v>
      </c>
      <c r="H29" s="133">
        <v>0</v>
      </c>
      <c r="I29" s="133">
        <v>1800000</v>
      </c>
      <c r="J29" s="133">
        <v>0</v>
      </c>
      <c r="K29" s="46">
        <v>0</v>
      </c>
      <c r="L29" s="46">
        <v>1500000</v>
      </c>
      <c r="M29" s="46">
        <v>200000</v>
      </c>
      <c r="N29" s="46">
        <f>SUM(F29:M29)</f>
        <v>3500000</v>
      </c>
      <c r="O29" s="46">
        <f>150000000-N29</f>
        <v>146500000</v>
      </c>
      <c r="P29" s="258">
        <f>+N29+O29</f>
        <v>150000000</v>
      </c>
      <c r="Q29" s="179" t="s">
        <v>506</v>
      </c>
      <c r="R29" s="191" t="s">
        <v>507</v>
      </c>
    </row>
    <row r="30" spans="1:18" s="129" customFormat="1" ht="15.75" x14ac:dyDescent="0.25">
      <c r="A30" s="44"/>
      <c r="B30" s="50"/>
      <c r="C30" s="41"/>
      <c r="D30" s="49"/>
      <c r="E30" s="55"/>
      <c r="F30" s="133"/>
      <c r="G30" s="133"/>
      <c r="H30" s="133"/>
      <c r="I30" s="133"/>
      <c r="J30" s="133"/>
      <c r="K30" s="46"/>
      <c r="L30" s="46"/>
      <c r="M30" s="46"/>
      <c r="N30" s="46"/>
      <c r="O30" s="46"/>
      <c r="P30" s="258"/>
      <c r="Q30" s="179"/>
      <c r="R30" s="191" t="s">
        <v>404</v>
      </c>
    </row>
    <row r="31" spans="1:18" s="129" customFormat="1" ht="15.75" x14ac:dyDescent="0.25">
      <c r="A31" s="44"/>
      <c r="B31" s="27"/>
      <c r="C31" s="28"/>
      <c r="D31" s="29"/>
      <c r="E31" s="28"/>
      <c r="F31" s="46"/>
      <c r="G31" s="46"/>
      <c r="H31" s="26"/>
      <c r="I31" s="26"/>
      <c r="J31" s="26"/>
      <c r="K31" s="26"/>
      <c r="L31" s="26"/>
      <c r="M31" s="26"/>
      <c r="N31" s="26"/>
      <c r="O31" s="46"/>
      <c r="P31" s="46"/>
      <c r="Q31" s="50"/>
      <c r="R31" s="272"/>
    </row>
    <row r="32" spans="1:18" s="129" customFormat="1" ht="16.5" thickBot="1" x14ac:dyDescent="0.3">
      <c r="A32" s="30"/>
      <c r="B32" s="243"/>
      <c r="C32" s="244"/>
      <c r="D32" s="244"/>
      <c r="E32" s="245"/>
      <c r="F32" s="256">
        <f t="shared" ref="F32:O32" si="1">SUM(F29:F31)</f>
        <v>0</v>
      </c>
      <c r="G32" s="256">
        <f t="shared" si="1"/>
        <v>0</v>
      </c>
      <c r="H32" s="256">
        <f t="shared" si="1"/>
        <v>0</v>
      </c>
      <c r="I32" s="256">
        <f t="shared" si="1"/>
        <v>1800000</v>
      </c>
      <c r="J32" s="256">
        <f t="shared" si="1"/>
        <v>0</v>
      </c>
      <c r="K32" s="256">
        <f t="shared" si="1"/>
        <v>0</v>
      </c>
      <c r="L32" s="256">
        <f t="shared" si="1"/>
        <v>1500000</v>
      </c>
      <c r="M32" s="256">
        <f t="shared" si="1"/>
        <v>200000</v>
      </c>
      <c r="N32" s="256">
        <f t="shared" si="1"/>
        <v>3500000</v>
      </c>
      <c r="O32" s="256">
        <f t="shared" si="1"/>
        <v>146500000</v>
      </c>
      <c r="P32" s="256">
        <f>SUM(P29:P31)</f>
        <v>150000000</v>
      </c>
      <c r="Q32" s="32"/>
      <c r="R32" s="32"/>
    </row>
    <row r="33" spans="1:18" s="129" customFormat="1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3"/>
    </row>
    <row r="34" spans="1:18" s="129" customFormat="1" ht="15.75" x14ac:dyDescent="0.25">
      <c r="A34" s="251" t="s">
        <v>34</v>
      </c>
      <c r="B34" s="254"/>
      <c r="C34" s="3"/>
      <c r="D34" s="249"/>
      <c r="E34" s="35" t="s">
        <v>508</v>
      </c>
      <c r="F34" s="35"/>
      <c r="G34" s="35"/>
      <c r="H34" s="35"/>
      <c r="I34" s="35"/>
      <c r="J34" s="35"/>
      <c r="K34" s="35"/>
      <c r="L34" s="35"/>
      <c r="M34" s="35"/>
      <c r="N34" s="187"/>
      <c r="O34" s="187"/>
      <c r="P34" s="187"/>
      <c r="Q34" s="187"/>
      <c r="R34" s="187"/>
    </row>
    <row r="35" spans="1:18" s="129" customFormat="1" ht="15.75" x14ac:dyDescent="0.25">
      <c r="A35" s="251"/>
      <c r="B35" s="254" t="s">
        <v>37</v>
      </c>
      <c r="C35" s="3"/>
      <c r="D35" s="249"/>
      <c r="E35" s="35" t="s">
        <v>272</v>
      </c>
      <c r="F35" s="255"/>
      <c r="G35" s="571" t="s">
        <v>273</v>
      </c>
      <c r="H35" s="571"/>
      <c r="I35" s="246"/>
      <c r="J35" s="255"/>
      <c r="K35" s="255"/>
      <c r="L35" s="187"/>
      <c r="M35" s="187"/>
      <c r="N35" s="187"/>
      <c r="O35" s="187"/>
      <c r="P35" s="187"/>
      <c r="Q35" s="187"/>
      <c r="R35" s="187"/>
    </row>
    <row r="36" spans="1:18" s="129" customFormat="1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  <c r="M36" s="35"/>
      <c r="N36" s="187"/>
      <c r="O36" s="187"/>
      <c r="P36" s="187"/>
      <c r="Q36" s="187"/>
      <c r="R36" s="187"/>
    </row>
    <row r="37" spans="1:18" s="129" customFormat="1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  <c r="M37" s="35"/>
      <c r="N37" s="187"/>
      <c r="O37" s="187"/>
      <c r="P37" s="187"/>
      <c r="Q37" s="187"/>
      <c r="R37" s="187"/>
    </row>
    <row r="38" spans="1:18" s="129" customFormat="1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187"/>
      <c r="M38" s="187"/>
      <c r="N38" s="187"/>
      <c r="O38" s="187"/>
      <c r="P38" s="187"/>
      <c r="Q38" s="187"/>
      <c r="R38" s="187"/>
    </row>
    <row r="39" spans="1:18" s="129" customFormat="1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  <c r="M39" s="35"/>
      <c r="N39" s="187"/>
      <c r="O39" s="187"/>
      <c r="P39" s="187"/>
      <c r="Q39" s="187"/>
      <c r="R39" s="187"/>
    </row>
    <row r="40" spans="1:18" s="129" customFormat="1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I40" s="187"/>
      <c r="J40" s="187"/>
      <c r="K40" s="36"/>
      <c r="L40" s="187"/>
      <c r="M40" s="187"/>
      <c r="N40" s="187"/>
      <c r="O40" s="187"/>
      <c r="P40" s="187"/>
      <c r="Q40" s="187"/>
      <c r="R40" s="187"/>
    </row>
    <row r="41" spans="1:18" s="129" customFormat="1" ht="15.75" x14ac:dyDescent="0.25">
      <c r="A41" s="251"/>
      <c r="B41" s="250" t="s">
        <v>278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I41" s="187"/>
      <c r="J41" s="187"/>
      <c r="K41" s="247"/>
      <c r="L41" s="187"/>
      <c r="M41" s="187"/>
      <c r="N41" s="187"/>
      <c r="O41" s="187"/>
      <c r="P41" s="187"/>
      <c r="Q41" s="187"/>
      <c r="R41" s="187"/>
    </row>
    <row r="43" spans="1:18" ht="15.75" x14ac:dyDescent="0.25">
      <c r="A43" s="2" t="s">
        <v>0</v>
      </c>
      <c r="B43" s="3"/>
      <c r="C43" s="4"/>
      <c r="D43" s="4"/>
      <c r="E43" s="4"/>
      <c r="F43" s="37"/>
      <c r="G43" s="267"/>
      <c r="H43" s="37"/>
      <c r="I43" s="37"/>
      <c r="J43" s="37"/>
      <c r="K43" s="37"/>
      <c r="L43" s="37"/>
      <c r="M43" s="37"/>
      <c r="N43" s="34"/>
      <c r="O43" s="187"/>
      <c r="P43" s="187"/>
      <c r="Q43" s="187"/>
      <c r="R43" s="187"/>
    </row>
    <row r="44" spans="1:18" ht="15.75" x14ac:dyDescent="0.25">
      <c r="A44" s="43" t="s">
        <v>502</v>
      </c>
      <c r="B44" s="2"/>
      <c r="C44" s="2"/>
      <c r="D44" s="2"/>
      <c r="E44" s="2"/>
      <c r="F44" s="37"/>
      <c r="G44" s="37"/>
      <c r="H44" s="37"/>
      <c r="I44" s="37"/>
      <c r="J44" s="37"/>
      <c r="K44" s="37"/>
      <c r="L44" s="37"/>
      <c r="M44" s="37"/>
      <c r="N44" s="34"/>
      <c r="O44" s="187"/>
      <c r="P44" s="187"/>
      <c r="Q44" s="187"/>
      <c r="R44" s="187"/>
    </row>
    <row r="45" spans="1:18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142" t="s">
        <v>8</v>
      </c>
      <c r="I45" s="142" t="s">
        <v>7</v>
      </c>
      <c r="J45" s="142" t="s">
        <v>500</v>
      </c>
      <c r="K45" s="266" t="s">
        <v>113</v>
      </c>
      <c r="L45" s="265" t="s">
        <v>381</v>
      </c>
      <c r="M45" s="265" t="s">
        <v>499</v>
      </c>
      <c r="N45" s="142" t="s">
        <v>13</v>
      </c>
      <c r="O45" s="142" t="s">
        <v>13</v>
      </c>
      <c r="P45" s="9" t="s">
        <v>14</v>
      </c>
      <c r="Q45" s="264" t="s">
        <v>15</v>
      </c>
      <c r="R45" s="263" t="s">
        <v>16</v>
      </c>
    </row>
    <row r="46" spans="1:18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143" t="s">
        <v>18</v>
      </c>
      <c r="I46" s="143"/>
      <c r="J46" s="143" t="s">
        <v>7</v>
      </c>
      <c r="K46" s="143"/>
      <c r="L46" s="262" t="s">
        <v>383</v>
      </c>
      <c r="M46" s="262" t="s">
        <v>29</v>
      </c>
      <c r="N46" s="143" t="s">
        <v>22</v>
      </c>
      <c r="O46" s="143" t="s">
        <v>23</v>
      </c>
      <c r="P46" s="46" t="s">
        <v>24</v>
      </c>
      <c r="Q46" s="44"/>
      <c r="R46" s="16"/>
    </row>
    <row r="47" spans="1:18" ht="15.75" x14ac:dyDescent="0.25">
      <c r="A47" s="44"/>
      <c r="B47" s="44"/>
      <c r="C47" s="48"/>
      <c r="D47" s="13"/>
      <c r="E47" s="45"/>
      <c r="F47" s="258" t="s">
        <v>498</v>
      </c>
      <c r="G47" s="258" t="s">
        <v>383</v>
      </c>
      <c r="H47" s="143" t="s">
        <v>10</v>
      </c>
      <c r="I47" s="143"/>
      <c r="J47" s="143"/>
      <c r="K47" s="46"/>
      <c r="L47" s="261"/>
      <c r="M47" s="260"/>
      <c r="N47" s="46"/>
      <c r="O47" s="46"/>
      <c r="P47" s="46"/>
      <c r="Q47" s="44"/>
      <c r="R47" s="16"/>
    </row>
    <row r="48" spans="1:18" ht="15.75" x14ac:dyDescent="0.25">
      <c r="A48" s="18"/>
      <c r="B48" s="18"/>
      <c r="C48" s="19"/>
      <c r="D48" s="20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18"/>
      <c r="R48" s="24"/>
    </row>
    <row r="49" spans="1:18" ht="15.75" x14ac:dyDescent="0.25">
      <c r="A49" s="44"/>
      <c r="B49" s="50"/>
      <c r="C49" s="41"/>
      <c r="D49" s="49"/>
      <c r="E49" s="55"/>
      <c r="F49" s="47"/>
      <c r="G49" s="47"/>
      <c r="H49" s="46"/>
      <c r="I49" s="46"/>
      <c r="J49" s="9"/>
      <c r="K49" s="46"/>
      <c r="L49" s="46"/>
      <c r="M49" s="46"/>
      <c r="N49" s="46"/>
      <c r="O49" s="46"/>
      <c r="P49" s="46"/>
      <c r="Q49" s="259"/>
      <c r="R49" s="176"/>
    </row>
    <row r="50" spans="1:18" ht="15.75" x14ac:dyDescent="0.25">
      <c r="A50" s="44">
        <v>1</v>
      </c>
      <c r="B50" s="50" t="s">
        <v>281</v>
      </c>
      <c r="C50" s="41" t="s">
        <v>60</v>
      </c>
      <c r="D50" s="49">
        <v>42076</v>
      </c>
      <c r="E50" s="55" t="s">
        <v>61</v>
      </c>
      <c r="F50" s="133">
        <v>0</v>
      </c>
      <c r="G50" s="133">
        <v>0</v>
      </c>
      <c r="H50" s="133">
        <v>0</v>
      </c>
      <c r="I50" s="133">
        <v>4200000</v>
      </c>
      <c r="J50" s="133">
        <v>0</v>
      </c>
      <c r="K50" s="46">
        <v>0</v>
      </c>
      <c r="L50" s="46">
        <v>3500000</v>
      </c>
      <c r="M50" s="46">
        <v>0</v>
      </c>
      <c r="N50" s="46">
        <f>SUM(F50:M50)</f>
        <v>7700000</v>
      </c>
      <c r="O50" s="46">
        <f>350000000-N50</f>
        <v>342300000</v>
      </c>
      <c r="P50" s="258">
        <f>+N50+O50</f>
        <v>350000000</v>
      </c>
      <c r="Q50" s="179" t="s">
        <v>509</v>
      </c>
      <c r="R50" s="191" t="s">
        <v>507</v>
      </c>
    </row>
    <row r="51" spans="1:18" ht="15.75" x14ac:dyDescent="0.25">
      <c r="A51" s="44"/>
      <c r="B51" s="50"/>
      <c r="C51" s="41"/>
      <c r="D51" s="49"/>
      <c r="E51" s="55"/>
      <c r="F51" s="133"/>
      <c r="G51" s="133"/>
      <c r="H51" s="133"/>
      <c r="I51" s="133"/>
      <c r="J51" s="133"/>
      <c r="K51" s="46"/>
      <c r="L51" s="46"/>
      <c r="M51" s="46"/>
      <c r="N51" s="46"/>
      <c r="O51" s="46"/>
      <c r="P51" s="258"/>
      <c r="Q51" s="179"/>
      <c r="R51" s="191" t="s">
        <v>404</v>
      </c>
    </row>
    <row r="52" spans="1:18" ht="15.75" x14ac:dyDescent="0.25">
      <c r="A52" s="44"/>
      <c r="B52" s="27"/>
      <c r="C52" s="28"/>
      <c r="D52" s="29"/>
      <c r="E52" s="28"/>
      <c r="F52" s="46"/>
      <c r="G52" s="46"/>
      <c r="H52" s="26"/>
      <c r="I52" s="26"/>
      <c r="J52" s="26"/>
      <c r="K52" s="26"/>
      <c r="L52" s="26"/>
      <c r="M52" s="26"/>
      <c r="N52" s="26"/>
      <c r="O52" s="46"/>
      <c r="P52" s="46"/>
      <c r="Q52" s="50"/>
      <c r="R52" s="272"/>
    </row>
    <row r="53" spans="1:18" ht="16.5" thickBot="1" x14ac:dyDescent="0.3">
      <c r="A53" s="30"/>
      <c r="B53" s="243"/>
      <c r="C53" s="244"/>
      <c r="D53" s="244"/>
      <c r="E53" s="245"/>
      <c r="F53" s="256">
        <f t="shared" ref="F53:O53" si="2">SUM(F50:F52)</f>
        <v>0</v>
      </c>
      <c r="G53" s="256">
        <f t="shared" si="2"/>
        <v>0</v>
      </c>
      <c r="H53" s="256">
        <f t="shared" si="2"/>
        <v>0</v>
      </c>
      <c r="I53" s="256">
        <f t="shared" si="2"/>
        <v>4200000</v>
      </c>
      <c r="J53" s="256">
        <f t="shared" si="2"/>
        <v>0</v>
      </c>
      <c r="K53" s="256">
        <f t="shared" si="2"/>
        <v>0</v>
      </c>
      <c r="L53" s="256">
        <f t="shared" si="2"/>
        <v>3500000</v>
      </c>
      <c r="M53" s="256">
        <f t="shared" si="2"/>
        <v>0</v>
      </c>
      <c r="N53" s="256">
        <f t="shared" si="2"/>
        <v>7700000</v>
      </c>
      <c r="O53" s="256">
        <f t="shared" si="2"/>
        <v>342300000</v>
      </c>
      <c r="P53" s="256">
        <f>SUM(P50:P52)</f>
        <v>350000000</v>
      </c>
      <c r="Q53" s="32"/>
      <c r="R53" s="32"/>
    </row>
    <row r="54" spans="1:18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3"/>
    </row>
    <row r="55" spans="1:18" ht="15.75" x14ac:dyDescent="0.25">
      <c r="A55" s="251" t="s">
        <v>34</v>
      </c>
      <c r="B55" s="254"/>
      <c r="C55" s="3"/>
      <c r="D55" s="249"/>
      <c r="E55" s="35" t="s">
        <v>508</v>
      </c>
      <c r="F55" s="35"/>
      <c r="G55" s="35"/>
      <c r="H55" s="35"/>
      <c r="I55" s="35"/>
      <c r="J55" s="35"/>
      <c r="K55" s="35"/>
      <c r="L55" s="35"/>
      <c r="M55" s="35"/>
      <c r="N55" s="187"/>
      <c r="O55" s="187"/>
      <c r="P55" s="187"/>
      <c r="Q55" s="187"/>
      <c r="R55" s="187"/>
    </row>
    <row r="56" spans="1:18" ht="15.75" x14ac:dyDescent="0.25">
      <c r="A56" s="251"/>
      <c r="B56" s="254" t="s">
        <v>37</v>
      </c>
      <c r="C56" s="3"/>
      <c r="D56" s="249"/>
      <c r="E56" s="35" t="s">
        <v>272</v>
      </c>
      <c r="F56" s="255"/>
      <c r="G56" s="571" t="s">
        <v>273</v>
      </c>
      <c r="H56" s="571"/>
      <c r="I56" s="246"/>
      <c r="J56" s="255"/>
      <c r="K56" s="255"/>
      <c r="L56" s="187"/>
      <c r="M56" s="187"/>
      <c r="N56" s="187"/>
      <c r="O56" s="187"/>
      <c r="P56" s="187"/>
      <c r="Q56" s="187"/>
      <c r="R56" s="187"/>
    </row>
    <row r="57" spans="1:18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  <c r="M57" s="35"/>
      <c r="N57" s="187"/>
      <c r="O57" s="187"/>
      <c r="P57" s="187"/>
      <c r="Q57" s="187"/>
      <c r="R57" s="187"/>
    </row>
    <row r="58" spans="1:18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  <c r="M58" s="35"/>
      <c r="N58" s="187"/>
      <c r="O58" s="187"/>
      <c r="P58" s="187"/>
      <c r="Q58" s="187"/>
      <c r="R58" s="187"/>
    </row>
    <row r="59" spans="1:18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  <c r="Q59" s="187"/>
      <c r="R59" s="187"/>
    </row>
    <row r="60" spans="1:18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  <c r="M60" s="35"/>
      <c r="N60" s="187"/>
      <c r="O60" s="187"/>
      <c r="P60" s="187"/>
      <c r="Q60" s="187"/>
      <c r="R60" s="187"/>
    </row>
    <row r="61" spans="1:18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I61" s="187"/>
      <c r="J61" s="187"/>
      <c r="K61" s="36"/>
      <c r="L61" s="187"/>
      <c r="M61" s="187"/>
      <c r="N61" s="187"/>
      <c r="O61" s="187"/>
      <c r="P61" s="187"/>
      <c r="Q61" s="187"/>
      <c r="R61" s="187"/>
    </row>
    <row r="62" spans="1:18" ht="15.75" x14ac:dyDescent="0.25">
      <c r="A62" s="251"/>
      <c r="B62" s="250" t="s">
        <v>278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I62" s="187"/>
      <c r="J62" s="187"/>
      <c r="K62" s="247"/>
      <c r="L62" s="187"/>
      <c r="M62" s="187"/>
      <c r="N62" s="187"/>
      <c r="O62" s="187"/>
      <c r="P62" s="187"/>
      <c r="Q62" s="187"/>
      <c r="R62" s="187"/>
    </row>
    <row r="63" spans="1:18" x14ac:dyDescent="0.25">
      <c r="I63">
        <v>5</v>
      </c>
    </row>
    <row r="64" spans="1:18" s="273" customFormat="1" ht="15.75" x14ac:dyDescent="0.25">
      <c r="A64" s="2" t="s">
        <v>0</v>
      </c>
      <c r="B64" s="3"/>
      <c r="C64" s="4"/>
      <c r="D64" s="4"/>
      <c r="E64" s="4"/>
      <c r="F64" s="37"/>
      <c r="G64" s="267"/>
      <c r="H64" s="37"/>
      <c r="I64" s="37"/>
      <c r="J64" s="37"/>
      <c r="K64" s="37"/>
      <c r="L64" s="37"/>
      <c r="M64" s="37"/>
      <c r="N64" s="34"/>
      <c r="O64" s="187"/>
      <c r="P64" s="187"/>
      <c r="Q64" s="187"/>
      <c r="R64" s="187"/>
    </row>
    <row r="65" spans="1:18" ht="15.75" x14ac:dyDescent="0.25">
      <c r="A65" s="43" t="s">
        <v>513</v>
      </c>
      <c r="B65" s="2"/>
      <c r="C65" s="2"/>
      <c r="D65" s="2"/>
      <c r="E65" s="2"/>
      <c r="F65" s="37"/>
      <c r="G65" s="37"/>
      <c r="H65" s="37"/>
      <c r="I65" s="37"/>
      <c r="J65" s="37"/>
      <c r="K65" s="37"/>
      <c r="L65" s="37"/>
      <c r="M65" s="37"/>
      <c r="N65" s="34"/>
      <c r="O65" s="187"/>
      <c r="P65" s="187"/>
      <c r="Q65" s="187"/>
      <c r="R65" s="187"/>
    </row>
    <row r="66" spans="1:18" ht="15.75" x14ac:dyDescent="0.25">
      <c r="A66" s="6"/>
      <c r="B66" s="6" t="s">
        <v>34</v>
      </c>
      <c r="C66" s="7" t="s">
        <v>3</v>
      </c>
      <c r="D66" s="8" t="s">
        <v>4</v>
      </c>
      <c r="E66" s="7" t="s">
        <v>5</v>
      </c>
      <c r="F66" s="9" t="s">
        <v>6</v>
      </c>
      <c r="G66" s="9" t="s">
        <v>6</v>
      </c>
      <c r="H66" s="142" t="s">
        <v>8</v>
      </c>
      <c r="I66" s="142" t="s">
        <v>7</v>
      </c>
      <c r="J66" s="142" t="s">
        <v>500</v>
      </c>
      <c r="K66" s="266" t="s">
        <v>113</v>
      </c>
      <c r="L66" s="265" t="s">
        <v>381</v>
      </c>
      <c r="M66" s="265" t="s">
        <v>499</v>
      </c>
      <c r="N66" s="142" t="s">
        <v>13</v>
      </c>
      <c r="O66" s="142" t="s">
        <v>13</v>
      </c>
      <c r="P66" s="9" t="s">
        <v>14</v>
      </c>
      <c r="Q66" s="264" t="s">
        <v>15</v>
      </c>
      <c r="R66" s="263" t="s">
        <v>16</v>
      </c>
    </row>
    <row r="67" spans="1:18" ht="15.75" x14ac:dyDescent="0.25">
      <c r="A67" s="44"/>
      <c r="B67" s="44"/>
      <c r="C67" s="45"/>
      <c r="D67" s="13"/>
      <c r="E67" s="45"/>
      <c r="F67" s="46" t="s">
        <v>17</v>
      </c>
      <c r="G67" s="46" t="s">
        <v>17</v>
      </c>
      <c r="H67" s="143" t="s">
        <v>18</v>
      </c>
      <c r="I67" s="143"/>
      <c r="J67" s="143" t="s">
        <v>7</v>
      </c>
      <c r="K67" s="143"/>
      <c r="L67" s="262" t="s">
        <v>383</v>
      </c>
      <c r="M67" s="262" t="s">
        <v>29</v>
      </c>
      <c r="N67" s="143" t="s">
        <v>22</v>
      </c>
      <c r="O67" s="143" t="s">
        <v>23</v>
      </c>
      <c r="P67" s="46" t="s">
        <v>24</v>
      </c>
      <c r="Q67" s="44"/>
      <c r="R67" s="16"/>
    </row>
    <row r="68" spans="1:18" ht="15.75" x14ac:dyDescent="0.25">
      <c r="A68" s="44"/>
      <c r="B68" s="44"/>
      <c r="C68" s="48"/>
      <c r="D68" s="13"/>
      <c r="E68" s="45"/>
      <c r="F68" s="258" t="s">
        <v>498</v>
      </c>
      <c r="G68" s="258" t="s">
        <v>383</v>
      </c>
      <c r="H68" s="143" t="s">
        <v>10</v>
      </c>
      <c r="I68" s="143"/>
      <c r="J68" s="143"/>
      <c r="K68" s="46"/>
      <c r="L68" s="261"/>
      <c r="M68" s="260"/>
      <c r="N68" s="46"/>
      <c r="O68" s="46"/>
      <c r="P68" s="46"/>
      <c r="Q68" s="44"/>
      <c r="R68" s="16"/>
    </row>
    <row r="69" spans="1:18" ht="15.75" x14ac:dyDescent="0.25">
      <c r="A69" s="18"/>
      <c r="B69" s="18"/>
      <c r="C69" s="19"/>
      <c r="D69" s="20"/>
      <c r="E69" s="21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8"/>
      <c r="R69" s="24"/>
    </row>
    <row r="70" spans="1:18" ht="15.75" x14ac:dyDescent="0.25">
      <c r="A70" s="44"/>
      <c r="B70" s="50"/>
      <c r="C70" s="41"/>
      <c r="D70" s="49"/>
      <c r="E70" s="55"/>
      <c r="F70" s="47"/>
      <c r="G70" s="47"/>
      <c r="H70" s="46"/>
      <c r="I70" s="46"/>
      <c r="J70" s="9"/>
      <c r="K70" s="46"/>
      <c r="L70" s="46"/>
      <c r="M70" s="46"/>
      <c r="N70" s="46"/>
      <c r="O70" s="46"/>
      <c r="P70" s="46"/>
      <c r="Q70" s="259"/>
      <c r="R70" s="176"/>
    </row>
    <row r="71" spans="1:18" ht="15.75" x14ac:dyDescent="0.25">
      <c r="A71" s="44">
        <v>1</v>
      </c>
      <c r="B71" s="50" t="s">
        <v>510</v>
      </c>
      <c r="C71" s="41" t="s">
        <v>511</v>
      </c>
      <c r="D71" s="49">
        <v>42090</v>
      </c>
      <c r="E71" s="55" t="s">
        <v>512</v>
      </c>
      <c r="F71" s="133">
        <v>0</v>
      </c>
      <c r="G71" s="133">
        <v>0</v>
      </c>
      <c r="H71" s="133">
        <v>0</v>
      </c>
      <c r="I71" s="133">
        <v>173032</v>
      </c>
      <c r="J71" s="133">
        <v>0</v>
      </c>
      <c r="K71" s="46">
        <v>0</v>
      </c>
      <c r="L71" s="46">
        <v>0</v>
      </c>
      <c r="M71" s="46">
        <v>0</v>
      </c>
      <c r="N71" s="46">
        <f>SUM(F71:M71)</f>
        <v>173032</v>
      </c>
      <c r="O71" s="46">
        <f>15000000-N71</f>
        <v>14826968</v>
      </c>
      <c r="P71" s="258">
        <f>+N71+O71</f>
        <v>15000000</v>
      </c>
      <c r="Q71" s="179" t="s">
        <v>123</v>
      </c>
      <c r="R71" s="191" t="s">
        <v>507</v>
      </c>
    </row>
    <row r="72" spans="1:18" ht="15.75" x14ac:dyDescent="0.25">
      <c r="A72" s="44"/>
      <c r="B72" s="50"/>
      <c r="C72" s="41"/>
      <c r="D72" s="49"/>
      <c r="E72" s="55"/>
      <c r="F72" s="133"/>
      <c r="G72" s="133"/>
      <c r="H72" s="133"/>
      <c r="I72" s="133"/>
      <c r="J72" s="133"/>
      <c r="K72" s="46"/>
      <c r="L72" s="46"/>
      <c r="M72" s="46"/>
      <c r="N72" s="46"/>
      <c r="O72" s="46"/>
      <c r="P72" s="258"/>
      <c r="Q72" s="179"/>
      <c r="R72" s="191" t="s">
        <v>515</v>
      </c>
    </row>
    <row r="73" spans="1:18" ht="15.75" x14ac:dyDescent="0.25">
      <c r="A73" s="44"/>
      <c r="B73" s="27"/>
      <c r="C73" s="28"/>
      <c r="D73" s="29"/>
      <c r="E73" s="28"/>
      <c r="F73" s="46"/>
      <c r="G73" s="46"/>
      <c r="H73" s="26"/>
      <c r="I73" s="26"/>
      <c r="J73" s="26"/>
      <c r="K73" s="26"/>
      <c r="L73" s="26"/>
      <c r="M73" s="26"/>
      <c r="N73" s="26"/>
      <c r="O73" s="46"/>
      <c r="P73" s="46"/>
      <c r="Q73" s="50"/>
      <c r="R73" s="272"/>
    </row>
    <row r="74" spans="1:18" ht="16.5" thickBot="1" x14ac:dyDescent="0.3">
      <c r="A74" s="30"/>
      <c r="B74" s="268"/>
      <c r="C74" s="269"/>
      <c r="D74" s="269"/>
      <c r="E74" s="270"/>
      <c r="F74" s="256">
        <f t="shared" ref="F74:O74" si="3">SUM(F71:F73)</f>
        <v>0</v>
      </c>
      <c r="G74" s="256">
        <f t="shared" si="3"/>
        <v>0</v>
      </c>
      <c r="H74" s="256">
        <f t="shared" si="3"/>
        <v>0</v>
      </c>
      <c r="I74" s="256">
        <f t="shared" si="3"/>
        <v>173032</v>
      </c>
      <c r="J74" s="256">
        <f t="shared" si="3"/>
        <v>0</v>
      </c>
      <c r="K74" s="256">
        <f t="shared" si="3"/>
        <v>0</v>
      </c>
      <c r="L74" s="256">
        <f t="shared" si="3"/>
        <v>0</v>
      </c>
      <c r="M74" s="256">
        <f t="shared" si="3"/>
        <v>0</v>
      </c>
      <c r="N74" s="256">
        <f t="shared" si="3"/>
        <v>173032</v>
      </c>
      <c r="O74" s="256">
        <f t="shared" si="3"/>
        <v>14826968</v>
      </c>
      <c r="P74" s="256">
        <f>SUM(P71:P73)</f>
        <v>15000000</v>
      </c>
      <c r="Q74" s="32"/>
      <c r="R74" s="32"/>
    </row>
    <row r="75" spans="1:18" ht="16.5" thickTop="1" x14ac:dyDescent="0.25">
      <c r="A75" s="4"/>
      <c r="B75" s="3"/>
      <c r="C75" s="3"/>
      <c r="D75" s="4"/>
      <c r="E75" s="3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"/>
    </row>
    <row r="76" spans="1:18" ht="15.75" x14ac:dyDescent="0.25">
      <c r="A76" s="251" t="s">
        <v>34</v>
      </c>
      <c r="B76" s="254"/>
      <c r="C76" s="3"/>
      <c r="D76" s="249"/>
      <c r="E76" s="35" t="s">
        <v>514</v>
      </c>
      <c r="F76" s="35"/>
      <c r="G76" s="35"/>
      <c r="H76" s="35"/>
      <c r="I76" s="35"/>
      <c r="J76" s="35"/>
      <c r="K76" s="35"/>
      <c r="L76" s="35"/>
      <c r="M76" s="35"/>
      <c r="N76" s="187"/>
      <c r="O76" s="187"/>
      <c r="P76" s="187"/>
      <c r="Q76" s="187"/>
      <c r="R76" s="187"/>
    </row>
    <row r="77" spans="1:18" ht="15.75" x14ac:dyDescent="0.25">
      <c r="A77" s="251"/>
      <c r="B77" s="254" t="s">
        <v>37</v>
      </c>
      <c r="C77" s="3"/>
      <c r="D77" s="249"/>
      <c r="E77" s="35" t="s">
        <v>272</v>
      </c>
      <c r="F77" s="255"/>
      <c r="G77" s="571" t="s">
        <v>273</v>
      </c>
      <c r="H77" s="571"/>
      <c r="I77" s="271"/>
      <c r="J77" s="255"/>
      <c r="K77" s="255"/>
      <c r="L77" s="187"/>
      <c r="M77" s="187"/>
      <c r="N77" s="187"/>
      <c r="O77" s="187"/>
      <c r="P77" s="187"/>
      <c r="Q77" s="187"/>
      <c r="R77" s="187"/>
    </row>
    <row r="78" spans="1:18" ht="15.75" x14ac:dyDescent="0.25">
      <c r="A78" s="251"/>
      <c r="B78" s="254"/>
      <c r="C78" s="3"/>
      <c r="D78" s="249"/>
      <c r="E78" s="35"/>
      <c r="F78" s="35"/>
      <c r="G78" s="35"/>
      <c r="H78" s="35"/>
      <c r="I78" s="35"/>
      <c r="J78" s="35"/>
      <c r="K78" s="35"/>
      <c r="L78" s="35"/>
      <c r="M78" s="35"/>
      <c r="N78" s="187"/>
      <c r="O78" s="187"/>
      <c r="P78" s="187"/>
      <c r="Q78" s="187"/>
      <c r="R78" s="187"/>
    </row>
    <row r="79" spans="1:18" ht="15.75" x14ac:dyDescent="0.25">
      <c r="A79" s="251"/>
      <c r="B79" s="254"/>
      <c r="C79" s="3"/>
      <c r="D79" s="249"/>
      <c r="E79" s="35"/>
      <c r="F79" s="35"/>
      <c r="G79" s="35"/>
      <c r="H79" s="35"/>
      <c r="I79" s="35"/>
      <c r="J79" s="35"/>
      <c r="K79" s="35"/>
      <c r="L79" s="35"/>
      <c r="M79" s="35"/>
      <c r="N79" s="187"/>
      <c r="O79" s="187"/>
      <c r="P79" s="187"/>
      <c r="Q79" s="187"/>
      <c r="R79" s="187"/>
    </row>
    <row r="80" spans="1:18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35"/>
      <c r="L80" s="187"/>
      <c r="M80" s="187"/>
      <c r="N80" s="187"/>
      <c r="O80" s="187"/>
      <c r="P80" s="187"/>
      <c r="Q80" s="187"/>
      <c r="R80" s="187"/>
    </row>
    <row r="81" spans="1:18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  <c r="L81" s="35"/>
      <c r="M81" s="35"/>
      <c r="N81" s="187"/>
      <c r="O81" s="187"/>
      <c r="P81" s="187"/>
      <c r="Q81" s="187"/>
      <c r="R81" s="187"/>
    </row>
    <row r="82" spans="1:18" ht="15.75" x14ac:dyDescent="0.25">
      <c r="A82" s="251" t="s">
        <v>274</v>
      </c>
      <c r="B82" s="253" t="s">
        <v>275</v>
      </c>
      <c r="C82" s="3"/>
      <c r="D82" s="249"/>
      <c r="E82" s="252" t="s">
        <v>276</v>
      </c>
      <c r="F82" s="36"/>
      <c r="G82" s="36" t="s">
        <v>40</v>
      </c>
      <c r="H82" s="36" t="s">
        <v>419</v>
      </c>
      <c r="I82" s="187"/>
      <c r="J82" s="187"/>
      <c r="K82" s="36"/>
      <c r="L82" s="187"/>
      <c r="M82" s="187"/>
      <c r="N82" s="187"/>
      <c r="O82" s="187"/>
      <c r="P82" s="187"/>
      <c r="Q82" s="187"/>
      <c r="R82" s="187"/>
    </row>
    <row r="83" spans="1:18" ht="15.75" x14ac:dyDescent="0.25">
      <c r="A83" s="251"/>
      <c r="B83" s="250" t="s">
        <v>278</v>
      </c>
      <c r="C83" s="3"/>
      <c r="D83" s="249"/>
      <c r="E83" s="248" t="s">
        <v>215</v>
      </c>
      <c r="F83" s="247"/>
      <c r="G83" s="247" t="s">
        <v>43</v>
      </c>
      <c r="H83" s="247" t="s">
        <v>125</v>
      </c>
      <c r="I83" s="187"/>
      <c r="J83" s="187"/>
      <c r="K83" s="247"/>
      <c r="L83" s="187"/>
      <c r="M83" s="187"/>
      <c r="N83" s="187"/>
      <c r="O83" s="187"/>
      <c r="P83" s="187"/>
      <c r="Q83" s="187"/>
      <c r="R83" s="187"/>
    </row>
    <row r="85" spans="1:18" ht="15.75" x14ac:dyDescent="0.25">
      <c r="A85" s="2" t="s">
        <v>0</v>
      </c>
      <c r="B85" s="3"/>
      <c r="C85" s="4"/>
      <c r="D85" s="4"/>
      <c r="E85" s="4"/>
      <c r="F85" s="37"/>
      <c r="G85" s="267"/>
      <c r="H85" s="37"/>
      <c r="I85" s="37"/>
      <c r="J85" s="37"/>
      <c r="K85" s="37"/>
      <c r="L85" s="37"/>
      <c r="M85" s="37"/>
      <c r="N85" s="34"/>
      <c r="O85" s="187"/>
      <c r="P85" s="187"/>
      <c r="Q85" s="187"/>
      <c r="R85" s="187"/>
    </row>
    <row r="86" spans="1:18" ht="15.75" x14ac:dyDescent="0.25">
      <c r="A86" s="43" t="s">
        <v>517</v>
      </c>
      <c r="B86" s="2"/>
      <c r="C86" s="2"/>
      <c r="D86" s="2"/>
      <c r="E86" s="2"/>
      <c r="F86" s="37"/>
      <c r="G86" s="37"/>
      <c r="H86" s="37"/>
      <c r="I86" s="37"/>
      <c r="J86" s="37"/>
      <c r="K86" s="37"/>
      <c r="L86" s="37"/>
      <c r="M86" s="37"/>
      <c r="N86" s="34"/>
      <c r="O86" s="187"/>
      <c r="P86" s="187"/>
      <c r="Q86" s="187"/>
      <c r="R86" s="187"/>
    </row>
    <row r="87" spans="1:18" ht="15.75" x14ac:dyDescent="0.25">
      <c r="A87" s="6"/>
      <c r="B87" s="6" t="s">
        <v>34</v>
      </c>
      <c r="C87" s="7" t="s">
        <v>3</v>
      </c>
      <c r="D87" s="8" t="s">
        <v>4</v>
      </c>
      <c r="E87" s="7" t="s">
        <v>5</v>
      </c>
      <c r="F87" s="9" t="s">
        <v>6</v>
      </c>
      <c r="G87" s="9" t="s">
        <v>6</v>
      </c>
      <c r="H87" s="142" t="s">
        <v>8</v>
      </c>
      <c r="I87" s="142" t="s">
        <v>7</v>
      </c>
      <c r="J87" s="142" t="s">
        <v>500</v>
      </c>
      <c r="K87" s="266" t="s">
        <v>113</v>
      </c>
      <c r="L87" s="265" t="s">
        <v>381</v>
      </c>
      <c r="M87" s="265" t="s">
        <v>499</v>
      </c>
      <c r="N87" s="142" t="s">
        <v>13</v>
      </c>
      <c r="O87" s="142" t="s">
        <v>13</v>
      </c>
      <c r="P87" s="9" t="s">
        <v>14</v>
      </c>
      <c r="Q87" s="264" t="s">
        <v>15</v>
      </c>
      <c r="R87" s="263" t="s">
        <v>16</v>
      </c>
    </row>
    <row r="88" spans="1:18" ht="15.75" x14ac:dyDescent="0.25">
      <c r="A88" s="44"/>
      <c r="B88" s="44"/>
      <c r="C88" s="45"/>
      <c r="D88" s="13"/>
      <c r="E88" s="45"/>
      <c r="F88" s="46" t="s">
        <v>17</v>
      </c>
      <c r="G88" s="46" t="s">
        <v>17</v>
      </c>
      <c r="H88" s="143" t="s">
        <v>18</v>
      </c>
      <c r="I88" s="143"/>
      <c r="J88" s="143" t="s">
        <v>7</v>
      </c>
      <c r="K88" s="143"/>
      <c r="L88" s="262" t="s">
        <v>383</v>
      </c>
      <c r="M88" s="262" t="s">
        <v>29</v>
      </c>
      <c r="N88" s="143" t="s">
        <v>22</v>
      </c>
      <c r="O88" s="143" t="s">
        <v>23</v>
      </c>
      <c r="P88" s="46" t="s">
        <v>24</v>
      </c>
      <c r="Q88" s="44"/>
      <c r="R88" s="16"/>
    </row>
    <row r="89" spans="1:18" ht="15.75" x14ac:dyDescent="0.25">
      <c r="A89" s="44"/>
      <c r="B89" s="44"/>
      <c r="C89" s="48"/>
      <c r="D89" s="13"/>
      <c r="E89" s="45"/>
      <c r="F89" s="258" t="s">
        <v>498</v>
      </c>
      <c r="G89" s="258" t="s">
        <v>383</v>
      </c>
      <c r="H89" s="143" t="s">
        <v>10</v>
      </c>
      <c r="I89" s="143"/>
      <c r="J89" s="143"/>
      <c r="K89" s="46"/>
      <c r="L89" s="261"/>
      <c r="M89" s="260"/>
      <c r="N89" s="46"/>
      <c r="O89" s="46"/>
      <c r="P89" s="46"/>
      <c r="Q89" s="44"/>
      <c r="R89" s="16"/>
    </row>
    <row r="90" spans="1:18" ht="15.75" x14ac:dyDescent="0.25">
      <c r="A90" s="18"/>
      <c r="B90" s="18"/>
      <c r="C90" s="19"/>
      <c r="D90" s="20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8"/>
      <c r="R90" s="24"/>
    </row>
    <row r="91" spans="1:18" ht="15.75" x14ac:dyDescent="0.25">
      <c r="A91" s="44"/>
      <c r="B91" s="50"/>
      <c r="C91" s="41"/>
      <c r="D91" s="49"/>
      <c r="E91" s="55"/>
      <c r="F91" s="47"/>
      <c r="G91" s="47"/>
      <c r="H91" s="46"/>
      <c r="I91" s="46"/>
      <c r="J91" s="9"/>
      <c r="K91" s="46"/>
      <c r="L91" s="46"/>
      <c r="M91" s="46"/>
      <c r="N91" s="46"/>
      <c r="O91" s="46"/>
      <c r="P91" s="46"/>
      <c r="Q91" s="259"/>
      <c r="R91" s="176"/>
    </row>
    <row r="92" spans="1:18" ht="15.75" x14ac:dyDescent="0.25">
      <c r="A92" s="44">
        <v>1</v>
      </c>
      <c r="B92" s="50" t="s">
        <v>518</v>
      </c>
      <c r="C92" s="41" t="s">
        <v>519</v>
      </c>
      <c r="D92" s="49">
        <v>42094</v>
      </c>
      <c r="E92" s="55" t="s">
        <v>520</v>
      </c>
      <c r="F92" s="133">
        <v>0</v>
      </c>
      <c r="G92" s="133">
        <v>0</v>
      </c>
      <c r="H92" s="133">
        <v>0</v>
      </c>
      <c r="I92" s="133">
        <v>240000</v>
      </c>
      <c r="J92" s="133">
        <v>0</v>
      </c>
      <c r="K92" s="46">
        <v>0</v>
      </c>
      <c r="L92" s="46">
        <v>57669</v>
      </c>
      <c r="M92" s="46">
        <v>0</v>
      </c>
      <c r="N92" s="46">
        <f>SUM(F92:M92)</f>
        <v>297669</v>
      </c>
      <c r="O92" s="46">
        <f>20000000-N92</f>
        <v>19702331</v>
      </c>
      <c r="P92" s="258">
        <f>+N92+O92</f>
        <v>20000000</v>
      </c>
      <c r="Q92" s="179" t="s">
        <v>521</v>
      </c>
      <c r="R92" s="191" t="s">
        <v>507</v>
      </c>
    </row>
    <row r="93" spans="1:18" ht="15.75" x14ac:dyDescent="0.25">
      <c r="A93" s="44"/>
      <c r="B93" s="50"/>
      <c r="C93" s="41"/>
      <c r="D93" s="49"/>
      <c r="E93" s="55"/>
      <c r="F93" s="133"/>
      <c r="G93" s="133"/>
      <c r="H93" s="133"/>
      <c r="I93" s="133"/>
      <c r="J93" s="133"/>
      <c r="K93" s="46"/>
      <c r="L93" s="46"/>
      <c r="M93" s="46"/>
      <c r="N93" s="46"/>
      <c r="O93" s="46"/>
      <c r="P93" s="258"/>
      <c r="Q93" s="179"/>
      <c r="R93" s="191" t="s">
        <v>404</v>
      </c>
    </row>
    <row r="94" spans="1:18" ht="15.75" x14ac:dyDescent="0.25">
      <c r="A94" s="44"/>
      <c r="B94" s="27"/>
      <c r="C94" s="28"/>
      <c r="D94" s="29"/>
      <c r="E94" s="28"/>
      <c r="F94" s="46"/>
      <c r="G94" s="46"/>
      <c r="H94" s="26"/>
      <c r="I94" s="26"/>
      <c r="J94" s="26"/>
      <c r="K94" s="26"/>
      <c r="L94" s="26"/>
      <c r="M94" s="26"/>
      <c r="N94" s="26"/>
      <c r="O94" s="46"/>
      <c r="P94" s="46"/>
      <c r="Q94" s="50"/>
      <c r="R94" s="272"/>
    </row>
    <row r="95" spans="1:18" ht="16.5" thickBot="1" x14ac:dyDescent="0.3">
      <c r="A95" s="30"/>
      <c r="B95" s="274"/>
      <c r="C95" s="275"/>
      <c r="D95" s="275"/>
      <c r="E95" s="276"/>
      <c r="F95" s="256">
        <f t="shared" ref="F95:O95" si="4">SUM(F92:F94)</f>
        <v>0</v>
      </c>
      <c r="G95" s="256">
        <f t="shared" si="4"/>
        <v>0</v>
      </c>
      <c r="H95" s="256">
        <f t="shared" si="4"/>
        <v>0</v>
      </c>
      <c r="I95" s="256">
        <f t="shared" si="4"/>
        <v>240000</v>
      </c>
      <c r="J95" s="256">
        <f t="shared" si="4"/>
        <v>0</v>
      </c>
      <c r="K95" s="256">
        <f t="shared" si="4"/>
        <v>0</v>
      </c>
      <c r="L95" s="256">
        <f t="shared" si="4"/>
        <v>57669</v>
      </c>
      <c r="M95" s="256">
        <f t="shared" si="4"/>
        <v>0</v>
      </c>
      <c r="N95" s="256">
        <f t="shared" si="4"/>
        <v>297669</v>
      </c>
      <c r="O95" s="256">
        <f t="shared" si="4"/>
        <v>19702331</v>
      </c>
      <c r="P95" s="256">
        <f>SUM(P92:P94)</f>
        <v>20000000</v>
      </c>
      <c r="Q95" s="32"/>
      <c r="R95" s="32"/>
    </row>
    <row r="96" spans="1:18" ht="16.5" thickTop="1" x14ac:dyDescent="0.25">
      <c r="A96" s="4"/>
      <c r="B96" s="3"/>
      <c r="C96" s="3"/>
      <c r="D96" s="4"/>
      <c r="E96" s="3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3"/>
    </row>
    <row r="97" spans="1:18" ht="15.75" x14ac:dyDescent="0.25">
      <c r="A97" s="251" t="s">
        <v>34</v>
      </c>
      <c r="B97" s="254"/>
      <c r="C97" s="3"/>
      <c r="D97" s="249"/>
      <c r="E97" s="35" t="s">
        <v>522</v>
      </c>
      <c r="F97" s="35"/>
      <c r="G97" s="35"/>
      <c r="H97" s="35"/>
      <c r="I97" s="35"/>
      <c r="J97" s="35"/>
      <c r="K97" s="35"/>
      <c r="L97" s="35"/>
      <c r="M97" s="35"/>
      <c r="N97" s="187"/>
      <c r="O97" s="187"/>
      <c r="P97" s="187"/>
      <c r="Q97" s="187"/>
      <c r="R97" s="187"/>
    </row>
    <row r="98" spans="1:18" ht="15.75" x14ac:dyDescent="0.25">
      <c r="A98" s="251"/>
      <c r="B98" s="254" t="s">
        <v>37</v>
      </c>
      <c r="C98" s="3"/>
      <c r="D98" s="249"/>
      <c r="E98" s="35" t="s">
        <v>272</v>
      </c>
      <c r="F98" s="255"/>
      <c r="G98" s="571" t="s">
        <v>273</v>
      </c>
      <c r="H98" s="571"/>
      <c r="I98" s="277"/>
      <c r="J98" s="255"/>
      <c r="K98" s="255"/>
      <c r="L98" s="187"/>
      <c r="M98" s="187"/>
      <c r="N98" s="187"/>
      <c r="O98" s="187"/>
      <c r="P98" s="187"/>
      <c r="Q98" s="187"/>
      <c r="R98" s="187"/>
    </row>
    <row r="99" spans="1:18" ht="15.75" x14ac:dyDescent="0.25">
      <c r="A99" s="251"/>
      <c r="B99" s="254"/>
      <c r="C99" s="3"/>
      <c r="D99" s="249"/>
      <c r="E99" s="35"/>
      <c r="F99" s="35"/>
      <c r="G99" s="35"/>
      <c r="H99" s="35"/>
      <c r="I99" s="35"/>
      <c r="J99" s="35"/>
      <c r="K99" s="35"/>
      <c r="L99" s="35"/>
      <c r="M99" s="35"/>
      <c r="N99" s="187"/>
      <c r="O99" s="187"/>
      <c r="P99" s="187"/>
      <c r="Q99" s="187"/>
      <c r="R99" s="187"/>
    </row>
    <row r="100" spans="1:18" ht="15.75" x14ac:dyDescent="0.25">
      <c r="A100" s="251"/>
      <c r="B100" s="254"/>
      <c r="C100" s="3"/>
      <c r="D100" s="249"/>
      <c r="E100" s="35"/>
      <c r="F100" s="35"/>
      <c r="G100" s="35"/>
      <c r="H100" s="35"/>
      <c r="I100" s="35"/>
      <c r="J100" s="35"/>
      <c r="K100" s="35"/>
      <c r="L100" s="35"/>
      <c r="M100" s="35"/>
      <c r="N100" s="187"/>
      <c r="O100" s="187"/>
      <c r="P100" s="187"/>
      <c r="Q100" s="187"/>
      <c r="R100" s="187"/>
    </row>
    <row r="101" spans="1:18" ht="15.75" x14ac:dyDescent="0.25">
      <c r="A101" s="251"/>
      <c r="B101" s="254"/>
      <c r="C101" s="3"/>
      <c r="D101" s="249"/>
      <c r="E101" s="35"/>
      <c r="F101" s="35"/>
      <c r="G101" s="35"/>
      <c r="H101" s="35"/>
      <c r="I101" s="35"/>
      <c r="J101" s="35"/>
      <c r="K101" s="35"/>
      <c r="L101" s="187"/>
      <c r="M101" s="187"/>
      <c r="N101" s="187"/>
      <c r="O101" s="187"/>
      <c r="P101" s="187"/>
      <c r="Q101" s="187"/>
      <c r="R101" s="187"/>
    </row>
    <row r="102" spans="1:18" ht="15.75" x14ac:dyDescent="0.25">
      <c r="A102" s="251"/>
      <c r="B102" s="254"/>
      <c r="C102" s="3"/>
      <c r="D102" s="249"/>
      <c r="E102" s="35"/>
      <c r="F102" s="35"/>
      <c r="G102" s="35"/>
      <c r="H102" s="35"/>
      <c r="I102" s="35"/>
      <c r="J102" s="35"/>
      <c r="K102" s="35"/>
      <c r="L102" s="35"/>
      <c r="M102" s="35"/>
      <c r="N102" s="187"/>
      <c r="O102" s="187"/>
      <c r="P102" s="187"/>
      <c r="Q102" s="187"/>
      <c r="R102" s="187"/>
    </row>
    <row r="103" spans="1:18" ht="15.75" x14ac:dyDescent="0.25">
      <c r="A103" s="251" t="s">
        <v>274</v>
      </c>
      <c r="B103" s="253" t="s">
        <v>275</v>
      </c>
      <c r="C103" s="3"/>
      <c r="D103" s="249"/>
      <c r="E103" s="252" t="s">
        <v>276</v>
      </c>
      <c r="F103" s="36"/>
      <c r="G103" s="36" t="s">
        <v>40</v>
      </c>
      <c r="H103" s="36" t="s">
        <v>419</v>
      </c>
      <c r="I103" s="187"/>
      <c r="J103" s="187"/>
      <c r="K103" s="36"/>
      <c r="L103" s="187"/>
      <c r="M103" s="187"/>
      <c r="N103" s="187"/>
      <c r="O103" s="187"/>
      <c r="P103" s="187"/>
      <c r="Q103" s="187"/>
      <c r="R103" s="187"/>
    </row>
    <row r="104" spans="1:18" ht="15.75" x14ac:dyDescent="0.25">
      <c r="A104" s="251"/>
      <c r="B104" s="250" t="s">
        <v>278</v>
      </c>
      <c r="C104" s="3"/>
      <c r="D104" s="249"/>
      <c r="E104" s="248" t="s">
        <v>215</v>
      </c>
      <c r="F104" s="247"/>
      <c r="G104" s="247" t="s">
        <v>43</v>
      </c>
      <c r="H104" s="247" t="s">
        <v>125</v>
      </c>
      <c r="I104" s="187"/>
      <c r="J104" s="187"/>
      <c r="K104" s="247"/>
      <c r="L104" s="187"/>
      <c r="M104" s="187"/>
      <c r="N104" s="187"/>
      <c r="O104" s="187"/>
      <c r="P104" s="187"/>
      <c r="Q104" s="187"/>
      <c r="R104" s="187"/>
    </row>
    <row r="106" spans="1:18" ht="15.75" x14ac:dyDescent="0.25">
      <c r="A106" s="2" t="s">
        <v>0</v>
      </c>
      <c r="B106" s="3"/>
      <c r="C106" s="4"/>
      <c r="D106" s="4"/>
      <c r="E106" s="4"/>
      <c r="F106" s="37" t="s">
        <v>526</v>
      </c>
      <c r="G106" s="267"/>
      <c r="H106" s="37"/>
      <c r="I106" s="37"/>
      <c r="J106" s="37"/>
      <c r="K106" s="37"/>
      <c r="L106" s="37"/>
      <c r="M106" s="37"/>
      <c r="N106" s="34"/>
      <c r="O106" s="187"/>
      <c r="P106" s="187"/>
      <c r="Q106" s="187"/>
      <c r="R106" s="187"/>
    </row>
    <row r="107" spans="1:18" ht="15.75" x14ac:dyDescent="0.25">
      <c r="A107" s="43" t="s">
        <v>523</v>
      </c>
      <c r="B107" s="2"/>
      <c r="C107" s="2"/>
      <c r="D107" s="2"/>
      <c r="E107" s="2"/>
      <c r="F107" s="37"/>
      <c r="G107" s="37"/>
      <c r="H107" s="37"/>
      <c r="I107" s="37"/>
      <c r="J107" s="37"/>
      <c r="K107" s="37"/>
      <c r="L107" s="37"/>
      <c r="M107" s="37"/>
      <c r="N107" s="34"/>
      <c r="O107" s="187"/>
      <c r="P107" s="187"/>
      <c r="Q107" s="187"/>
      <c r="R107" s="187"/>
    </row>
    <row r="108" spans="1:18" ht="15.75" x14ac:dyDescent="0.25">
      <c r="A108" s="6"/>
      <c r="B108" s="6" t="s">
        <v>34</v>
      </c>
      <c r="C108" s="7" t="s">
        <v>3</v>
      </c>
      <c r="D108" s="8" t="s">
        <v>4</v>
      </c>
      <c r="E108" s="7" t="s">
        <v>5</v>
      </c>
      <c r="F108" s="9" t="s">
        <v>6</v>
      </c>
      <c r="G108" s="9" t="s">
        <v>6</v>
      </c>
      <c r="H108" s="142" t="s">
        <v>8</v>
      </c>
      <c r="I108" s="142" t="s">
        <v>7</v>
      </c>
      <c r="J108" s="142" t="s">
        <v>500</v>
      </c>
      <c r="K108" s="266" t="s">
        <v>113</v>
      </c>
      <c r="L108" s="265" t="s">
        <v>381</v>
      </c>
      <c r="M108" s="265" t="s">
        <v>499</v>
      </c>
      <c r="N108" s="142" t="s">
        <v>13</v>
      </c>
      <c r="O108" s="142" t="s">
        <v>13</v>
      </c>
      <c r="P108" s="9" t="s">
        <v>14</v>
      </c>
      <c r="Q108" s="264" t="s">
        <v>15</v>
      </c>
      <c r="R108" s="263" t="s">
        <v>16</v>
      </c>
    </row>
    <row r="109" spans="1:18" ht="15.75" x14ac:dyDescent="0.25">
      <c r="A109" s="44"/>
      <c r="B109" s="44"/>
      <c r="C109" s="45"/>
      <c r="D109" s="13"/>
      <c r="E109" s="45"/>
      <c r="F109" s="46" t="s">
        <v>17</v>
      </c>
      <c r="G109" s="46" t="s">
        <v>17</v>
      </c>
      <c r="H109" s="143" t="s">
        <v>18</v>
      </c>
      <c r="I109" s="143"/>
      <c r="J109" s="143" t="s">
        <v>7</v>
      </c>
      <c r="K109" s="143"/>
      <c r="L109" s="262" t="s">
        <v>383</v>
      </c>
      <c r="M109" s="262" t="s">
        <v>29</v>
      </c>
      <c r="N109" s="143" t="s">
        <v>22</v>
      </c>
      <c r="O109" s="143" t="s">
        <v>23</v>
      </c>
      <c r="P109" s="46" t="s">
        <v>24</v>
      </c>
      <c r="Q109" s="44"/>
      <c r="R109" s="16"/>
    </row>
    <row r="110" spans="1:18" ht="15.75" x14ac:dyDescent="0.25">
      <c r="A110" s="44"/>
      <c r="B110" s="44"/>
      <c r="C110" s="48"/>
      <c r="D110" s="13"/>
      <c r="E110" s="45"/>
      <c r="F110" s="258" t="s">
        <v>498</v>
      </c>
      <c r="G110" s="258" t="s">
        <v>383</v>
      </c>
      <c r="H110" s="143" t="s">
        <v>10</v>
      </c>
      <c r="I110" s="143"/>
      <c r="J110" s="143"/>
      <c r="K110" s="46"/>
      <c r="L110" s="261"/>
      <c r="M110" s="260"/>
      <c r="N110" s="46"/>
      <c r="O110" s="46"/>
      <c r="P110" s="46"/>
      <c r="Q110" s="44"/>
      <c r="R110" s="16"/>
    </row>
    <row r="111" spans="1:18" ht="15.75" x14ac:dyDescent="0.25">
      <c r="A111" s="18"/>
      <c r="B111" s="18"/>
      <c r="C111" s="19"/>
      <c r="D111" s="20"/>
      <c r="E111" s="21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8"/>
      <c r="R111" s="24"/>
    </row>
    <row r="112" spans="1:18" ht="15.75" x14ac:dyDescent="0.25">
      <c r="A112" s="44"/>
      <c r="B112" s="50"/>
      <c r="C112" s="41"/>
      <c r="D112" s="49"/>
      <c r="E112" s="55"/>
      <c r="F112" s="47"/>
      <c r="G112" s="47"/>
      <c r="H112" s="46"/>
      <c r="I112" s="46"/>
      <c r="J112" s="9"/>
      <c r="K112" s="46"/>
      <c r="L112" s="46"/>
      <c r="M112" s="46"/>
      <c r="N112" s="46"/>
      <c r="O112" s="46"/>
      <c r="P112" s="46"/>
      <c r="Q112" s="259"/>
      <c r="R112" s="176"/>
    </row>
    <row r="113" spans="1:18" ht="15.75" x14ac:dyDescent="0.25">
      <c r="A113" s="44">
        <v>1</v>
      </c>
      <c r="B113" s="50" t="s">
        <v>218</v>
      </c>
      <c r="C113" s="41" t="s">
        <v>219</v>
      </c>
      <c r="D113" s="49">
        <v>42100</v>
      </c>
      <c r="E113" s="55" t="s">
        <v>220</v>
      </c>
      <c r="F113" s="133">
        <v>0</v>
      </c>
      <c r="G113" s="133">
        <v>0</v>
      </c>
      <c r="H113" s="133">
        <v>0</v>
      </c>
      <c r="I113" s="133">
        <v>2582258</v>
      </c>
      <c r="J113" s="133">
        <v>0</v>
      </c>
      <c r="K113" s="46">
        <v>6000</v>
      </c>
      <c r="L113" s="46">
        <v>0</v>
      </c>
      <c r="M113" s="46">
        <v>0</v>
      </c>
      <c r="N113" s="46">
        <f>SUM(F113:M113)</f>
        <v>2588258</v>
      </c>
      <c r="O113" s="46">
        <f>25000000-N113</f>
        <v>22411742</v>
      </c>
      <c r="P113" s="258">
        <f>+N113+O113</f>
        <v>25000000</v>
      </c>
      <c r="Q113" s="179" t="s">
        <v>221</v>
      </c>
      <c r="R113" s="191" t="s">
        <v>507</v>
      </c>
    </row>
    <row r="114" spans="1:18" ht="15.75" x14ac:dyDescent="0.25">
      <c r="A114" s="44"/>
      <c r="B114" s="50"/>
      <c r="C114" s="41"/>
      <c r="D114" s="49"/>
      <c r="E114" s="55"/>
      <c r="F114" s="133"/>
      <c r="G114" s="133"/>
      <c r="H114" s="133"/>
      <c r="I114" s="133"/>
      <c r="J114" s="133"/>
      <c r="K114" s="46"/>
      <c r="L114" s="46"/>
      <c r="M114" s="46"/>
      <c r="N114" s="46"/>
      <c r="O114" s="46"/>
      <c r="P114" s="258"/>
      <c r="Q114" s="179"/>
      <c r="R114" s="191" t="s">
        <v>525</v>
      </c>
    </row>
    <row r="115" spans="1:18" ht="15.75" x14ac:dyDescent="0.25">
      <c r="A115" s="44"/>
      <c r="B115" s="27"/>
      <c r="C115" s="28"/>
      <c r="D115" s="29"/>
      <c r="E115" s="28"/>
      <c r="F115" s="46"/>
      <c r="G115" s="46"/>
      <c r="H115" s="26"/>
      <c r="I115" s="26"/>
      <c r="J115" s="26"/>
      <c r="K115" s="26"/>
      <c r="L115" s="26"/>
      <c r="M115" s="26"/>
      <c r="N115" s="26"/>
      <c r="O115" s="46"/>
      <c r="P115" s="46"/>
      <c r="Q115" s="50"/>
      <c r="R115" s="272"/>
    </row>
    <row r="116" spans="1:18" ht="16.5" thickBot="1" x14ac:dyDescent="0.3">
      <c r="A116" s="30"/>
      <c r="B116" s="278"/>
      <c r="C116" s="279"/>
      <c r="D116" s="279"/>
      <c r="E116" s="280"/>
      <c r="F116" s="256">
        <f t="shared" ref="F116:O116" si="5">SUM(F113:F115)</f>
        <v>0</v>
      </c>
      <c r="G116" s="256">
        <f t="shared" si="5"/>
        <v>0</v>
      </c>
      <c r="H116" s="256">
        <f t="shared" si="5"/>
        <v>0</v>
      </c>
      <c r="I116" s="256">
        <f t="shared" si="5"/>
        <v>2582258</v>
      </c>
      <c r="J116" s="256">
        <f t="shared" si="5"/>
        <v>0</v>
      </c>
      <c r="K116" s="256">
        <f t="shared" si="5"/>
        <v>6000</v>
      </c>
      <c r="L116" s="256">
        <f t="shared" si="5"/>
        <v>0</v>
      </c>
      <c r="M116" s="256">
        <f t="shared" si="5"/>
        <v>0</v>
      </c>
      <c r="N116" s="256">
        <f t="shared" si="5"/>
        <v>2588258</v>
      </c>
      <c r="O116" s="256">
        <f t="shared" si="5"/>
        <v>22411742</v>
      </c>
      <c r="P116" s="256">
        <f>SUM(P113:P115)</f>
        <v>25000000</v>
      </c>
      <c r="Q116" s="32"/>
      <c r="R116" s="32"/>
    </row>
    <row r="117" spans="1:18" ht="16.5" thickTop="1" x14ac:dyDescent="0.25">
      <c r="A117" s="4"/>
      <c r="B117" s="3"/>
      <c r="C117" s="3"/>
      <c r="D117" s="4"/>
      <c r="E117" s="3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3"/>
    </row>
    <row r="118" spans="1:18" ht="15.75" x14ac:dyDescent="0.25">
      <c r="A118" s="251" t="s">
        <v>34</v>
      </c>
      <c r="B118" s="254"/>
      <c r="C118" s="3"/>
      <c r="D118" s="249"/>
      <c r="E118" s="35" t="s">
        <v>524</v>
      </c>
      <c r="F118" s="35"/>
      <c r="G118" s="35"/>
      <c r="H118" s="35"/>
      <c r="I118" s="35"/>
      <c r="J118" s="35"/>
      <c r="K118" s="35"/>
      <c r="L118" s="35"/>
      <c r="M118" s="35"/>
      <c r="N118" s="187"/>
      <c r="O118" s="187"/>
      <c r="P118" s="187"/>
      <c r="Q118" s="187"/>
      <c r="R118" s="187"/>
    </row>
    <row r="119" spans="1:18" ht="15.75" x14ac:dyDescent="0.25">
      <c r="A119" s="251"/>
      <c r="B119" s="254" t="s">
        <v>37</v>
      </c>
      <c r="C119" s="3"/>
      <c r="D119" s="249"/>
      <c r="E119" s="35" t="s">
        <v>272</v>
      </c>
      <c r="F119" s="255"/>
      <c r="G119" s="571" t="s">
        <v>273</v>
      </c>
      <c r="H119" s="571"/>
      <c r="I119" s="281"/>
      <c r="J119" s="255"/>
      <c r="K119" s="255"/>
      <c r="L119" s="187"/>
      <c r="M119" s="187"/>
      <c r="N119" s="187"/>
      <c r="O119" s="187"/>
      <c r="P119" s="187"/>
      <c r="Q119" s="187"/>
      <c r="R119" s="187"/>
    </row>
    <row r="120" spans="1:18" ht="15.75" x14ac:dyDescent="0.25">
      <c r="A120" s="251"/>
      <c r="B120" s="254"/>
      <c r="C120" s="3"/>
      <c r="D120" s="249"/>
      <c r="E120" s="35"/>
      <c r="F120" s="35"/>
      <c r="G120" s="35"/>
      <c r="H120" s="35"/>
      <c r="I120" s="35"/>
      <c r="J120" s="35"/>
      <c r="K120" s="35"/>
      <c r="L120" s="35"/>
      <c r="M120" s="35"/>
      <c r="N120" s="187"/>
      <c r="O120" s="187"/>
      <c r="P120" s="187"/>
      <c r="Q120" s="187"/>
      <c r="R120" s="187"/>
    </row>
    <row r="121" spans="1:18" ht="15.75" x14ac:dyDescent="0.25">
      <c r="A121" s="251"/>
      <c r="B121" s="254"/>
      <c r="C121" s="3"/>
      <c r="D121" s="249"/>
      <c r="E121" s="35"/>
      <c r="F121" s="35"/>
      <c r="G121" s="35"/>
      <c r="H121" s="35"/>
      <c r="I121" s="35"/>
      <c r="J121" s="35"/>
      <c r="K121" s="35"/>
      <c r="L121" s="35"/>
      <c r="M121" s="35"/>
      <c r="N121" s="187"/>
      <c r="O121" s="187"/>
      <c r="P121" s="187"/>
      <c r="Q121" s="187"/>
      <c r="R121" s="187"/>
    </row>
    <row r="122" spans="1:18" ht="15.75" x14ac:dyDescent="0.25">
      <c r="A122" s="251"/>
      <c r="B122" s="254"/>
      <c r="C122" s="3"/>
      <c r="D122" s="249"/>
      <c r="E122" s="35"/>
      <c r="F122" s="35"/>
      <c r="G122" s="35"/>
      <c r="H122" s="35"/>
      <c r="I122" s="35"/>
      <c r="J122" s="35"/>
      <c r="K122" s="35"/>
      <c r="L122" s="187"/>
      <c r="M122" s="187"/>
      <c r="N122" s="187"/>
      <c r="O122" s="187"/>
      <c r="P122" s="187"/>
      <c r="Q122" s="187"/>
      <c r="R122" s="187"/>
    </row>
    <row r="123" spans="1:18" ht="15.75" x14ac:dyDescent="0.25">
      <c r="A123" s="251"/>
      <c r="B123" s="254"/>
      <c r="C123" s="3"/>
      <c r="D123" s="249"/>
      <c r="E123" s="35"/>
      <c r="F123" s="35"/>
      <c r="G123" s="35"/>
      <c r="H123" s="35"/>
      <c r="I123" s="35"/>
      <c r="J123" s="35"/>
      <c r="K123" s="35"/>
      <c r="L123" s="35"/>
      <c r="M123" s="35"/>
      <c r="N123" s="187"/>
      <c r="O123" s="187"/>
      <c r="P123" s="187"/>
      <c r="Q123" s="187"/>
      <c r="R123" s="187"/>
    </row>
    <row r="124" spans="1:18" ht="15.75" x14ac:dyDescent="0.25">
      <c r="A124" s="251" t="s">
        <v>274</v>
      </c>
      <c r="B124" s="253" t="s">
        <v>275</v>
      </c>
      <c r="C124" s="3"/>
      <c r="D124" s="249"/>
      <c r="E124" s="252" t="s">
        <v>276</v>
      </c>
      <c r="F124" s="36"/>
      <c r="G124" s="36" t="s">
        <v>40</v>
      </c>
      <c r="H124" s="36" t="s">
        <v>419</v>
      </c>
      <c r="I124" s="187"/>
      <c r="J124" s="187"/>
      <c r="K124" s="36"/>
      <c r="L124" s="187"/>
      <c r="M124" s="187"/>
      <c r="N124" s="187"/>
      <c r="O124" s="187"/>
      <c r="P124" s="187"/>
      <c r="Q124" s="187"/>
      <c r="R124" s="187"/>
    </row>
    <row r="125" spans="1:18" ht="15.75" x14ac:dyDescent="0.25">
      <c r="A125" s="251"/>
      <c r="B125" s="250" t="s">
        <v>278</v>
      </c>
      <c r="C125" s="3"/>
      <c r="D125" s="249"/>
      <c r="E125" s="248" t="s">
        <v>215</v>
      </c>
      <c r="F125" s="247"/>
      <c r="G125" s="247" t="s">
        <v>43</v>
      </c>
      <c r="H125" s="247" t="s">
        <v>125</v>
      </c>
      <c r="I125" s="187"/>
      <c r="J125" s="187"/>
      <c r="K125" s="247"/>
      <c r="L125" s="187"/>
      <c r="M125" s="187"/>
      <c r="N125" s="187"/>
      <c r="O125" s="187"/>
      <c r="P125" s="187"/>
      <c r="Q125" s="187"/>
      <c r="R125" s="187"/>
    </row>
  </sheetData>
  <mergeCells count="6">
    <mergeCell ref="G119:H119"/>
    <mergeCell ref="G14:H14"/>
    <mergeCell ref="G35:H35"/>
    <mergeCell ref="G56:H56"/>
    <mergeCell ref="G77:H77"/>
    <mergeCell ref="G98:H98"/>
  </mergeCells>
  <pageMargins left="0.3" right="0.7" top="0.75" bottom="0.75" header="0.3" footer="0.3"/>
  <pageSetup paperSize="5" scale="60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9" sqref="A9"/>
    </sheetView>
  </sheetViews>
  <sheetFormatPr defaultRowHeight="15" x14ac:dyDescent="0.25"/>
  <cols>
    <col min="1" max="1" width="3.140625" style="187" customWidth="1"/>
    <col min="2" max="2" width="20.140625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3.140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9.28515625" style="187" customWidth="1"/>
    <col min="16" max="16" width="17.285156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534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65" t="s">
        <v>499</v>
      </c>
      <c r="K3" s="284" t="s">
        <v>533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 t="s">
        <v>29</v>
      </c>
      <c r="K4" s="66"/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62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531</v>
      </c>
      <c r="C8" s="189" t="s">
        <v>530</v>
      </c>
      <c r="D8" s="49">
        <v>42101</v>
      </c>
      <c r="E8" s="189" t="s">
        <v>529</v>
      </c>
      <c r="F8" s="133">
        <v>0</v>
      </c>
      <c r="G8" s="133">
        <v>0</v>
      </c>
      <c r="H8" s="133">
        <v>0</v>
      </c>
      <c r="I8" s="133">
        <v>360000</v>
      </c>
      <c r="J8" s="133">
        <v>0</v>
      </c>
      <c r="K8" s="46">
        <v>152615</v>
      </c>
      <c r="L8" s="46">
        <f>SUM(F8:K8)</f>
        <v>512615</v>
      </c>
      <c r="M8" s="46">
        <f>30000000-L8</f>
        <v>29487385</v>
      </c>
      <c r="N8" s="46">
        <f>+L8+M8</f>
        <v>30000000</v>
      </c>
      <c r="O8" s="179" t="s">
        <v>157</v>
      </c>
      <c r="P8" s="191" t="s">
        <v>25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 t="s">
        <v>528</v>
      </c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360000</v>
      </c>
      <c r="J11" s="31">
        <f t="shared" si="0"/>
        <v>0</v>
      </c>
      <c r="K11" s="31">
        <f t="shared" si="0"/>
        <v>152615</v>
      </c>
      <c r="L11" s="31">
        <f t="shared" si="0"/>
        <v>512615</v>
      </c>
      <c r="M11" s="31">
        <f t="shared" si="0"/>
        <v>29487385</v>
      </c>
      <c r="N11" s="31">
        <f t="shared" si="0"/>
        <v>30000000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527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2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2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2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2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</sheetData>
  <mergeCells count="2">
    <mergeCell ref="B11:E11"/>
    <mergeCell ref="G14:H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3" sqref="F13"/>
    </sheetView>
  </sheetViews>
  <sheetFormatPr defaultRowHeight="15" x14ac:dyDescent="0.25"/>
  <cols>
    <col min="1" max="1" width="3.140625" style="187" customWidth="1"/>
    <col min="2" max="2" width="22.85546875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3.140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9.28515625" style="187" customWidth="1"/>
    <col min="16" max="16" width="17.285156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535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65" t="s">
        <v>499</v>
      </c>
      <c r="K3" s="284" t="s">
        <v>533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 t="s">
        <v>29</v>
      </c>
      <c r="K4" s="66"/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62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536</v>
      </c>
      <c r="C8" s="189" t="s">
        <v>537</v>
      </c>
      <c r="D8" s="49">
        <v>42153</v>
      </c>
      <c r="E8" s="189" t="s">
        <v>538</v>
      </c>
      <c r="F8" s="133">
        <v>0</v>
      </c>
      <c r="G8" s="133">
        <v>0</v>
      </c>
      <c r="H8" s="133">
        <v>0</v>
      </c>
      <c r="I8" s="133">
        <v>1080000</v>
      </c>
      <c r="J8" s="133">
        <v>0</v>
      </c>
      <c r="K8" s="46">
        <v>0</v>
      </c>
      <c r="L8" s="46">
        <f>SUM(F8:K8)</f>
        <v>1080000</v>
      </c>
      <c r="M8" s="46">
        <f>30000000-L8</f>
        <v>28920000</v>
      </c>
      <c r="N8" s="46">
        <f>+L8+M8</f>
        <v>30000000</v>
      </c>
      <c r="O8" s="179" t="s">
        <v>539</v>
      </c>
      <c r="P8" s="191" t="s">
        <v>540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1080000</v>
      </c>
      <c r="J11" s="31">
        <f t="shared" si="0"/>
        <v>0</v>
      </c>
      <c r="K11" s="31">
        <f t="shared" si="0"/>
        <v>0</v>
      </c>
      <c r="L11" s="31">
        <f t="shared" si="0"/>
        <v>1080000</v>
      </c>
      <c r="M11" s="31">
        <f t="shared" si="0"/>
        <v>28920000</v>
      </c>
      <c r="N11" s="31">
        <f t="shared" si="0"/>
        <v>30000000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541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2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2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2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2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</sheetData>
  <mergeCells count="2">
    <mergeCell ref="B11:E11"/>
    <mergeCell ref="G14:H14"/>
  </mergeCells>
  <pageMargins left="0.3" right="0.7" top="0.75" bottom="0.75" header="0.3" footer="0.3"/>
  <pageSetup paperSize="5" scale="70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F16" sqref="F16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5.28515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0.710937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542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543</v>
      </c>
      <c r="C8" s="189" t="s">
        <v>544</v>
      </c>
      <c r="D8" s="49">
        <v>42164</v>
      </c>
      <c r="E8" s="189" t="s">
        <v>545</v>
      </c>
      <c r="F8" s="133">
        <v>0</v>
      </c>
      <c r="G8" s="133">
        <v>0</v>
      </c>
      <c r="H8" s="133">
        <v>0</v>
      </c>
      <c r="I8" s="133">
        <v>624000</v>
      </c>
      <c r="J8" s="133">
        <v>300000</v>
      </c>
      <c r="K8" s="46">
        <v>200000</v>
      </c>
      <c r="L8" s="46">
        <f>SUM(F8:K8)</f>
        <v>1124000</v>
      </c>
      <c r="M8" s="46">
        <f>30000000-L8</f>
        <v>28876000</v>
      </c>
      <c r="N8" s="46">
        <f>+L8+M8</f>
        <v>30000000</v>
      </c>
      <c r="O8" s="141" t="s">
        <v>231</v>
      </c>
      <c r="P8" s="191" t="s">
        <v>546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 t="s">
        <v>547</v>
      </c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624000</v>
      </c>
      <c r="J11" s="31">
        <f>SUM(J8:J10)</f>
        <v>300000</v>
      </c>
      <c r="K11" s="31">
        <f t="shared" si="0"/>
        <v>200000</v>
      </c>
      <c r="L11" s="31">
        <f t="shared" si="0"/>
        <v>1124000</v>
      </c>
      <c r="M11" s="31">
        <f t="shared" si="0"/>
        <v>28876000</v>
      </c>
      <c r="N11" s="31">
        <f t="shared" si="0"/>
        <v>30000000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548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  <row r="22" spans="1:16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7"/>
      <c r="K22" s="34"/>
      <c r="L22" s="34"/>
    </row>
    <row r="23" spans="1:16" ht="15.75" x14ac:dyDescent="0.25">
      <c r="A23" s="43" t="s">
        <v>549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ht="15.75" x14ac:dyDescent="0.25">
      <c r="A29" s="188">
        <v>1</v>
      </c>
      <c r="B29" s="126" t="s">
        <v>550</v>
      </c>
      <c r="C29" s="189" t="s">
        <v>551</v>
      </c>
      <c r="D29" s="49">
        <v>42165</v>
      </c>
      <c r="E29" s="189" t="s">
        <v>552</v>
      </c>
      <c r="F29" s="133">
        <v>0</v>
      </c>
      <c r="G29" s="133">
        <v>0</v>
      </c>
      <c r="H29" s="133">
        <v>0</v>
      </c>
      <c r="I29" s="133">
        <v>1400000</v>
      </c>
      <c r="J29" s="133">
        <v>2350000</v>
      </c>
      <c r="K29" s="46">
        <v>100000</v>
      </c>
      <c r="L29" s="46">
        <f>SUM(F29:K29)</f>
        <v>3850000</v>
      </c>
      <c r="M29" s="46">
        <f>500000000-L29</f>
        <v>496150000</v>
      </c>
      <c r="N29" s="46">
        <f>+L29+M29</f>
        <v>500000000</v>
      </c>
      <c r="O29" s="141" t="s">
        <v>553</v>
      </c>
      <c r="P29" s="191" t="s">
        <v>490</v>
      </c>
    </row>
    <row r="30" spans="1:16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79"/>
      <c r="P30" s="191"/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76"/>
      <c r="P31" s="282"/>
    </row>
    <row r="32" spans="1:16" ht="16.5" thickBot="1" x14ac:dyDescent="0.3">
      <c r="A32" s="30"/>
      <c r="B32" s="568"/>
      <c r="C32" s="569"/>
      <c r="D32" s="569"/>
      <c r="E32" s="570"/>
      <c r="F32" s="31">
        <f t="shared" ref="F32:I32" si="1">SUM(F29:F31)</f>
        <v>0</v>
      </c>
      <c r="G32" s="31">
        <f t="shared" si="1"/>
        <v>0</v>
      </c>
      <c r="H32" s="31">
        <f t="shared" si="1"/>
        <v>0</v>
      </c>
      <c r="I32" s="31">
        <f t="shared" si="1"/>
        <v>1400000</v>
      </c>
      <c r="J32" s="31">
        <f>SUM(J29:J31)</f>
        <v>2350000</v>
      </c>
      <c r="K32" s="31">
        <f t="shared" ref="K32:N32" si="2">SUM(K29:K31)</f>
        <v>100000</v>
      </c>
      <c r="L32" s="31">
        <f t="shared" si="2"/>
        <v>3850000</v>
      </c>
      <c r="M32" s="31">
        <f t="shared" si="2"/>
        <v>496150000</v>
      </c>
      <c r="N32" s="31">
        <f t="shared" si="2"/>
        <v>500000000</v>
      </c>
      <c r="O32" s="32"/>
      <c r="P32" s="32"/>
    </row>
    <row r="33" spans="1:16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4"/>
      <c r="B34" s="35" t="s">
        <v>554</v>
      </c>
      <c r="C34" s="3"/>
      <c r="D34" s="249"/>
      <c r="F34" s="35"/>
      <c r="G34" s="35"/>
      <c r="H34" s="35"/>
      <c r="I34" s="35"/>
      <c r="J34" s="35"/>
      <c r="K34" s="35"/>
      <c r="L34" s="35"/>
    </row>
    <row r="35" spans="1:16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71" t="s">
        <v>273</v>
      </c>
      <c r="H35" s="571"/>
      <c r="J35" s="255"/>
      <c r="K35" s="255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</row>
    <row r="40" spans="1:16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K40" s="36"/>
    </row>
    <row r="41" spans="1:16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K41" s="247"/>
    </row>
    <row r="43" spans="1:16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7"/>
      <c r="K43" s="34"/>
      <c r="L43" s="34"/>
    </row>
    <row r="44" spans="1:16" ht="15.75" x14ac:dyDescent="0.25">
      <c r="A44" s="43" t="s">
        <v>549</v>
      </c>
      <c r="B44" s="2"/>
      <c r="C44" s="2"/>
      <c r="D44" s="2"/>
      <c r="E44" s="2"/>
      <c r="F44" s="37"/>
      <c r="G44" s="37"/>
      <c r="H44" s="37"/>
      <c r="I44" s="37"/>
      <c r="J44" s="37"/>
      <c r="K44" s="34"/>
      <c r="L44" s="34"/>
    </row>
    <row r="45" spans="1:16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9" t="s">
        <v>8</v>
      </c>
      <c r="I45" s="265" t="s">
        <v>7</v>
      </c>
      <c r="J45" s="284" t="s">
        <v>533</v>
      </c>
      <c r="K45" s="265" t="s">
        <v>499</v>
      </c>
      <c r="L45" s="9" t="s">
        <v>13</v>
      </c>
      <c r="M45" s="9" t="s">
        <v>13</v>
      </c>
      <c r="N45" s="9" t="s">
        <v>14</v>
      </c>
      <c r="O45" s="6" t="s">
        <v>15</v>
      </c>
      <c r="P45" s="10" t="s">
        <v>382</v>
      </c>
    </row>
    <row r="46" spans="1:16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46" t="s">
        <v>18</v>
      </c>
      <c r="I46" s="262"/>
      <c r="J46" s="262"/>
      <c r="K46" s="262" t="s">
        <v>29</v>
      </c>
      <c r="L46" s="46" t="s">
        <v>22</v>
      </c>
      <c r="M46" s="46" t="s">
        <v>23</v>
      </c>
      <c r="N46" s="46" t="s">
        <v>24</v>
      </c>
      <c r="O46" s="44"/>
      <c r="P46" s="16"/>
    </row>
    <row r="47" spans="1:16" ht="15.75" x14ac:dyDescent="0.25">
      <c r="A47" s="44"/>
      <c r="B47" s="44"/>
      <c r="C47" s="48"/>
      <c r="D47" s="13"/>
      <c r="E47" s="45"/>
      <c r="F47" s="46" t="s">
        <v>30</v>
      </c>
      <c r="G47" s="46" t="s">
        <v>532</v>
      </c>
      <c r="H47" s="46" t="s">
        <v>10</v>
      </c>
      <c r="I47" s="46"/>
      <c r="J47" s="285"/>
      <c r="K47" s="66"/>
      <c r="L47" s="46"/>
      <c r="M47" s="46"/>
      <c r="N47" s="46"/>
      <c r="O47" s="44"/>
      <c r="P47" s="16"/>
    </row>
    <row r="48" spans="1:16" ht="15.75" x14ac:dyDescent="0.25">
      <c r="A48" s="18"/>
      <c r="B48" s="18"/>
      <c r="C48" s="19"/>
      <c r="D48" s="20"/>
      <c r="E48" s="21"/>
      <c r="F48" s="22"/>
      <c r="G48" s="23"/>
      <c r="H48" s="22"/>
      <c r="I48" s="144"/>
      <c r="J48" s="283"/>
      <c r="K48" s="67"/>
      <c r="L48" s="22"/>
      <c r="M48" s="22"/>
      <c r="N48" s="22"/>
      <c r="O48" s="18"/>
      <c r="P48" s="24"/>
    </row>
    <row r="49" spans="1:16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133"/>
      <c r="K49" s="46"/>
      <c r="L49" s="46"/>
      <c r="M49" s="46"/>
      <c r="N49" s="46"/>
      <c r="O49" s="179"/>
      <c r="P49" s="191"/>
    </row>
    <row r="50" spans="1:16" ht="15.75" x14ac:dyDescent="0.25">
      <c r="A50" s="188">
        <v>1</v>
      </c>
      <c r="B50" s="126" t="s">
        <v>555</v>
      </c>
      <c r="C50" s="189" t="s">
        <v>556</v>
      </c>
      <c r="D50" s="49">
        <v>42165</v>
      </c>
      <c r="E50" s="189" t="s">
        <v>557</v>
      </c>
      <c r="F50" s="133">
        <v>0</v>
      </c>
      <c r="G50" s="133">
        <v>0</v>
      </c>
      <c r="H50" s="133">
        <v>0</v>
      </c>
      <c r="I50" s="133">
        <v>3600000</v>
      </c>
      <c r="J50" s="133">
        <v>1000000</v>
      </c>
      <c r="K50" s="46">
        <v>200000</v>
      </c>
      <c r="L50" s="46">
        <f>SUM(F50:K50)</f>
        <v>4800000</v>
      </c>
      <c r="M50" s="46">
        <f>100000000-L50</f>
        <v>95200000</v>
      </c>
      <c r="N50" s="46">
        <f>+L50+M50</f>
        <v>100000000</v>
      </c>
      <c r="O50" s="141" t="s">
        <v>231</v>
      </c>
      <c r="P50" s="191" t="s">
        <v>558</v>
      </c>
    </row>
    <row r="51" spans="1:16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133"/>
      <c r="K51" s="46"/>
      <c r="L51" s="46"/>
      <c r="M51" s="46"/>
      <c r="N51" s="46"/>
      <c r="O51" s="179"/>
      <c r="P51" s="191"/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76"/>
      <c r="P52" s="282"/>
    </row>
    <row r="53" spans="1:16" ht="16.5" thickBot="1" x14ac:dyDescent="0.3">
      <c r="A53" s="30"/>
      <c r="B53" s="568"/>
      <c r="C53" s="569"/>
      <c r="D53" s="569"/>
      <c r="E53" s="570"/>
      <c r="F53" s="31">
        <f t="shared" ref="F53:I53" si="3">SUM(F50:F52)</f>
        <v>0</v>
      </c>
      <c r="G53" s="31">
        <f t="shared" si="3"/>
        <v>0</v>
      </c>
      <c r="H53" s="31">
        <f t="shared" si="3"/>
        <v>0</v>
      </c>
      <c r="I53" s="31">
        <f t="shared" si="3"/>
        <v>3600000</v>
      </c>
      <c r="J53" s="31">
        <f>SUM(J50:J52)</f>
        <v>1000000</v>
      </c>
      <c r="K53" s="31">
        <f t="shared" ref="K53:N53" si="4">SUM(K50:K52)</f>
        <v>200000</v>
      </c>
      <c r="L53" s="31">
        <f t="shared" si="4"/>
        <v>4800000</v>
      </c>
      <c r="M53" s="31">
        <f t="shared" si="4"/>
        <v>95200000</v>
      </c>
      <c r="N53" s="31">
        <f t="shared" si="4"/>
        <v>100000000</v>
      </c>
      <c r="O53" s="32"/>
      <c r="P53" s="32"/>
    </row>
    <row r="54" spans="1:16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3"/>
    </row>
    <row r="55" spans="1:16" ht="15.75" x14ac:dyDescent="0.25">
      <c r="A55" s="4"/>
      <c r="B55" s="35" t="s">
        <v>554</v>
      </c>
      <c r="C55" s="3"/>
      <c r="D55" s="249"/>
      <c r="F55" s="35"/>
      <c r="G55" s="35"/>
      <c r="H55" s="35"/>
      <c r="I55" s="35"/>
      <c r="J55" s="35"/>
      <c r="K55" s="35"/>
      <c r="L55" s="35"/>
    </row>
    <row r="56" spans="1:16" ht="15.75" x14ac:dyDescent="0.25">
      <c r="A56" s="251"/>
      <c r="B56" s="254" t="s">
        <v>213</v>
      </c>
      <c r="C56" s="3"/>
      <c r="D56" s="249"/>
      <c r="E56" s="35" t="s">
        <v>272</v>
      </c>
      <c r="F56" s="255"/>
      <c r="G56" s="571" t="s">
        <v>273</v>
      </c>
      <c r="H56" s="571"/>
      <c r="J56" s="255"/>
      <c r="K56" s="255"/>
    </row>
    <row r="57" spans="1:16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</row>
    <row r="61" spans="1:16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K61" s="36"/>
    </row>
    <row r="62" spans="1:16" ht="15.75" x14ac:dyDescent="0.25">
      <c r="A62" s="251"/>
      <c r="B62" s="250" t="s">
        <v>390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K62" s="247"/>
    </row>
  </sheetData>
  <mergeCells count="6">
    <mergeCell ref="G56:H56"/>
    <mergeCell ref="B11:E11"/>
    <mergeCell ref="G14:H14"/>
    <mergeCell ref="B32:E32"/>
    <mergeCell ref="G35:H35"/>
    <mergeCell ref="B53:E53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79" workbookViewId="0">
      <selection activeCell="H104" sqref="H104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5.28515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2.2851562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580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63</v>
      </c>
      <c r="C8" s="189" t="s">
        <v>64</v>
      </c>
      <c r="D8" s="49">
        <v>42194</v>
      </c>
      <c r="E8" s="189" t="s">
        <v>65</v>
      </c>
      <c r="F8" s="133">
        <v>0</v>
      </c>
      <c r="G8" s="133">
        <v>0</v>
      </c>
      <c r="H8" s="133">
        <v>0</v>
      </c>
      <c r="I8" s="133">
        <v>900000</v>
      </c>
      <c r="J8" s="133">
        <v>250000</v>
      </c>
      <c r="K8" s="46">
        <v>200000</v>
      </c>
      <c r="L8" s="46">
        <f>SUM(F8:K8)</f>
        <v>1350000</v>
      </c>
      <c r="M8" s="46">
        <f>25000000-L8</f>
        <v>23650000</v>
      </c>
      <c r="N8" s="46">
        <f>+L8+M8</f>
        <v>25000000</v>
      </c>
      <c r="O8" s="141" t="s">
        <v>575</v>
      </c>
      <c r="P8" s="191" t="s">
        <v>558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79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76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N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900000</v>
      </c>
      <c r="J11" s="31">
        <f t="shared" si="0"/>
        <v>250000</v>
      </c>
      <c r="K11" s="31">
        <f t="shared" si="0"/>
        <v>200000</v>
      </c>
      <c r="L11" s="31">
        <f t="shared" si="0"/>
        <v>1350000</v>
      </c>
      <c r="M11" s="31">
        <f t="shared" si="0"/>
        <v>23650000</v>
      </c>
      <c r="N11" s="31">
        <f t="shared" si="0"/>
        <v>25000000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579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  <row r="23" spans="1:16" ht="15.75" x14ac:dyDescent="0.25">
      <c r="A23" s="2" t="s">
        <v>0</v>
      </c>
      <c r="B23" s="3"/>
      <c r="C23" s="4"/>
      <c r="D23" s="4"/>
      <c r="E23" s="4"/>
      <c r="F23" s="37"/>
      <c r="G23" s="37"/>
      <c r="H23" s="37"/>
      <c r="I23" s="37"/>
      <c r="J23" s="37"/>
      <c r="K23" s="34"/>
      <c r="L23" s="34"/>
    </row>
    <row r="24" spans="1:16" ht="15.75" x14ac:dyDescent="0.25">
      <c r="A24" s="43" t="s">
        <v>559</v>
      </c>
      <c r="B24" s="2"/>
      <c r="C24" s="2"/>
      <c r="D24" s="2"/>
      <c r="E24" s="2"/>
      <c r="F24" s="37"/>
      <c r="G24" s="37"/>
      <c r="H24" s="37"/>
      <c r="I24" s="37"/>
      <c r="J24" s="37"/>
      <c r="K24" s="34"/>
      <c r="L24" s="34"/>
    </row>
    <row r="25" spans="1:16" ht="15.75" x14ac:dyDescent="0.25">
      <c r="A25" s="6"/>
      <c r="B25" s="6" t="s">
        <v>34</v>
      </c>
      <c r="C25" s="7" t="s">
        <v>3</v>
      </c>
      <c r="D25" s="8" t="s">
        <v>4</v>
      </c>
      <c r="E25" s="7" t="s">
        <v>5</v>
      </c>
      <c r="F25" s="9" t="s">
        <v>6</v>
      </c>
      <c r="G25" s="9" t="s">
        <v>6</v>
      </c>
      <c r="H25" s="9" t="s">
        <v>8</v>
      </c>
      <c r="I25" s="265" t="s">
        <v>7</v>
      </c>
      <c r="J25" s="284" t="s">
        <v>533</v>
      </c>
      <c r="K25" s="265" t="s">
        <v>499</v>
      </c>
      <c r="L25" s="9" t="s">
        <v>13</v>
      </c>
      <c r="M25" s="9" t="s">
        <v>13</v>
      </c>
      <c r="N25" s="9" t="s">
        <v>14</v>
      </c>
      <c r="O25" s="6" t="s">
        <v>15</v>
      </c>
      <c r="P25" s="10" t="s">
        <v>382</v>
      </c>
    </row>
    <row r="26" spans="1:16" ht="15.75" x14ac:dyDescent="0.25">
      <c r="A26" s="44"/>
      <c r="B26" s="44"/>
      <c r="C26" s="45"/>
      <c r="D26" s="13"/>
      <c r="E26" s="45"/>
      <c r="F26" s="46" t="s">
        <v>17</v>
      </c>
      <c r="G26" s="46" t="s">
        <v>17</v>
      </c>
      <c r="H26" s="46" t="s">
        <v>18</v>
      </c>
      <c r="I26" s="262"/>
      <c r="J26" s="262"/>
      <c r="K26" s="262" t="s">
        <v>29</v>
      </c>
      <c r="L26" s="46" t="s">
        <v>22</v>
      </c>
      <c r="M26" s="46" t="s">
        <v>23</v>
      </c>
      <c r="N26" s="46" t="s">
        <v>24</v>
      </c>
      <c r="O26" s="44"/>
      <c r="P26" s="16"/>
    </row>
    <row r="27" spans="1:16" ht="15.75" x14ac:dyDescent="0.25">
      <c r="A27" s="44"/>
      <c r="B27" s="44"/>
      <c r="C27" s="48"/>
      <c r="D27" s="13"/>
      <c r="E27" s="45"/>
      <c r="F27" s="46" t="s">
        <v>30</v>
      </c>
      <c r="G27" s="46" t="s">
        <v>532</v>
      </c>
      <c r="H27" s="46" t="s">
        <v>10</v>
      </c>
      <c r="I27" s="46"/>
      <c r="J27" s="285"/>
      <c r="K27" s="66"/>
      <c r="L27" s="46"/>
      <c r="M27" s="46"/>
      <c r="N27" s="46"/>
      <c r="O27" s="44"/>
      <c r="P27" s="16"/>
    </row>
    <row r="28" spans="1:16" ht="15.75" x14ac:dyDescent="0.25">
      <c r="A28" s="18"/>
      <c r="B28" s="18"/>
      <c r="C28" s="19"/>
      <c r="D28" s="20"/>
      <c r="E28" s="21"/>
      <c r="F28" s="22"/>
      <c r="G28" s="23"/>
      <c r="H28" s="22"/>
      <c r="I28" s="144"/>
      <c r="J28" s="283"/>
      <c r="K28" s="67"/>
      <c r="L28" s="22"/>
      <c r="M28" s="22"/>
      <c r="N28" s="22"/>
      <c r="O28" s="18"/>
      <c r="P28" s="24"/>
    </row>
    <row r="29" spans="1:16" ht="15.75" x14ac:dyDescent="0.25">
      <c r="A29" s="188"/>
      <c r="B29" s="1"/>
      <c r="C29" s="189"/>
      <c r="D29" s="49"/>
      <c r="E29" s="189"/>
      <c r="F29" s="133"/>
      <c r="G29" s="133"/>
      <c r="H29" s="133"/>
      <c r="I29" s="133"/>
      <c r="J29" s="133"/>
      <c r="K29" s="46"/>
      <c r="L29" s="46"/>
      <c r="M29" s="46"/>
      <c r="N29" s="46"/>
      <c r="O29" s="179"/>
      <c r="P29" s="191"/>
    </row>
    <row r="30" spans="1:16" ht="15.75" x14ac:dyDescent="0.25">
      <c r="A30" s="188">
        <v>1</v>
      </c>
      <c r="B30" s="126" t="s">
        <v>560</v>
      </c>
      <c r="C30" s="189" t="s">
        <v>561</v>
      </c>
      <c r="D30" s="49">
        <v>42193</v>
      </c>
      <c r="E30" s="55" t="s">
        <v>562</v>
      </c>
      <c r="F30" s="133">
        <v>0</v>
      </c>
      <c r="G30" s="133">
        <v>0</v>
      </c>
      <c r="H30" s="133">
        <v>0</v>
      </c>
      <c r="I30" s="133">
        <v>360000</v>
      </c>
      <c r="J30" s="133">
        <v>300000</v>
      </c>
      <c r="K30" s="46">
        <v>200000</v>
      </c>
      <c r="L30" s="46">
        <f>SUM(F30:K30)</f>
        <v>860000</v>
      </c>
      <c r="M30" s="46">
        <f>30000000-L30</f>
        <v>29140000</v>
      </c>
      <c r="N30" s="46">
        <f>+L30+M30</f>
        <v>30000000</v>
      </c>
      <c r="O30" s="141" t="s">
        <v>565</v>
      </c>
      <c r="P30" s="191" t="s">
        <v>563</v>
      </c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 t="s">
        <v>26</v>
      </c>
      <c r="P31" s="191"/>
    </row>
    <row r="32" spans="1:16" ht="15.75" x14ac:dyDescent="0.25">
      <c r="A32" s="188"/>
      <c r="B32" s="126"/>
      <c r="C32" s="189"/>
      <c r="D32" s="49"/>
      <c r="E32" s="189"/>
      <c r="F32" s="133"/>
      <c r="G32" s="133"/>
      <c r="H32" s="133"/>
      <c r="I32" s="133"/>
      <c r="J32" s="133"/>
      <c r="K32" s="46"/>
      <c r="L32" s="46"/>
      <c r="M32" s="46"/>
      <c r="N32" s="46"/>
      <c r="O32" s="141" t="s">
        <v>566</v>
      </c>
      <c r="P32" s="282"/>
    </row>
    <row r="33" spans="1:16" ht="16.5" thickBot="1" x14ac:dyDescent="0.3">
      <c r="A33" s="30"/>
      <c r="B33" s="568"/>
      <c r="C33" s="569"/>
      <c r="D33" s="569"/>
      <c r="E33" s="570"/>
      <c r="F33" s="31">
        <f t="shared" ref="F33:I33" si="1">SUM(F30:F32)</f>
        <v>0</v>
      </c>
      <c r="G33" s="31">
        <f t="shared" si="1"/>
        <v>0</v>
      </c>
      <c r="H33" s="31">
        <f t="shared" si="1"/>
        <v>0</v>
      </c>
      <c r="I33" s="31">
        <f t="shared" si="1"/>
        <v>360000</v>
      </c>
      <c r="J33" s="31">
        <f>SUM(J30:J32)</f>
        <v>300000</v>
      </c>
      <c r="K33" s="31">
        <f t="shared" ref="K33:N33" si="2">SUM(K30:K32)</f>
        <v>200000</v>
      </c>
      <c r="L33" s="31">
        <f t="shared" si="2"/>
        <v>860000</v>
      </c>
      <c r="M33" s="31">
        <f t="shared" si="2"/>
        <v>29140000</v>
      </c>
      <c r="N33" s="31">
        <f t="shared" si="2"/>
        <v>30000000</v>
      </c>
      <c r="O33" s="32"/>
      <c r="P33" s="32"/>
    </row>
    <row r="34" spans="1:16" ht="16.5" thickTop="1" x14ac:dyDescent="0.25">
      <c r="A34" s="4"/>
      <c r="B34" s="3"/>
      <c r="C34" s="3"/>
      <c r="D34" s="4"/>
      <c r="E34" s="3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3"/>
    </row>
    <row r="35" spans="1:16" ht="15.75" x14ac:dyDescent="0.25">
      <c r="A35" s="4"/>
      <c r="B35" s="35" t="s">
        <v>564</v>
      </c>
      <c r="C35" s="3"/>
      <c r="D35" s="249"/>
      <c r="F35" s="35"/>
      <c r="G35" s="35"/>
      <c r="H35" s="35"/>
      <c r="I35" s="35"/>
      <c r="J35" s="35"/>
      <c r="K35" s="35"/>
      <c r="L35" s="35"/>
    </row>
    <row r="36" spans="1:16" ht="15.75" x14ac:dyDescent="0.25">
      <c r="A36" s="251"/>
      <c r="B36" s="254" t="s">
        <v>213</v>
      </c>
      <c r="C36" s="3"/>
      <c r="D36" s="249"/>
      <c r="E36" s="35" t="s">
        <v>272</v>
      </c>
      <c r="F36" s="255"/>
      <c r="G36" s="571" t="s">
        <v>273</v>
      </c>
      <c r="H36" s="571"/>
      <c r="J36" s="255"/>
      <c r="K36" s="255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35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</row>
    <row r="40" spans="1:16" ht="15.75" x14ac:dyDescent="0.25">
      <c r="A40" s="251"/>
      <c r="B40" s="254"/>
      <c r="C40" s="3"/>
      <c r="D40" s="249"/>
      <c r="E40" s="35"/>
      <c r="F40" s="35"/>
      <c r="G40" s="35"/>
      <c r="H40" s="35"/>
      <c r="I40" s="35"/>
      <c r="J40" s="35"/>
      <c r="K40" s="35"/>
      <c r="L40" s="35"/>
    </row>
    <row r="41" spans="1:16" ht="15.75" x14ac:dyDescent="0.25">
      <c r="A41" s="251" t="s">
        <v>274</v>
      </c>
      <c r="B41" s="253" t="s">
        <v>275</v>
      </c>
      <c r="C41" s="3"/>
      <c r="D41" s="249"/>
      <c r="E41" s="252" t="s">
        <v>276</v>
      </c>
      <c r="F41" s="36"/>
      <c r="G41" s="36" t="s">
        <v>40</v>
      </c>
      <c r="H41" s="36" t="s">
        <v>419</v>
      </c>
      <c r="K41" s="36"/>
    </row>
    <row r="42" spans="1:16" ht="15.75" x14ac:dyDescent="0.25">
      <c r="A42" s="251"/>
      <c r="B42" s="250" t="s">
        <v>390</v>
      </c>
      <c r="C42" s="3"/>
      <c r="D42" s="249"/>
      <c r="E42" s="248" t="s">
        <v>215</v>
      </c>
      <c r="F42" s="247"/>
      <c r="G42" s="247" t="s">
        <v>43</v>
      </c>
      <c r="H42" s="247" t="s">
        <v>125</v>
      </c>
      <c r="K42" s="247"/>
    </row>
    <row r="44" spans="1:16" ht="15.75" x14ac:dyDescent="0.25">
      <c r="A44" s="2" t="s">
        <v>0</v>
      </c>
      <c r="B44" s="3"/>
      <c r="C44" s="4"/>
      <c r="D44" s="4"/>
      <c r="E44" s="4"/>
      <c r="F44" s="37"/>
      <c r="G44" s="37"/>
      <c r="H44" s="37"/>
      <c r="I44" s="37"/>
      <c r="J44" s="37"/>
      <c r="K44" s="34"/>
      <c r="L44" s="34"/>
    </row>
    <row r="45" spans="1:16" ht="15.75" x14ac:dyDescent="0.25">
      <c r="A45" s="43" t="s">
        <v>567</v>
      </c>
      <c r="B45" s="2"/>
      <c r="C45" s="2"/>
      <c r="D45" s="2"/>
      <c r="E45" s="2"/>
      <c r="F45" s="37"/>
      <c r="G45" s="37"/>
      <c r="H45" s="37"/>
      <c r="I45" s="37"/>
      <c r="J45" s="37"/>
      <c r="K45" s="34"/>
      <c r="L45" s="34"/>
    </row>
    <row r="46" spans="1:16" ht="15.75" x14ac:dyDescent="0.25">
      <c r="A46" s="6"/>
      <c r="B46" s="6" t="s">
        <v>34</v>
      </c>
      <c r="C46" s="7" t="s">
        <v>3</v>
      </c>
      <c r="D46" s="8" t="s">
        <v>4</v>
      </c>
      <c r="E46" s="7" t="s">
        <v>5</v>
      </c>
      <c r="F46" s="9" t="s">
        <v>6</v>
      </c>
      <c r="G46" s="9" t="s">
        <v>6</v>
      </c>
      <c r="H46" s="9" t="s">
        <v>8</v>
      </c>
      <c r="I46" s="265" t="s">
        <v>7</v>
      </c>
      <c r="J46" s="284" t="s">
        <v>533</v>
      </c>
      <c r="K46" s="265" t="s">
        <v>499</v>
      </c>
      <c r="L46" s="9" t="s">
        <v>13</v>
      </c>
      <c r="M46" s="9" t="s">
        <v>13</v>
      </c>
      <c r="N46" s="9" t="s">
        <v>14</v>
      </c>
      <c r="O46" s="6" t="s">
        <v>15</v>
      </c>
      <c r="P46" s="10" t="s">
        <v>382</v>
      </c>
    </row>
    <row r="47" spans="1:16" ht="15.75" x14ac:dyDescent="0.25">
      <c r="A47" s="44"/>
      <c r="B47" s="44"/>
      <c r="C47" s="45"/>
      <c r="D47" s="13"/>
      <c r="E47" s="45"/>
      <c r="F47" s="46" t="s">
        <v>17</v>
      </c>
      <c r="G47" s="46" t="s">
        <v>17</v>
      </c>
      <c r="H47" s="46" t="s">
        <v>18</v>
      </c>
      <c r="I47" s="262"/>
      <c r="J47" s="262"/>
      <c r="K47" s="262" t="s">
        <v>29</v>
      </c>
      <c r="L47" s="46" t="s">
        <v>22</v>
      </c>
      <c r="M47" s="46" t="s">
        <v>23</v>
      </c>
      <c r="N47" s="46" t="s">
        <v>24</v>
      </c>
      <c r="O47" s="44"/>
      <c r="P47" s="16"/>
    </row>
    <row r="48" spans="1:16" ht="15.75" x14ac:dyDescent="0.25">
      <c r="A48" s="44"/>
      <c r="B48" s="44"/>
      <c r="C48" s="48"/>
      <c r="D48" s="13"/>
      <c r="E48" s="45"/>
      <c r="F48" s="46" t="s">
        <v>30</v>
      </c>
      <c r="G48" s="46" t="s">
        <v>532</v>
      </c>
      <c r="H48" s="46" t="s">
        <v>10</v>
      </c>
      <c r="I48" s="46"/>
      <c r="J48" s="285"/>
      <c r="K48" s="66"/>
      <c r="L48" s="46"/>
      <c r="M48" s="46"/>
      <c r="N48" s="46"/>
      <c r="O48" s="44"/>
      <c r="P48" s="16"/>
    </row>
    <row r="49" spans="1:16" ht="15.75" x14ac:dyDescent="0.25">
      <c r="A49" s="18"/>
      <c r="B49" s="18"/>
      <c r="C49" s="19"/>
      <c r="D49" s="20"/>
      <c r="E49" s="21"/>
      <c r="F49" s="22"/>
      <c r="G49" s="23"/>
      <c r="H49" s="22"/>
      <c r="I49" s="144"/>
      <c r="J49" s="283"/>
      <c r="K49" s="67"/>
      <c r="L49" s="22"/>
      <c r="M49" s="22"/>
      <c r="N49" s="22"/>
      <c r="O49" s="18"/>
      <c r="P49" s="24"/>
    </row>
    <row r="50" spans="1:16" ht="15.75" x14ac:dyDescent="0.25">
      <c r="A50" s="188"/>
      <c r="B50" s="1"/>
      <c r="C50" s="189"/>
      <c r="D50" s="49"/>
      <c r="E50" s="189"/>
      <c r="F50" s="133"/>
      <c r="G50" s="133"/>
      <c r="H50" s="133"/>
      <c r="I50" s="133"/>
      <c r="J50" s="133"/>
      <c r="K50" s="46"/>
      <c r="L50" s="46"/>
      <c r="M50" s="46"/>
      <c r="N50" s="46"/>
      <c r="O50" s="179"/>
      <c r="P50" s="191"/>
    </row>
    <row r="51" spans="1:16" ht="15.75" x14ac:dyDescent="0.25">
      <c r="A51" s="188">
        <v>1</v>
      </c>
      <c r="B51" s="126" t="s">
        <v>359</v>
      </c>
      <c r="C51" s="189" t="s">
        <v>46</v>
      </c>
      <c r="D51" s="49">
        <v>42208</v>
      </c>
      <c r="E51" s="55" t="s">
        <v>47</v>
      </c>
      <c r="F51" s="133">
        <v>0</v>
      </c>
      <c r="G51" s="133">
        <v>0</v>
      </c>
      <c r="H51" s="133">
        <v>0</v>
      </c>
      <c r="I51" s="133">
        <v>216000</v>
      </c>
      <c r="J51" s="133">
        <v>180000</v>
      </c>
      <c r="K51" s="46">
        <v>0</v>
      </c>
      <c r="L51" s="46">
        <f>SUM(F51:K51)</f>
        <v>396000</v>
      </c>
      <c r="M51" s="46">
        <f>18000000-L51</f>
        <v>17604000</v>
      </c>
      <c r="N51" s="46">
        <f>+L51+M51</f>
        <v>18000000</v>
      </c>
      <c r="O51" s="141" t="s">
        <v>231</v>
      </c>
      <c r="P51" s="191" t="s">
        <v>563</v>
      </c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41"/>
      <c r="P52" s="191"/>
    </row>
    <row r="53" spans="1:16" ht="15.75" x14ac:dyDescent="0.25">
      <c r="A53" s="188"/>
      <c r="B53" s="126"/>
      <c r="C53" s="189"/>
      <c r="D53" s="49"/>
      <c r="E53" s="189"/>
      <c r="F53" s="133"/>
      <c r="G53" s="133"/>
      <c r="H53" s="133"/>
      <c r="I53" s="133"/>
      <c r="J53" s="133"/>
      <c r="K53" s="46"/>
      <c r="L53" s="46"/>
      <c r="M53" s="46"/>
      <c r="N53" s="46"/>
      <c r="O53" s="141"/>
      <c r="P53" s="282"/>
    </row>
    <row r="54" spans="1:16" ht="16.5" thickBot="1" x14ac:dyDescent="0.3">
      <c r="A54" s="30"/>
      <c r="B54" s="568"/>
      <c r="C54" s="569"/>
      <c r="D54" s="569"/>
      <c r="E54" s="570"/>
      <c r="F54" s="31">
        <f t="shared" ref="F54:I54" si="3">SUM(F51:F53)</f>
        <v>0</v>
      </c>
      <c r="G54" s="31">
        <f t="shared" si="3"/>
        <v>0</v>
      </c>
      <c r="H54" s="31">
        <f t="shared" si="3"/>
        <v>0</v>
      </c>
      <c r="I54" s="31">
        <f t="shared" si="3"/>
        <v>216000</v>
      </c>
      <c r="J54" s="31">
        <f>SUM(J51:J53)</f>
        <v>180000</v>
      </c>
      <c r="K54" s="31">
        <f t="shared" ref="K54:N54" si="4">SUM(K51:K53)</f>
        <v>0</v>
      </c>
      <c r="L54" s="31">
        <f t="shared" si="4"/>
        <v>396000</v>
      </c>
      <c r="M54" s="31">
        <f t="shared" si="4"/>
        <v>17604000</v>
      </c>
      <c r="N54" s="31">
        <f t="shared" si="4"/>
        <v>18000000</v>
      </c>
      <c r="O54" s="32"/>
      <c r="P54" s="32"/>
    </row>
    <row r="55" spans="1:16" ht="16.5" thickTop="1" x14ac:dyDescent="0.25">
      <c r="A55" s="4"/>
      <c r="B55" s="3"/>
      <c r="C55" s="3"/>
      <c r="D55" s="4"/>
      <c r="E55" s="3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3"/>
    </row>
    <row r="56" spans="1:16" ht="15.75" x14ac:dyDescent="0.25">
      <c r="A56" s="4"/>
      <c r="B56" s="35" t="s">
        <v>568</v>
      </c>
      <c r="C56" s="3"/>
      <c r="D56" s="249"/>
      <c r="F56" s="35"/>
      <c r="G56" s="35"/>
      <c r="H56" s="35"/>
      <c r="I56" s="35"/>
      <c r="J56" s="35"/>
      <c r="K56" s="35"/>
      <c r="L56" s="35"/>
    </row>
    <row r="57" spans="1:16" ht="15.75" x14ac:dyDescent="0.25">
      <c r="A57" s="251"/>
      <c r="B57" s="254" t="s">
        <v>213</v>
      </c>
      <c r="C57" s="3"/>
      <c r="D57" s="249"/>
      <c r="E57" s="35" t="s">
        <v>272</v>
      </c>
      <c r="F57" s="255"/>
      <c r="G57" s="571" t="s">
        <v>273</v>
      </c>
      <c r="H57" s="571"/>
      <c r="J57" s="255"/>
      <c r="K57" s="255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35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</row>
    <row r="61" spans="1:16" ht="15.75" x14ac:dyDescent="0.25">
      <c r="A61" s="251"/>
      <c r="B61" s="254"/>
      <c r="C61" s="3"/>
      <c r="D61" s="249"/>
      <c r="E61" s="35"/>
      <c r="F61" s="35"/>
      <c r="G61" s="35"/>
      <c r="H61" s="35"/>
      <c r="I61" s="35"/>
      <c r="J61" s="35"/>
      <c r="K61" s="35"/>
      <c r="L61" s="35"/>
    </row>
    <row r="62" spans="1:16" ht="15.75" x14ac:dyDescent="0.25">
      <c r="A62" s="251" t="s">
        <v>274</v>
      </c>
      <c r="B62" s="253" t="s">
        <v>275</v>
      </c>
      <c r="C62" s="3"/>
      <c r="D62" s="249"/>
      <c r="E62" s="252" t="s">
        <v>276</v>
      </c>
      <c r="F62" s="36"/>
      <c r="G62" s="36" t="s">
        <v>40</v>
      </c>
      <c r="H62" s="36" t="s">
        <v>419</v>
      </c>
      <c r="K62" s="36"/>
    </row>
    <row r="63" spans="1:16" ht="15.75" x14ac:dyDescent="0.25">
      <c r="A63" s="251"/>
      <c r="B63" s="250" t="s">
        <v>390</v>
      </c>
      <c r="C63" s="3"/>
      <c r="D63" s="249"/>
      <c r="E63" s="248" t="s">
        <v>215</v>
      </c>
      <c r="F63" s="247"/>
      <c r="G63" s="247" t="s">
        <v>43</v>
      </c>
      <c r="H63" s="247" t="s">
        <v>125</v>
      </c>
      <c r="K63" s="247"/>
    </row>
    <row r="65" spans="1:16" ht="15.75" x14ac:dyDescent="0.25">
      <c r="A65" s="2" t="s">
        <v>0</v>
      </c>
      <c r="B65" s="3"/>
      <c r="C65" s="4"/>
      <c r="D65" s="4"/>
      <c r="E65" s="4"/>
      <c r="F65" s="37"/>
      <c r="G65" s="37"/>
      <c r="H65" s="37"/>
      <c r="I65" s="37"/>
      <c r="J65" s="37"/>
      <c r="K65" s="34"/>
      <c r="L65" s="34"/>
    </row>
    <row r="66" spans="1:16" ht="15.75" x14ac:dyDescent="0.25">
      <c r="A66" s="43" t="s">
        <v>569</v>
      </c>
      <c r="B66" s="2"/>
      <c r="C66" s="2"/>
      <c r="D66" s="2"/>
      <c r="E66" s="2"/>
      <c r="F66" s="37"/>
      <c r="G66" s="37"/>
      <c r="H66" s="37"/>
      <c r="I66" s="37"/>
      <c r="J66" s="37"/>
      <c r="K66" s="34"/>
      <c r="L66" s="34"/>
    </row>
    <row r="67" spans="1:16" ht="15.75" x14ac:dyDescent="0.25">
      <c r="A67" s="6"/>
      <c r="B67" s="6" t="s">
        <v>34</v>
      </c>
      <c r="C67" s="7" t="s">
        <v>3</v>
      </c>
      <c r="D67" s="8" t="s">
        <v>4</v>
      </c>
      <c r="E67" s="7" t="s">
        <v>5</v>
      </c>
      <c r="F67" s="9" t="s">
        <v>6</v>
      </c>
      <c r="G67" s="9" t="s">
        <v>6</v>
      </c>
      <c r="H67" s="9" t="s">
        <v>8</v>
      </c>
      <c r="I67" s="265" t="s">
        <v>7</v>
      </c>
      <c r="J67" s="284" t="s">
        <v>533</v>
      </c>
      <c r="K67" s="265" t="s">
        <v>499</v>
      </c>
      <c r="L67" s="9" t="s">
        <v>13</v>
      </c>
      <c r="M67" s="9" t="s">
        <v>13</v>
      </c>
      <c r="N67" s="9" t="s">
        <v>14</v>
      </c>
      <c r="O67" s="6" t="s">
        <v>15</v>
      </c>
      <c r="P67" s="10" t="s">
        <v>382</v>
      </c>
    </row>
    <row r="68" spans="1:16" ht="15.75" x14ac:dyDescent="0.25">
      <c r="A68" s="44"/>
      <c r="B68" s="44"/>
      <c r="C68" s="45"/>
      <c r="D68" s="13"/>
      <c r="E68" s="45"/>
      <c r="F68" s="46" t="s">
        <v>17</v>
      </c>
      <c r="G68" s="46" t="s">
        <v>17</v>
      </c>
      <c r="H68" s="46" t="s">
        <v>18</v>
      </c>
      <c r="I68" s="262"/>
      <c r="J68" s="262"/>
      <c r="K68" s="262" t="s">
        <v>29</v>
      </c>
      <c r="L68" s="46" t="s">
        <v>22</v>
      </c>
      <c r="M68" s="46" t="s">
        <v>23</v>
      </c>
      <c r="N68" s="46" t="s">
        <v>24</v>
      </c>
      <c r="O68" s="44"/>
      <c r="P68" s="16"/>
    </row>
    <row r="69" spans="1:16" ht="15.75" x14ac:dyDescent="0.25">
      <c r="A69" s="44"/>
      <c r="B69" s="44"/>
      <c r="C69" s="48"/>
      <c r="D69" s="13"/>
      <c r="E69" s="45"/>
      <c r="F69" s="46" t="s">
        <v>30</v>
      </c>
      <c r="G69" s="46" t="s">
        <v>532</v>
      </c>
      <c r="H69" s="46" t="s">
        <v>10</v>
      </c>
      <c r="I69" s="46"/>
      <c r="J69" s="285"/>
      <c r="K69" s="66"/>
      <c r="L69" s="46"/>
      <c r="M69" s="46"/>
      <c r="N69" s="46"/>
      <c r="O69" s="44"/>
      <c r="P69" s="16"/>
    </row>
    <row r="70" spans="1:16" ht="15.75" x14ac:dyDescent="0.25">
      <c r="A70" s="18"/>
      <c r="B70" s="18"/>
      <c r="C70" s="19"/>
      <c r="D70" s="20"/>
      <c r="E70" s="21"/>
      <c r="F70" s="22"/>
      <c r="G70" s="23"/>
      <c r="H70" s="22"/>
      <c r="I70" s="144"/>
      <c r="J70" s="283"/>
      <c r="K70" s="67"/>
      <c r="L70" s="22"/>
      <c r="M70" s="22"/>
      <c r="N70" s="22"/>
      <c r="O70" s="18"/>
      <c r="P70" s="24"/>
    </row>
    <row r="71" spans="1:16" ht="15.75" x14ac:dyDescent="0.25">
      <c r="A71" s="188"/>
      <c r="B71" s="1"/>
      <c r="C71" s="189"/>
      <c r="D71" s="49"/>
      <c r="E71" s="189"/>
      <c r="F71" s="133"/>
      <c r="G71" s="133"/>
      <c r="H71" s="133"/>
      <c r="I71" s="133"/>
      <c r="J71" s="133"/>
      <c r="K71" s="46"/>
      <c r="L71" s="46"/>
      <c r="M71" s="46"/>
      <c r="N71" s="46"/>
      <c r="O71" s="179"/>
      <c r="P71" s="191"/>
    </row>
    <row r="72" spans="1:16" ht="15.75" x14ac:dyDescent="0.25">
      <c r="A72" s="188">
        <v>1</v>
      </c>
      <c r="B72" s="126" t="s">
        <v>570</v>
      </c>
      <c r="C72" s="189" t="s">
        <v>462</v>
      </c>
      <c r="D72" s="49">
        <v>42213</v>
      </c>
      <c r="E72" s="55" t="s">
        <v>463</v>
      </c>
      <c r="F72" s="133">
        <v>0</v>
      </c>
      <c r="G72" s="133">
        <v>0</v>
      </c>
      <c r="H72" s="133">
        <v>0</v>
      </c>
      <c r="I72" s="133">
        <v>600000</v>
      </c>
      <c r="J72" s="133">
        <v>500000</v>
      </c>
      <c r="K72" s="46">
        <v>200000</v>
      </c>
      <c r="L72" s="46">
        <f>SUM(F72:K72)</f>
        <v>1300000</v>
      </c>
      <c r="M72" s="46">
        <f>50000000-L72</f>
        <v>48700000</v>
      </c>
      <c r="N72" s="46">
        <f>+L72+M72</f>
        <v>50000000</v>
      </c>
      <c r="O72" s="141" t="s">
        <v>301</v>
      </c>
      <c r="P72" s="191" t="s">
        <v>563</v>
      </c>
    </row>
    <row r="73" spans="1:16" ht="15.75" x14ac:dyDescent="0.25">
      <c r="A73" s="188"/>
      <c r="B73" s="126"/>
      <c r="C73" s="189"/>
      <c r="D73" s="49"/>
      <c r="E73" s="189"/>
      <c r="F73" s="133"/>
      <c r="G73" s="133"/>
      <c r="H73" s="133"/>
      <c r="I73" s="133"/>
      <c r="J73" s="133"/>
      <c r="K73" s="46"/>
      <c r="L73" s="46"/>
      <c r="M73" s="46"/>
      <c r="N73" s="46"/>
      <c r="O73" s="141"/>
      <c r="P73" s="191"/>
    </row>
    <row r="74" spans="1:16" ht="15.75" x14ac:dyDescent="0.25">
      <c r="A74" s="188"/>
      <c r="B74" s="126"/>
      <c r="C74" s="189"/>
      <c r="D74" s="49"/>
      <c r="E74" s="189"/>
      <c r="F74" s="133"/>
      <c r="G74" s="133"/>
      <c r="H74" s="133"/>
      <c r="I74" s="133"/>
      <c r="J74" s="133"/>
      <c r="K74" s="46"/>
      <c r="L74" s="46"/>
      <c r="M74" s="46"/>
      <c r="N74" s="46"/>
      <c r="O74" s="141"/>
      <c r="P74" s="282"/>
    </row>
    <row r="75" spans="1:16" ht="16.5" thickBot="1" x14ac:dyDescent="0.3">
      <c r="A75" s="30"/>
      <c r="B75" s="568"/>
      <c r="C75" s="569"/>
      <c r="D75" s="569"/>
      <c r="E75" s="570"/>
      <c r="F75" s="31">
        <f t="shared" ref="F75:I75" si="5">SUM(F72:F74)</f>
        <v>0</v>
      </c>
      <c r="G75" s="31">
        <f t="shared" si="5"/>
        <v>0</v>
      </c>
      <c r="H75" s="31">
        <f t="shared" si="5"/>
        <v>0</v>
      </c>
      <c r="I75" s="31">
        <f t="shared" si="5"/>
        <v>600000</v>
      </c>
      <c r="J75" s="31">
        <f>SUM(J72:J74)</f>
        <v>500000</v>
      </c>
      <c r="K75" s="31">
        <f t="shared" ref="K75:N75" si="6">SUM(K72:K74)</f>
        <v>200000</v>
      </c>
      <c r="L75" s="31">
        <f t="shared" si="6"/>
        <v>1300000</v>
      </c>
      <c r="M75" s="31">
        <f t="shared" si="6"/>
        <v>48700000</v>
      </c>
      <c r="N75" s="31">
        <f t="shared" si="6"/>
        <v>50000000</v>
      </c>
      <c r="O75" s="32"/>
      <c r="P75" s="32"/>
    </row>
    <row r="76" spans="1:16" ht="16.5" thickTop="1" x14ac:dyDescent="0.25">
      <c r="A76" s="4"/>
      <c r="B76" s="3"/>
      <c r="C76" s="3"/>
      <c r="D76" s="4"/>
      <c r="E76" s="3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3"/>
    </row>
    <row r="77" spans="1:16" ht="15.75" x14ac:dyDescent="0.25">
      <c r="A77" s="4"/>
      <c r="B77" s="35" t="s">
        <v>571</v>
      </c>
      <c r="C77" s="3"/>
      <c r="D77" s="249"/>
      <c r="F77" s="35"/>
      <c r="G77" s="35"/>
      <c r="H77" s="35"/>
      <c r="I77" s="35"/>
      <c r="J77" s="35"/>
      <c r="K77" s="35"/>
      <c r="L77" s="35"/>
    </row>
    <row r="78" spans="1:16" ht="15.75" x14ac:dyDescent="0.25">
      <c r="A78" s="251"/>
      <c r="B78" s="254" t="s">
        <v>213</v>
      </c>
      <c r="C78" s="3"/>
      <c r="D78" s="249"/>
      <c r="E78" s="35" t="s">
        <v>272</v>
      </c>
      <c r="F78" s="255"/>
      <c r="G78" s="571" t="s">
        <v>273</v>
      </c>
      <c r="H78" s="571"/>
      <c r="J78" s="255"/>
      <c r="K78" s="255"/>
    </row>
    <row r="79" spans="1:16" ht="15.75" x14ac:dyDescent="0.25">
      <c r="A79" s="251"/>
      <c r="B79" s="254"/>
      <c r="C79" s="3"/>
      <c r="D79" s="249"/>
      <c r="E79" s="35"/>
      <c r="F79" s="35"/>
      <c r="G79" s="35"/>
      <c r="H79" s="35"/>
      <c r="I79" s="35"/>
      <c r="J79" s="35"/>
      <c r="K79" s="35"/>
      <c r="L79" s="35"/>
    </row>
    <row r="80" spans="1:16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35"/>
      <c r="L80" s="35"/>
    </row>
    <row r="81" spans="1:12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</row>
    <row r="82" spans="1:12" ht="15.75" x14ac:dyDescent="0.25">
      <c r="A82" s="251"/>
      <c r="B82" s="254"/>
      <c r="C82" s="3"/>
      <c r="D82" s="249"/>
      <c r="E82" s="35"/>
      <c r="F82" s="35"/>
      <c r="G82" s="35"/>
      <c r="H82" s="35"/>
      <c r="I82" s="35"/>
      <c r="J82" s="35"/>
      <c r="K82" s="35"/>
      <c r="L82" s="35"/>
    </row>
    <row r="83" spans="1:12" ht="15.75" x14ac:dyDescent="0.25">
      <c r="A83" s="251" t="s">
        <v>274</v>
      </c>
      <c r="B83" s="253" t="s">
        <v>275</v>
      </c>
      <c r="C83" s="3"/>
      <c r="D83" s="249"/>
      <c r="E83" s="252" t="s">
        <v>276</v>
      </c>
      <c r="F83" s="36"/>
      <c r="G83" s="36" t="s">
        <v>40</v>
      </c>
      <c r="H83" s="36" t="s">
        <v>419</v>
      </c>
      <c r="K83" s="36"/>
    </row>
    <row r="84" spans="1:12" ht="15.75" x14ac:dyDescent="0.25">
      <c r="A84" s="251"/>
      <c r="B84" s="250" t="s">
        <v>390</v>
      </c>
      <c r="C84" s="3"/>
      <c r="D84" s="249"/>
      <c r="E84" s="248" t="s">
        <v>215</v>
      </c>
      <c r="F84" s="247"/>
      <c r="G84" s="247" t="s">
        <v>43</v>
      </c>
      <c r="H84" s="247" t="s">
        <v>125</v>
      </c>
      <c r="K84" s="247"/>
    </row>
  </sheetData>
  <mergeCells count="8">
    <mergeCell ref="B11:E11"/>
    <mergeCell ref="G14:H14"/>
    <mergeCell ref="G78:H78"/>
    <mergeCell ref="B33:E33"/>
    <mergeCell ref="G36:H36"/>
    <mergeCell ref="B54:E54"/>
    <mergeCell ref="G57:H57"/>
    <mergeCell ref="B75:E75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topLeftCell="I7" workbookViewId="0">
      <selection activeCell="O7" sqref="O7:P7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62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63</v>
      </c>
      <c r="C7" s="48" t="s">
        <v>64</v>
      </c>
      <c r="D7" s="49">
        <v>41393</v>
      </c>
      <c r="E7" s="45" t="s">
        <v>65</v>
      </c>
      <c r="F7" s="46">
        <v>0</v>
      </c>
      <c r="G7" s="47">
        <v>325000</v>
      </c>
      <c r="H7" s="46">
        <v>0</v>
      </c>
      <c r="I7" s="46">
        <v>0</v>
      </c>
      <c r="J7" s="46">
        <v>0</v>
      </c>
      <c r="K7" s="46">
        <v>0</v>
      </c>
      <c r="L7" s="46">
        <v>250000</v>
      </c>
      <c r="M7" s="46">
        <v>200000</v>
      </c>
      <c r="N7" s="46">
        <f>+F7+G7+H7+I7+J7+K7+L7+M7</f>
        <v>775000</v>
      </c>
      <c r="O7" s="46">
        <f>25000000-N7</f>
        <v>24225000</v>
      </c>
      <c r="P7" s="46">
        <f>+N7+O7</f>
        <v>25000000</v>
      </c>
      <c r="Q7" s="50" t="s">
        <v>66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 t="s">
        <v>34</v>
      </c>
      <c r="B13" s="27"/>
      <c r="C13" s="28"/>
      <c r="D13" s="29"/>
      <c r="E13" s="28"/>
      <c r="F13" s="4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8" t="s">
        <v>35</v>
      </c>
      <c r="C14" s="569"/>
      <c r="D14" s="569"/>
      <c r="E14" s="570"/>
      <c r="F14" s="31">
        <v>0</v>
      </c>
      <c r="G14" s="31">
        <f>SUM(G7:G13)</f>
        <v>325000</v>
      </c>
      <c r="H14" s="31">
        <v>0</v>
      </c>
      <c r="I14" s="31">
        <v>0</v>
      </c>
      <c r="J14" s="31">
        <v>0</v>
      </c>
      <c r="K14" s="31">
        <v>0</v>
      </c>
      <c r="L14" s="31">
        <f>SUM(L7:L13)</f>
        <v>250000</v>
      </c>
      <c r="M14" s="31">
        <f>SUM(M7:M13)</f>
        <v>200000</v>
      </c>
      <c r="N14" s="31">
        <f>SUM(N7:N13)</f>
        <v>775000</v>
      </c>
      <c r="O14" s="31">
        <f>SUM(O7:O13)</f>
        <v>24225000</v>
      </c>
      <c r="P14" s="31">
        <f>SUM(P7:P13)</f>
        <v>25000000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67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54" t="s">
        <v>37</v>
      </c>
      <c r="G17" s="571" t="s">
        <v>38</v>
      </c>
      <c r="H17" s="571"/>
      <c r="I17" s="54"/>
      <c r="J17" s="54"/>
      <c r="K17" s="54"/>
      <c r="L17" s="54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54"/>
      <c r="G18" s="54"/>
      <c r="H18" s="54"/>
      <c r="I18" s="54"/>
      <c r="J18" s="54"/>
      <c r="K18" s="54"/>
      <c r="L18" s="54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</sheetData>
  <mergeCells count="2">
    <mergeCell ref="B14:E14"/>
    <mergeCell ref="G17:H17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46" workbookViewId="0">
      <selection activeCell="E16" sqref="E16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7" style="187" bestFit="1" customWidth="1"/>
    <col min="7" max="7" width="18.28515625" style="187" bestFit="1" customWidth="1"/>
    <col min="8" max="8" width="18" style="187" bestFit="1" customWidth="1"/>
    <col min="9" max="9" width="16" style="187" customWidth="1"/>
    <col min="10" max="10" width="15.28515625" style="187" customWidth="1"/>
    <col min="11" max="11" width="12.285156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2.2851562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577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572</v>
      </c>
      <c r="C8" s="189" t="s">
        <v>573</v>
      </c>
      <c r="D8" s="49">
        <v>42222</v>
      </c>
      <c r="E8" s="55" t="s">
        <v>574</v>
      </c>
      <c r="F8" s="133">
        <v>0</v>
      </c>
      <c r="G8" s="133">
        <v>0</v>
      </c>
      <c r="H8" s="133">
        <v>0</v>
      </c>
      <c r="I8" s="133">
        <v>1080000</v>
      </c>
      <c r="J8" s="133">
        <v>100000</v>
      </c>
      <c r="K8" s="46">
        <v>0</v>
      </c>
      <c r="L8" s="46">
        <f>SUM(F8:K8)</f>
        <v>1180000</v>
      </c>
      <c r="M8" s="46">
        <f>10000000-L8</f>
        <v>8820000</v>
      </c>
      <c r="N8" s="46">
        <f>+L8+M8</f>
        <v>10000000</v>
      </c>
      <c r="O8" s="141" t="s">
        <v>575</v>
      </c>
      <c r="P8" s="191" t="s">
        <v>576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41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41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I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1080000</v>
      </c>
      <c r="J11" s="31">
        <f>SUM(J8:J10)</f>
        <v>100000</v>
      </c>
      <c r="K11" s="31">
        <f t="shared" ref="K11:N11" si="1">SUM(K8:K10)</f>
        <v>0</v>
      </c>
      <c r="L11" s="31">
        <f t="shared" si="1"/>
        <v>1180000</v>
      </c>
      <c r="M11" s="31">
        <f t="shared" si="1"/>
        <v>8820000</v>
      </c>
      <c r="N11" s="31">
        <f t="shared" si="1"/>
        <v>10000000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578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  <row r="21" spans="1:16" ht="15.75" x14ac:dyDescent="0.25">
      <c r="A21" s="251"/>
      <c r="B21" s="250"/>
      <c r="C21" s="3"/>
      <c r="D21" s="249"/>
      <c r="E21" s="248"/>
      <c r="F21" s="247"/>
      <c r="G21" s="247"/>
      <c r="H21" s="247"/>
      <c r="K21" s="247"/>
    </row>
    <row r="22" spans="1:16" ht="15.75" x14ac:dyDescent="0.25">
      <c r="A22" s="2" t="s">
        <v>0</v>
      </c>
      <c r="B22" s="3"/>
      <c r="C22" s="4"/>
      <c r="D22" s="4"/>
      <c r="E22" s="4"/>
      <c r="G22" s="37"/>
      <c r="H22" s="37"/>
      <c r="I22" s="37"/>
      <c r="J22" s="37"/>
      <c r="K22" s="34"/>
      <c r="L22" s="34"/>
    </row>
    <row r="23" spans="1:16" ht="15.75" x14ac:dyDescent="0.25">
      <c r="A23" s="43" t="s">
        <v>581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ht="15.75" x14ac:dyDescent="0.25">
      <c r="A29" s="188">
        <v>1</v>
      </c>
      <c r="B29" s="126" t="s">
        <v>482</v>
      </c>
      <c r="C29" s="189" t="s">
        <v>483</v>
      </c>
      <c r="D29" s="49">
        <v>42234</v>
      </c>
      <c r="E29" s="55" t="s">
        <v>484</v>
      </c>
      <c r="F29" s="133">
        <v>0</v>
      </c>
      <c r="G29" s="133">
        <v>0</v>
      </c>
      <c r="H29" s="133">
        <v>0</v>
      </c>
      <c r="I29" s="133">
        <v>3321290</v>
      </c>
      <c r="J29" s="133">
        <v>300000</v>
      </c>
      <c r="K29" s="46">
        <v>0</v>
      </c>
      <c r="L29" s="46">
        <f>SUM(F29:K29)</f>
        <v>3621290</v>
      </c>
      <c r="M29" s="46">
        <f>30000000-L29</f>
        <v>26378710</v>
      </c>
      <c r="N29" s="46">
        <f>+L29+M29</f>
        <v>30000000</v>
      </c>
      <c r="O29" s="141" t="s">
        <v>485</v>
      </c>
      <c r="P29" s="191" t="s">
        <v>576</v>
      </c>
    </row>
    <row r="30" spans="1:16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41"/>
      <c r="P30" s="191" t="s">
        <v>582</v>
      </c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/>
      <c r="P31" s="282"/>
    </row>
    <row r="32" spans="1:16" ht="16.5" thickBot="1" x14ac:dyDescent="0.3">
      <c r="A32" s="30"/>
      <c r="B32" s="568"/>
      <c r="C32" s="569"/>
      <c r="D32" s="569"/>
      <c r="E32" s="570"/>
      <c r="F32" s="31">
        <f t="shared" ref="F32:I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3321290</v>
      </c>
      <c r="J32" s="31">
        <f>SUM(J29:J31)</f>
        <v>300000</v>
      </c>
      <c r="K32" s="31">
        <f t="shared" ref="K32:N32" si="3">SUM(K29:K31)</f>
        <v>0</v>
      </c>
      <c r="L32" s="31">
        <f t="shared" si="3"/>
        <v>3621290</v>
      </c>
      <c r="M32" s="31">
        <f t="shared" si="3"/>
        <v>26378710</v>
      </c>
      <c r="N32" s="31">
        <f t="shared" si="3"/>
        <v>30000000</v>
      </c>
      <c r="O32" s="32"/>
      <c r="P32" s="32"/>
    </row>
    <row r="33" spans="1:16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4"/>
      <c r="B34" s="35" t="s">
        <v>578</v>
      </c>
      <c r="C34" s="3"/>
      <c r="D34" s="249"/>
      <c r="F34" s="35"/>
      <c r="G34" s="35"/>
      <c r="H34" s="35"/>
      <c r="I34" s="35"/>
      <c r="J34" s="35"/>
      <c r="K34" s="35"/>
      <c r="L34" s="35"/>
    </row>
    <row r="35" spans="1:16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71" t="s">
        <v>273</v>
      </c>
      <c r="H35" s="571"/>
      <c r="J35" s="255"/>
      <c r="K35" s="255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</row>
    <row r="37" spans="1:16" ht="15.75" x14ac:dyDescent="0.25">
      <c r="A37" s="251"/>
      <c r="B37" s="286" t="s">
        <v>635</v>
      </c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</row>
    <row r="40" spans="1:16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K40" s="36"/>
    </row>
    <row r="41" spans="1:16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K41" s="247"/>
    </row>
  </sheetData>
  <mergeCells count="4">
    <mergeCell ref="B11:E11"/>
    <mergeCell ref="G14:H14"/>
    <mergeCell ref="B32:E32"/>
    <mergeCell ref="G35:H35"/>
  </mergeCells>
  <pageMargins left="0.3" right="0.7" top="0.75" bottom="0.75" header="0.3" footer="0.3"/>
  <pageSetup paperSize="5" scale="65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5" sqref="F15"/>
    </sheetView>
  </sheetViews>
  <sheetFormatPr defaultRowHeight="15" x14ac:dyDescent="0.25"/>
  <cols>
    <col min="1" max="1" width="3.140625" style="187" customWidth="1"/>
    <col min="2" max="2" width="21" style="187" customWidth="1"/>
    <col min="3" max="3" width="8.5703125" style="187" customWidth="1"/>
    <col min="4" max="4" width="11.5703125" style="187" customWidth="1"/>
    <col min="5" max="5" width="16.85546875" style="187" customWidth="1"/>
    <col min="6" max="6" width="14.140625" style="187" customWidth="1"/>
    <col min="7" max="7" width="18.28515625" style="187" bestFit="1" customWidth="1"/>
    <col min="8" max="8" width="18" style="187" bestFit="1" customWidth="1"/>
    <col min="9" max="9" width="12.85546875" style="187" customWidth="1"/>
    <col min="10" max="10" width="12.5703125" style="187" customWidth="1"/>
    <col min="11" max="11" width="10.5703125" style="187" customWidth="1"/>
    <col min="12" max="12" width="16.42578125" style="187" customWidth="1"/>
    <col min="13" max="13" width="17.140625" style="187" customWidth="1"/>
    <col min="14" max="14" width="16.5703125" style="187" customWidth="1"/>
    <col min="15" max="15" width="18.28515625" style="187" customWidth="1"/>
    <col min="16" max="16" width="19.5703125" style="187" customWidth="1"/>
    <col min="17" max="17" width="15.85546875" style="187" customWidth="1"/>
    <col min="18" max="18" width="14.7109375" style="187" customWidth="1"/>
    <col min="19" max="16384" width="9.140625" style="187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</row>
    <row r="2" spans="1:16" ht="15.75" x14ac:dyDescent="0.25">
      <c r="A2" s="43" t="s">
        <v>583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132</v>
      </c>
      <c r="C8" s="189" t="s">
        <v>133</v>
      </c>
      <c r="D8" s="49">
        <v>42254</v>
      </c>
      <c r="E8" s="55" t="s">
        <v>134</v>
      </c>
      <c r="F8" s="133">
        <v>0</v>
      </c>
      <c r="G8" s="133">
        <v>0</v>
      </c>
      <c r="H8" s="133">
        <v>0</v>
      </c>
      <c r="I8" s="133">
        <v>300000</v>
      </c>
      <c r="J8" s="133">
        <v>137593</v>
      </c>
      <c r="K8" s="46">
        <v>0</v>
      </c>
      <c r="L8" s="46">
        <f>SUM(F8:K8)</f>
        <v>437593</v>
      </c>
      <c r="M8" s="46">
        <f>25000000-L8</f>
        <v>24562407</v>
      </c>
      <c r="N8" s="46">
        <f>+L8+M8</f>
        <v>25000000</v>
      </c>
      <c r="O8" s="141" t="s">
        <v>584</v>
      </c>
      <c r="P8" s="191" t="s">
        <v>563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41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41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I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300000</v>
      </c>
      <c r="J11" s="31">
        <f>SUM(J8:J10)</f>
        <v>137593</v>
      </c>
      <c r="K11" s="31">
        <f t="shared" ref="K11:N11" si="1">SUM(K8:K10)</f>
        <v>0</v>
      </c>
      <c r="L11" s="31">
        <f t="shared" si="1"/>
        <v>437593</v>
      </c>
      <c r="M11" s="31">
        <f t="shared" si="1"/>
        <v>24562407</v>
      </c>
      <c r="N11" s="31">
        <f t="shared" si="1"/>
        <v>25000000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585</v>
      </c>
      <c r="C13" s="3"/>
      <c r="D13" s="249"/>
      <c r="F13" s="35"/>
      <c r="G13" s="35"/>
      <c r="H13" s="35"/>
      <c r="I13" s="35"/>
      <c r="J13" s="35"/>
      <c r="K13" s="35"/>
      <c r="L13" s="35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  <c r="K14" s="255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</row>
    <row r="17" spans="1:12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</row>
    <row r="18" spans="1:12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</row>
    <row r="19" spans="1:12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K19" s="36"/>
    </row>
    <row r="20" spans="1:12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K20" s="247"/>
    </row>
  </sheetData>
  <mergeCells count="2">
    <mergeCell ref="B11:E11"/>
    <mergeCell ref="G14:H1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9" workbookViewId="0">
      <selection activeCell="E17" sqref="E17"/>
    </sheetView>
  </sheetViews>
  <sheetFormatPr defaultRowHeight="15" x14ac:dyDescent="0.25"/>
  <cols>
    <col min="2" max="2" width="33" bestFit="1" customWidth="1"/>
    <col min="4" max="4" width="9.5703125" bestFit="1" customWidth="1"/>
    <col min="5" max="5" width="18.42578125" bestFit="1" customWidth="1"/>
    <col min="6" max="6" width="17" bestFit="1" customWidth="1"/>
    <col min="7" max="7" width="18.28515625" bestFit="1" customWidth="1"/>
    <col min="8" max="8" width="18" bestFit="1" customWidth="1"/>
    <col min="9" max="10" width="12.42578125" bestFit="1" customWidth="1"/>
    <col min="11" max="11" width="10.28515625" bestFit="1" customWidth="1"/>
    <col min="12" max="12" width="17.28515625" bestFit="1" customWidth="1"/>
    <col min="13" max="13" width="19.5703125" bestFit="1" customWidth="1"/>
    <col min="14" max="14" width="15.42578125" bestFit="1" customWidth="1"/>
    <col min="15" max="15" width="17.85546875" bestFit="1" customWidth="1"/>
    <col min="16" max="16" width="18.42578125" bestFit="1" customWidth="1"/>
  </cols>
  <sheetData>
    <row r="1" spans="1:15" s="187" customFormat="1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</row>
    <row r="2" spans="1:15" s="187" customFormat="1" ht="15.75" x14ac:dyDescent="0.25">
      <c r="A2" s="43" t="s">
        <v>606</v>
      </c>
      <c r="B2" s="2"/>
      <c r="C2" s="2"/>
      <c r="D2" s="2"/>
      <c r="E2" s="2"/>
      <c r="F2" s="37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s="187" customFormat="1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/>
      <c r="I5" s="46"/>
      <c r="J5" s="285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22"/>
      <c r="L6" s="22"/>
      <c r="M6" s="22"/>
      <c r="N6" s="18"/>
      <c r="O6" s="24"/>
    </row>
    <row r="7" spans="1:15" s="187" customFormat="1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179"/>
      <c r="O7" s="191"/>
    </row>
    <row r="8" spans="1:15" s="187" customFormat="1" ht="15.75" x14ac:dyDescent="0.25">
      <c r="A8" s="188">
        <v>1</v>
      </c>
      <c r="B8" s="126" t="s">
        <v>607</v>
      </c>
      <c r="C8" s="189" t="s">
        <v>608</v>
      </c>
      <c r="D8" s="49">
        <v>42278</v>
      </c>
      <c r="E8" s="55" t="s">
        <v>609</v>
      </c>
      <c r="F8" s="133">
        <v>0</v>
      </c>
      <c r="G8" s="133">
        <v>0</v>
      </c>
      <c r="H8" s="133">
        <v>30000</v>
      </c>
      <c r="I8" s="133">
        <v>0</v>
      </c>
      <c r="J8" s="133">
        <v>0</v>
      </c>
      <c r="K8" s="46">
        <f>SUM(F8:J8)</f>
        <v>30000</v>
      </c>
      <c r="L8" s="46">
        <f>2500000-K8</f>
        <v>2470000</v>
      </c>
      <c r="M8" s="46">
        <f>+K8+L8</f>
        <v>2500000</v>
      </c>
      <c r="N8" s="141" t="s">
        <v>610</v>
      </c>
      <c r="O8" s="191" t="s">
        <v>563</v>
      </c>
    </row>
    <row r="9" spans="1:15" s="187" customFormat="1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141"/>
      <c r="O9" s="191"/>
    </row>
    <row r="10" spans="1:15" s="187" customFormat="1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141"/>
      <c r="O10" s="282"/>
    </row>
    <row r="11" spans="1:15" s="187" customFormat="1" ht="16.5" thickBot="1" x14ac:dyDescent="0.3">
      <c r="A11" s="30"/>
      <c r="B11" s="568"/>
      <c r="C11" s="569"/>
      <c r="D11" s="569"/>
      <c r="E11" s="570"/>
      <c r="F11" s="31">
        <f t="shared" ref="F11:I11" si="0">SUM(F8:F10)</f>
        <v>0</v>
      </c>
      <c r="G11" s="31">
        <f t="shared" si="0"/>
        <v>0</v>
      </c>
      <c r="H11" s="31">
        <f t="shared" si="0"/>
        <v>30000</v>
      </c>
      <c r="I11" s="31">
        <f t="shared" si="0"/>
        <v>0</v>
      </c>
      <c r="J11" s="31">
        <f>SUM(J8:J10)</f>
        <v>0</v>
      </c>
      <c r="K11" s="31">
        <f t="shared" ref="K11:M11" si="1">SUM(K8:K10)</f>
        <v>30000</v>
      </c>
      <c r="L11" s="31">
        <f t="shared" si="1"/>
        <v>2470000</v>
      </c>
      <c r="M11" s="31">
        <f t="shared" si="1"/>
        <v>2500000</v>
      </c>
      <c r="N11" s="32"/>
      <c r="O11" s="32"/>
    </row>
    <row r="12" spans="1:15" s="187" customFormat="1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s="187" customFormat="1" ht="15.75" x14ac:dyDescent="0.25">
      <c r="A13" s="4"/>
      <c r="B13" s="35" t="s">
        <v>611</v>
      </c>
      <c r="C13" s="3"/>
      <c r="D13" s="249"/>
      <c r="F13" s="35"/>
      <c r="G13" s="35"/>
      <c r="H13" s="35"/>
      <c r="I13" s="35"/>
      <c r="J13" s="35"/>
      <c r="K13" s="35"/>
    </row>
    <row r="14" spans="1:15" s="187" customFormat="1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J14" s="255"/>
    </row>
    <row r="15" spans="1:15" s="187" customFormat="1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</row>
    <row r="16" spans="1:15" s="187" customFormat="1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</row>
    <row r="17" spans="1:16" s="187" customFormat="1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</row>
    <row r="18" spans="1:16" s="187" customFormat="1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</row>
    <row r="19" spans="1:16" s="187" customFormat="1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</row>
    <row r="20" spans="1:16" s="187" customFormat="1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</row>
    <row r="22" spans="1:16" s="187" customFormat="1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7"/>
      <c r="K22" s="34"/>
      <c r="L22" s="34"/>
    </row>
    <row r="23" spans="1:16" s="187" customFormat="1" ht="15.75" x14ac:dyDescent="0.25">
      <c r="A23" s="43" t="s">
        <v>586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</row>
    <row r="24" spans="1:16" s="187" customFormat="1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s="187" customFormat="1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s="187" customFormat="1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s="187" customFormat="1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s="187" customFormat="1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s="187" customFormat="1" ht="15.75" x14ac:dyDescent="0.25">
      <c r="A29" s="188">
        <v>1</v>
      </c>
      <c r="B29" s="126" t="s">
        <v>588</v>
      </c>
      <c r="C29" s="189">
        <v>899556</v>
      </c>
      <c r="D29" s="49">
        <v>42286</v>
      </c>
      <c r="E29" s="55" t="s">
        <v>589</v>
      </c>
      <c r="F29" s="133">
        <v>0</v>
      </c>
      <c r="G29" s="133">
        <v>0</v>
      </c>
      <c r="H29" s="133">
        <v>0</v>
      </c>
      <c r="I29" s="133">
        <v>720000</v>
      </c>
      <c r="J29" s="133">
        <v>100000</v>
      </c>
      <c r="K29" s="46">
        <v>0</v>
      </c>
      <c r="L29" s="46">
        <f>SUM(F29:K29)</f>
        <v>820000</v>
      </c>
      <c r="M29" s="46">
        <f>10000000-L29</f>
        <v>9180000</v>
      </c>
      <c r="N29" s="46">
        <f>+L29+M29</f>
        <v>10000000</v>
      </c>
      <c r="O29" s="141" t="s">
        <v>449</v>
      </c>
      <c r="P29" s="191" t="s">
        <v>590</v>
      </c>
    </row>
    <row r="30" spans="1:16" s="187" customFormat="1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41"/>
      <c r="P30" s="191"/>
    </row>
    <row r="31" spans="1:16" s="187" customFormat="1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/>
      <c r="P31" s="282"/>
    </row>
    <row r="32" spans="1:16" s="187" customFormat="1" ht="16.5" thickBot="1" x14ac:dyDescent="0.3">
      <c r="A32" s="30"/>
      <c r="B32" s="568"/>
      <c r="C32" s="569"/>
      <c r="D32" s="569"/>
      <c r="E32" s="570"/>
      <c r="F32" s="31">
        <f t="shared" ref="F32:I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720000</v>
      </c>
      <c r="J32" s="31">
        <f>SUM(J29:J31)</f>
        <v>100000</v>
      </c>
      <c r="K32" s="31">
        <f t="shared" ref="K32:N32" si="3">SUM(K29:K31)</f>
        <v>0</v>
      </c>
      <c r="L32" s="31">
        <f t="shared" si="3"/>
        <v>820000</v>
      </c>
      <c r="M32" s="31">
        <f t="shared" si="3"/>
        <v>9180000</v>
      </c>
      <c r="N32" s="31">
        <f t="shared" si="3"/>
        <v>10000000</v>
      </c>
      <c r="O32" s="32"/>
      <c r="P32" s="32"/>
    </row>
    <row r="33" spans="1:16" s="187" customFormat="1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s="187" customFormat="1" ht="15.75" x14ac:dyDescent="0.25">
      <c r="A34" s="4"/>
      <c r="B34" s="35" t="s">
        <v>587</v>
      </c>
      <c r="C34" s="3"/>
      <c r="D34" s="249"/>
      <c r="F34" s="35"/>
      <c r="G34" s="35"/>
      <c r="H34" s="35"/>
      <c r="I34" s="35"/>
      <c r="J34" s="35"/>
      <c r="K34" s="35"/>
      <c r="L34" s="35"/>
    </row>
    <row r="35" spans="1:16" s="187" customFormat="1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71" t="s">
        <v>273</v>
      </c>
      <c r="H35" s="571"/>
      <c r="J35" s="255"/>
      <c r="K35" s="255"/>
    </row>
    <row r="36" spans="1:16" s="187" customFormat="1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</row>
    <row r="37" spans="1:16" s="187" customFormat="1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</row>
    <row r="38" spans="1:16" s="187" customFormat="1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</row>
    <row r="39" spans="1:16" s="187" customFormat="1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</row>
    <row r="40" spans="1:16" s="187" customFormat="1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K40" s="36"/>
    </row>
    <row r="41" spans="1:16" s="187" customFormat="1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K41" s="247"/>
    </row>
    <row r="43" spans="1:16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7"/>
      <c r="K43" s="34"/>
      <c r="L43" s="34"/>
      <c r="M43" s="187"/>
      <c r="N43" s="187"/>
      <c r="O43" s="187"/>
      <c r="P43" s="187"/>
    </row>
    <row r="44" spans="1:16" ht="15.75" x14ac:dyDescent="0.25">
      <c r="A44" s="43" t="s">
        <v>586</v>
      </c>
      <c r="B44" s="2"/>
      <c r="C44" s="2"/>
      <c r="D44" s="2"/>
      <c r="E44" s="2"/>
      <c r="F44" s="37"/>
      <c r="G44" s="37"/>
      <c r="H44" s="37"/>
      <c r="I44" s="37"/>
      <c r="J44" s="37"/>
      <c r="K44" s="34"/>
      <c r="L44" s="34"/>
      <c r="M44" s="187"/>
      <c r="N44" s="187"/>
      <c r="O44" s="187"/>
      <c r="P44" s="187"/>
    </row>
    <row r="45" spans="1:16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9" t="s">
        <v>8</v>
      </c>
      <c r="I45" s="265" t="s">
        <v>7</v>
      </c>
      <c r="J45" s="284" t="s">
        <v>533</v>
      </c>
      <c r="K45" s="265" t="s">
        <v>499</v>
      </c>
      <c r="L45" s="9" t="s">
        <v>13</v>
      </c>
      <c r="M45" s="9" t="s">
        <v>13</v>
      </c>
      <c r="N45" s="9" t="s">
        <v>14</v>
      </c>
      <c r="O45" s="6" t="s">
        <v>15</v>
      </c>
      <c r="P45" s="10" t="s">
        <v>382</v>
      </c>
    </row>
    <row r="46" spans="1:16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46" t="s">
        <v>18</v>
      </c>
      <c r="I46" s="262"/>
      <c r="J46" s="262"/>
      <c r="K46" s="262" t="s">
        <v>29</v>
      </c>
      <c r="L46" s="46" t="s">
        <v>22</v>
      </c>
      <c r="M46" s="46" t="s">
        <v>23</v>
      </c>
      <c r="N46" s="46" t="s">
        <v>24</v>
      </c>
      <c r="O46" s="44"/>
      <c r="P46" s="16"/>
    </row>
    <row r="47" spans="1:16" ht="15.75" x14ac:dyDescent="0.25">
      <c r="A47" s="44"/>
      <c r="B47" s="44"/>
      <c r="C47" s="48"/>
      <c r="D47" s="13"/>
      <c r="E47" s="45"/>
      <c r="F47" s="46" t="s">
        <v>30</v>
      </c>
      <c r="G47" s="46" t="s">
        <v>532</v>
      </c>
      <c r="H47" s="46" t="s">
        <v>10</v>
      </c>
      <c r="I47" s="46"/>
      <c r="J47" s="285"/>
      <c r="K47" s="66"/>
      <c r="L47" s="46"/>
      <c r="M47" s="46"/>
      <c r="N47" s="46"/>
      <c r="O47" s="44"/>
      <c r="P47" s="16"/>
    </row>
    <row r="48" spans="1:16" ht="15.75" x14ac:dyDescent="0.25">
      <c r="A48" s="18"/>
      <c r="B48" s="18"/>
      <c r="C48" s="19"/>
      <c r="D48" s="20"/>
      <c r="E48" s="21"/>
      <c r="F48" s="22"/>
      <c r="G48" s="23"/>
      <c r="H48" s="22"/>
      <c r="I48" s="144"/>
      <c r="J48" s="283"/>
      <c r="K48" s="67"/>
      <c r="L48" s="22"/>
      <c r="M48" s="22"/>
      <c r="N48" s="22"/>
      <c r="O48" s="18"/>
      <c r="P48" s="24"/>
    </row>
    <row r="49" spans="1:16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133"/>
      <c r="K49" s="46"/>
      <c r="L49" s="46"/>
      <c r="M49" s="46"/>
      <c r="N49" s="46"/>
      <c r="O49" s="179"/>
      <c r="P49" s="191"/>
    </row>
    <row r="50" spans="1:16" ht="15.75" x14ac:dyDescent="0.25">
      <c r="A50" s="188">
        <v>1</v>
      </c>
      <c r="B50" s="126" t="s">
        <v>281</v>
      </c>
      <c r="C50" s="189">
        <v>910476</v>
      </c>
      <c r="D50" s="49">
        <v>42286</v>
      </c>
      <c r="E50" s="55" t="s">
        <v>61</v>
      </c>
      <c r="F50" s="133">
        <v>0</v>
      </c>
      <c r="G50" s="133">
        <v>0</v>
      </c>
      <c r="H50" s="133">
        <v>0</v>
      </c>
      <c r="I50" s="133">
        <v>144000</v>
      </c>
      <c r="J50" s="133">
        <v>60000</v>
      </c>
      <c r="K50" s="46">
        <v>0</v>
      </c>
      <c r="L50" s="46">
        <f>SUM(F50:K50)</f>
        <v>204000</v>
      </c>
      <c r="M50" s="46">
        <f>6000000-L50</f>
        <v>5796000</v>
      </c>
      <c r="N50" s="46">
        <f>+L50+M50</f>
        <v>6000000</v>
      </c>
      <c r="O50" s="141" t="s">
        <v>203</v>
      </c>
      <c r="P50" s="191" t="s">
        <v>591</v>
      </c>
    </row>
    <row r="51" spans="1:16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133"/>
      <c r="K51" s="46"/>
      <c r="L51" s="46"/>
      <c r="M51" s="46"/>
      <c r="N51" s="46"/>
      <c r="O51" s="141"/>
      <c r="P51" s="191"/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41"/>
      <c r="P52" s="282"/>
    </row>
    <row r="53" spans="1:16" ht="16.5" thickBot="1" x14ac:dyDescent="0.3">
      <c r="A53" s="30"/>
      <c r="B53" s="568"/>
      <c r="C53" s="569"/>
      <c r="D53" s="569"/>
      <c r="E53" s="570"/>
      <c r="F53" s="31">
        <f t="shared" ref="F53:I53" si="4">SUM(F50:F52)</f>
        <v>0</v>
      </c>
      <c r="G53" s="31">
        <f t="shared" si="4"/>
        <v>0</v>
      </c>
      <c r="H53" s="31">
        <f t="shared" si="4"/>
        <v>0</v>
      </c>
      <c r="I53" s="31">
        <f t="shared" si="4"/>
        <v>144000</v>
      </c>
      <c r="J53" s="31">
        <f>SUM(J50:J52)</f>
        <v>60000</v>
      </c>
      <c r="K53" s="31">
        <f t="shared" ref="K53:N53" si="5">SUM(K50:K52)</f>
        <v>0</v>
      </c>
      <c r="L53" s="31">
        <f t="shared" si="5"/>
        <v>204000</v>
      </c>
      <c r="M53" s="31">
        <f t="shared" si="5"/>
        <v>5796000</v>
      </c>
      <c r="N53" s="31">
        <f t="shared" si="5"/>
        <v>6000000</v>
      </c>
      <c r="O53" s="32"/>
      <c r="P53" s="32"/>
    </row>
    <row r="54" spans="1:16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3"/>
    </row>
    <row r="55" spans="1:16" ht="15.75" x14ac:dyDescent="0.25">
      <c r="A55" s="4"/>
      <c r="B55" s="35" t="s">
        <v>587</v>
      </c>
      <c r="C55" s="3"/>
      <c r="D55" s="249"/>
      <c r="E55" s="187"/>
      <c r="F55" s="35"/>
      <c r="G55" s="35"/>
      <c r="H55" s="35"/>
      <c r="I55" s="35"/>
      <c r="J55" s="35"/>
      <c r="K55" s="35"/>
      <c r="L55" s="35"/>
      <c r="M55" s="187"/>
      <c r="N55" s="187"/>
      <c r="O55" s="187"/>
      <c r="P55" s="187"/>
    </row>
    <row r="56" spans="1:16" ht="15.75" x14ac:dyDescent="0.25">
      <c r="A56" s="251"/>
      <c r="B56" s="254" t="s">
        <v>213</v>
      </c>
      <c r="C56" s="3"/>
      <c r="D56" s="249"/>
      <c r="E56" s="35" t="s">
        <v>272</v>
      </c>
      <c r="F56" s="255"/>
      <c r="G56" s="571" t="s">
        <v>273</v>
      </c>
      <c r="H56" s="571"/>
      <c r="I56" s="187"/>
      <c r="J56" s="255"/>
      <c r="K56" s="255"/>
      <c r="L56" s="187"/>
      <c r="M56" s="187"/>
      <c r="N56" s="187"/>
      <c r="O56" s="187"/>
      <c r="P56" s="187"/>
    </row>
    <row r="57" spans="1:16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  <c r="M60" s="187"/>
      <c r="N60" s="187"/>
      <c r="O60" s="187"/>
      <c r="P60" s="187"/>
    </row>
    <row r="61" spans="1:16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I61" s="187"/>
      <c r="J61" s="187"/>
      <c r="K61" s="36"/>
      <c r="L61" s="187"/>
      <c r="M61" s="187"/>
      <c r="N61" s="187"/>
      <c r="O61" s="187"/>
      <c r="P61" s="187"/>
    </row>
    <row r="62" spans="1:16" ht="15.75" x14ac:dyDescent="0.25">
      <c r="A62" s="251"/>
      <c r="B62" s="250" t="s">
        <v>390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I62" s="187"/>
      <c r="J62" s="187"/>
      <c r="K62" s="247"/>
      <c r="L62" s="187"/>
      <c r="M62" s="187"/>
      <c r="N62" s="187"/>
      <c r="O62" s="187"/>
      <c r="P62" s="187"/>
    </row>
  </sheetData>
  <mergeCells count="6">
    <mergeCell ref="B32:E32"/>
    <mergeCell ref="G35:H35"/>
    <mergeCell ref="B53:E53"/>
    <mergeCell ref="G56:H56"/>
    <mergeCell ref="B11:E11"/>
    <mergeCell ref="G14:H14"/>
  </mergeCells>
  <pageMargins left="0.7" right="0.7" top="0.75" bottom="0.75" header="0.3" footer="0.3"/>
  <pageSetup paperSize="5" scale="60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9" workbookViewId="0">
      <selection activeCell="A30" sqref="A30"/>
    </sheetView>
  </sheetViews>
  <sheetFormatPr defaultRowHeight="15" x14ac:dyDescent="0.25"/>
  <cols>
    <col min="2" max="2" width="31" bestFit="1" customWidth="1"/>
    <col min="3" max="3" width="7.85546875" bestFit="1" customWidth="1"/>
    <col min="4" max="4" width="11.140625" bestFit="1" customWidth="1"/>
    <col min="5" max="5" width="18.42578125" bestFit="1" customWidth="1"/>
    <col min="6" max="6" width="17" bestFit="1" customWidth="1"/>
    <col min="7" max="7" width="18.28515625" bestFit="1" customWidth="1"/>
    <col min="8" max="8" width="18" bestFit="1" customWidth="1"/>
    <col min="9" max="9" width="12.42578125" bestFit="1" customWidth="1"/>
    <col min="10" max="10" width="11.7109375" bestFit="1" customWidth="1"/>
    <col min="11" max="11" width="10.28515625" bestFit="1" customWidth="1"/>
    <col min="12" max="12" width="17.28515625" bestFit="1" customWidth="1"/>
    <col min="13" max="13" width="19.5703125" bestFit="1" customWidth="1"/>
    <col min="14" max="14" width="15.42578125" bestFit="1" customWidth="1"/>
    <col min="15" max="15" width="20.140625" bestFit="1" customWidth="1"/>
    <col min="16" max="16" width="18.42578125" bestFit="1" customWidth="1"/>
  </cols>
  <sheetData>
    <row r="1" spans="1:16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34"/>
      <c r="M1" s="187"/>
      <c r="N1" s="187"/>
      <c r="O1" s="187"/>
      <c r="P1" s="187"/>
    </row>
    <row r="2" spans="1:16" ht="15.75" x14ac:dyDescent="0.25">
      <c r="A2" s="43" t="s">
        <v>595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6</v>
      </c>
      <c r="H3" s="9" t="s">
        <v>8</v>
      </c>
      <c r="I3" s="265" t="s">
        <v>7</v>
      </c>
      <c r="J3" s="284" t="s">
        <v>533</v>
      </c>
      <c r="K3" s="265" t="s">
        <v>499</v>
      </c>
      <c r="L3" s="9" t="s">
        <v>13</v>
      </c>
      <c r="M3" s="9" t="s">
        <v>13</v>
      </c>
      <c r="N3" s="9" t="s">
        <v>14</v>
      </c>
      <c r="O3" s="6" t="s">
        <v>15</v>
      </c>
      <c r="P3" s="10" t="s">
        <v>382</v>
      </c>
    </row>
    <row r="4" spans="1:16" ht="15.75" x14ac:dyDescent="0.25">
      <c r="A4" s="44"/>
      <c r="B4" s="44"/>
      <c r="C4" s="45"/>
      <c r="D4" s="13"/>
      <c r="E4" s="45"/>
      <c r="F4" s="46" t="s">
        <v>17</v>
      </c>
      <c r="G4" s="46" t="s">
        <v>17</v>
      </c>
      <c r="H4" s="46" t="s">
        <v>18</v>
      </c>
      <c r="I4" s="262"/>
      <c r="J4" s="262"/>
      <c r="K4" s="262" t="s">
        <v>29</v>
      </c>
      <c r="L4" s="46" t="s">
        <v>22</v>
      </c>
      <c r="M4" s="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13"/>
      <c r="E5" s="45"/>
      <c r="F5" s="46" t="s">
        <v>30</v>
      </c>
      <c r="G5" s="46" t="s">
        <v>532</v>
      </c>
      <c r="H5" s="46" t="s">
        <v>10</v>
      </c>
      <c r="I5" s="46"/>
      <c r="J5" s="285"/>
      <c r="K5" s="66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283"/>
      <c r="K6" s="67"/>
      <c r="L6" s="22"/>
      <c r="M6" s="22"/>
      <c r="N6" s="22"/>
      <c r="O6" s="18"/>
      <c r="P6" s="24"/>
    </row>
    <row r="7" spans="1:16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133"/>
      <c r="K7" s="46"/>
      <c r="L7" s="46"/>
      <c r="M7" s="46"/>
      <c r="N7" s="46"/>
      <c r="O7" s="179"/>
      <c r="P7" s="191"/>
    </row>
    <row r="8" spans="1:16" ht="15.75" x14ac:dyDescent="0.25">
      <c r="A8" s="188">
        <v>1</v>
      </c>
      <c r="B8" s="126" t="s">
        <v>592</v>
      </c>
      <c r="C8" s="189">
        <v>960652</v>
      </c>
      <c r="D8" s="49">
        <v>42310</v>
      </c>
      <c r="E8" s="45" t="s">
        <v>593</v>
      </c>
      <c r="F8" s="133">
        <v>0</v>
      </c>
      <c r="G8" s="133">
        <v>0</v>
      </c>
      <c r="H8" s="133">
        <v>0</v>
      </c>
      <c r="I8" s="133">
        <v>480000</v>
      </c>
      <c r="J8" s="133">
        <v>0</v>
      </c>
      <c r="K8" s="46">
        <v>0</v>
      </c>
      <c r="L8" s="46">
        <f>SUM(F8:K8)</f>
        <v>480000</v>
      </c>
      <c r="M8" s="46">
        <f>20000000-L8</f>
        <v>19520000</v>
      </c>
      <c r="N8" s="46">
        <f>+L8+M8</f>
        <v>20000000</v>
      </c>
      <c r="O8" s="141" t="s">
        <v>594</v>
      </c>
      <c r="P8" s="191" t="s">
        <v>591</v>
      </c>
    </row>
    <row r="9" spans="1:16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133"/>
      <c r="K9" s="46"/>
      <c r="L9" s="46"/>
      <c r="M9" s="46"/>
      <c r="N9" s="46"/>
      <c r="O9" s="141"/>
      <c r="P9" s="191"/>
    </row>
    <row r="10" spans="1:16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133"/>
      <c r="K10" s="46"/>
      <c r="L10" s="46"/>
      <c r="M10" s="46"/>
      <c r="N10" s="46"/>
      <c r="O10" s="141"/>
      <c r="P10" s="282"/>
    </row>
    <row r="11" spans="1:16" ht="16.5" thickBot="1" x14ac:dyDescent="0.3">
      <c r="A11" s="30"/>
      <c r="B11" s="568"/>
      <c r="C11" s="569"/>
      <c r="D11" s="569"/>
      <c r="E11" s="570"/>
      <c r="F11" s="31">
        <f t="shared" ref="F11:I11" si="0">SUM(F8:F10)</f>
        <v>0</v>
      </c>
      <c r="G11" s="31">
        <f t="shared" si="0"/>
        <v>0</v>
      </c>
      <c r="H11" s="31">
        <f t="shared" si="0"/>
        <v>0</v>
      </c>
      <c r="I11" s="31">
        <f t="shared" si="0"/>
        <v>480000</v>
      </c>
      <c r="J11" s="31">
        <f>SUM(J8:J10)</f>
        <v>0</v>
      </c>
      <c r="K11" s="31">
        <f t="shared" ref="K11:N11" si="1">SUM(K8:K10)</f>
        <v>0</v>
      </c>
      <c r="L11" s="31">
        <f t="shared" si="1"/>
        <v>480000</v>
      </c>
      <c r="M11" s="31">
        <f t="shared" si="1"/>
        <v>19520000</v>
      </c>
      <c r="N11" s="31">
        <f t="shared" si="1"/>
        <v>20000000</v>
      </c>
      <c r="O11" s="32"/>
      <c r="P11" s="32"/>
    </row>
    <row r="12" spans="1:16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4"/>
      <c r="B13" s="35" t="s">
        <v>596</v>
      </c>
      <c r="C13" s="3"/>
      <c r="D13" s="249"/>
      <c r="E13" s="187"/>
      <c r="F13" s="35"/>
      <c r="G13" s="35"/>
      <c r="H13" s="35"/>
      <c r="I13" s="35"/>
      <c r="J13" s="35"/>
      <c r="K13" s="35"/>
      <c r="L13" s="35"/>
      <c r="M13" s="187"/>
      <c r="N13" s="187"/>
      <c r="O13" s="187"/>
      <c r="P13" s="187"/>
    </row>
    <row r="14" spans="1:16" ht="15.75" x14ac:dyDescent="0.25">
      <c r="A14" s="251"/>
      <c r="B14" s="254" t="s">
        <v>213</v>
      </c>
      <c r="C14" s="3"/>
      <c r="D14" s="249"/>
      <c r="E14" s="35" t="s">
        <v>272</v>
      </c>
      <c r="F14" s="255"/>
      <c r="G14" s="571" t="s">
        <v>273</v>
      </c>
      <c r="H14" s="571"/>
      <c r="I14" s="187"/>
      <c r="J14" s="255"/>
      <c r="K14" s="255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35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35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35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/>
      <c r="G19" s="36" t="s">
        <v>40</v>
      </c>
      <c r="H19" s="36" t="s">
        <v>419</v>
      </c>
      <c r="I19" s="187"/>
      <c r="J19" s="187"/>
      <c r="K19" s="36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/>
      <c r="G20" s="247" t="s">
        <v>43</v>
      </c>
      <c r="H20" s="247" t="s">
        <v>125</v>
      </c>
      <c r="I20" s="187"/>
      <c r="J20" s="187"/>
      <c r="K20" s="247"/>
      <c r="L20" s="187"/>
      <c r="M20" s="187"/>
      <c r="N20" s="187"/>
      <c r="O20" s="187"/>
      <c r="P20" s="187"/>
    </row>
    <row r="22" spans="1:16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7"/>
      <c r="K22" s="34"/>
      <c r="L22" s="34"/>
      <c r="M22" s="187"/>
      <c r="N22" s="187"/>
      <c r="O22" s="187"/>
      <c r="P22" s="187"/>
    </row>
    <row r="23" spans="1:16" ht="15.75" x14ac:dyDescent="0.25">
      <c r="A23" s="43" t="s">
        <v>597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9" t="s">
        <v>8</v>
      </c>
      <c r="I24" s="265" t="s">
        <v>7</v>
      </c>
      <c r="J24" s="284" t="s">
        <v>533</v>
      </c>
      <c r="K24" s="265" t="s">
        <v>499</v>
      </c>
      <c r="L24" s="9" t="s">
        <v>13</v>
      </c>
      <c r="M24" s="9" t="s">
        <v>13</v>
      </c>
      <c r="N24" s="9" t="s">
        <v>14</v>
      </c>
      <c r="O24" s="6" t="s">
        <v>15</v>
      </c>
      <c r="P24" s="10" t="s">
        <v>382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46" t="s">
        <v>18</v>
      </c>
      <c r="I25" s="262"/>
      <c r="J25" s="262"/>
      <c r="K25" s="262" t="s">
        <v>29</v>
      </c>
      <c r="L25" s="46" t="s">
        <v>22</v>
      </c>
      <c r="M25" s="46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46" t="s">
        <v>30</v>
      </c>
      <c r="G26" s="46" t="s">
        <v>532</v>
      </c>
      <c r="H26" s="46" t="s">
        <v>10</v>
      </c>
      <c r="I26" s="46"/>
      <c r="J26" s="285"/>
      <c r="K26" s="66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3"/>
      <c r="H27" s="22"/>
      <c r="I27" s="144"/>
      <c r="J27" s="283"/>
      <c r="K27" s="67"/>
      <c r="L27" s="22"/>
      <c r="M27" s="22"/>
      <c r="N27" s="22"/>
      <c r="O27" s="18"/>
      <c r="P27" s="24"/>
    </row>
    <row r="28" spans="1:16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133"/>
      <c r="K28" s="46"/>
      <c r="L28" s="46"/>
      <c r="M28" s="46"/>
      <c r="N28" s="46"/>
      <c r="O28" s="179"/>
      <c r="P28" s="191"/>
    </row>
    <row r="29" spans="1:16" ht="15.75" x14ac:dyDescent="0.25">
      <c r="A29" s="188">
        <v>1</v>
      </c>
      <c r="B29" s="126" t="s">
        <v>599</v>
      </c>
      <c r="C29" s="189">
        <v>950020</v>
      </c>
      <c r="D29" s="49">
        <v>42318</v>
      </c>
      <c r="E29" s="45" t="s">
        <v>600</v>
      </c>
      <c r="F29" s="133">
        <v>0</v>
      </c>
      <c r="G29" s="133">
        <v>0</v>
      </c>
      <c r="H29" s="133">
        <v>0</v>
      </c>
      <c r="I29" s="133">
        <v>24000</v>
      </c>
      <c r="J29" s="133">
        <v>25000</v>
      </c>
      <c r="K29" s="46">
        <v>0</v>
      </c>
      <c r="L29" s="46">
        <f>SUM(F29:K29)</f>
        <v>49000</v>
      </c>
      <c r="M29" s="46">
        <f>2500000-L29</f>
        <v>2451000</v>
      </c>
      <c r="N29" s="46">
        <f>+L29+M29</f>
        <v>2500000</v>
      </c>
      <c r="O29" s="141" t="s">
        <v>449</v>
      </c>
      <c r="P29" s="191" t="s">
        <v>563</v>
      </c>
    </row>
    <row r="30" spans="1:16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133"/>
      <c r="K30" s="46"/>
      <c r="L30" s="46"/>
      <c r="M30" s="46"/>
      <c r="N30" s="46"/>
      <c r="O30" s="141"/>
      <c r="P30" s="191"/>
    </row>
    <row r="31" spans="1:16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133"/>
      <c r="K31" s="46"/>
      <c r="L31" s="46"/>
      <c r="M31" s="46"/>
      <c r="N31" s="46"/>
      <c r="O31" s="141"/>
      <c r="P31" s="282"/>
    </row>
    <row r="32" spans="1:16" ht="16.5" thickBot="1" x14ac:dyDescent="0.3">
      <c r="A32" s="30"/>
      <c r="B32" s="568"/>
      <c r="C32" s="569"/>
      <c r="D32" s="569"/>
      <c r="E32" s="570"/>
      <c r="F32" s="31">
        <f t="shared" ref="F32:I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24000</v>
      </c>
      <c r="J32" s="31">
        <f>SUM(J29:J31)</f>
        <v>25000</v>
      </c>
      <c r="K32" s="31">
        <f t="shared" ref="K32:N32" si="3">SUM(K29:K31)</f>
        <v>0</v>
      </c>
      <c r="L32" s="31">
        <f t="shared" si="3"/>
        <v>49000</v>
      </c>
      <c r="M32" s="31">
        <f t="shared" si="3"/>
        <v>2451000</v>
      </c>
      <c r="N32" s="31">
        <f t="shared" si="3"/>
        <v>2500000</v>
      </c>
      <c r="O32" s="32"/>
      <c r="P32" s="32"/>
    </row>
    <row r="33" spans="1:16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4"/>
      <c r="B34" s="35" t="s">
        <v>598</v>
      </c>
      <c r="C34" s="3"/>
      <c r="D34" s="249"/>
      <c r="E34" s="187"/>
      <c r="F34" s="35"/>
      <c r="G34" s="35"/>
      <c r="H34" s="35"/>
      <c r="I34" s="35"/>
      <c r="J34" s="35"/>
      <c r="K34" s="35"/>
      <c r="L34" s="35"/>
      <c r="M34" s="187"/>
      <c r="N34" s="187"/>
      <c r="O34" s="187"/>
      <c r="P34" s="187"/>
    </row>
    <row r="35" spans="1:16" ht="15.75" x14ac:dyDescent="0.25">
      <c r="A35" s="251"/>
      <c r="B35" s="254" t="s">
        <v>213</v>
      </c>
      <c r="C35" s="3"/>
      <c r="D35" s="249"/>
      <c r="E35" s="35" t="s">
        <v>272</v>
      </c>
      <c r="F35" s="255"/>
      <c r="G35" s="571" t="s">
        <v>273</v>
      </c>
      <c r="H35" s="571"/>
      <c r="I35" s="187"/>
      <c r="J35" s="255"/>
      <c r="K35" s="255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35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35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/>
      <c r="G40" s="36" t="s">
        <v>40</v>
      </c>
      <c r="H40" s="36" t="s">
        <v>419</v>
      </c>
      <c r="I40" s="187"/>
      <c r="J40" s="187"/>
      <c r="K40" s="36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390</v>
      </c>
      <c r="C41" s="3"/>
      <c r="D41" s="249"/>
      <c r="E41" s="248" t="s">
        <v>215</v>
      </c>
      <c r="F41" s="247"/>
      <c r="G41" s="247" t="s">
        <v>43</v>
      </c>
      <c r="H41" s="247" t="s">
        <v>125</v>
      </c>
      <c r="I41" s="187"/>
      <c r="J41" s="187"/>
      <c r="K41" s="247"/>
      <c r="L41" s="187"/>
      <c r="M41" s="187"/>
      <c r="N41" s="187"/>
      <c r="O41" s="187"/>
      <c r="P41" s="187"/>
    </row>
    <row r="43" spans="1:16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7"/>
      <c r="K43" s="34"/>
      <c r="L43" s="34"/>
      <c r="M43" s="187"/>
      <c r="N43" s="187"/>
      <c r="O43" s="187"/>
      <c r="P43" s="187"/>
    </row>
    <row r="44" spans="1:16" ht="15.75" x14ac:dyDescent="0.25">
      <c r="A44" s="43" t="s">
        <v>601</v>
      </c>
      <c r="B44" s="2"/>
      <c r="C44" s="2"/>
      <c r="D44" s="2"/>
      <c r="E44" s="2"/>
      <c r="F44" s="37"/>
      <c r="G44" s="37"/>
      <c r="H44" s="37"/>
      <c r="I44" s="37"/>
      <c r="J44" s="37"/>
      <c r="K44" s="34"/>
      <c r="L44" s="34"/>
      <c r="M44" s="187"/>
      <c r="N44" s="187"/>
      <c r="O44" s="187"/>
      <c r="P44" s="187"/>
    </row>
    <row r="45" spans="1:16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6</v>
      </c>
      <c r="H45" s="9" t="s">
        <v>8</v>
      </c>
      <c r="I45" s="265" t="s">
        <v>7</v>
      </c>
      <c r="J45" s="284" t="s">
        <v>533</v>
      </c>
      <c r="K45" s="265" t="s">
        <v>499</v>
      </c>
      <c r="L45" s="9" t="s">
        <v>13</v>
      </c>
      <c r="M45" s="9" t="s">
        <v>13</v>
      </c>
      <c r="N45" s="9" t="s">
        <v>14</v>
      </c>
      <c r="O45" s="6" t="s">
        <v>15</v>
      </c>
      <c r="P45" s="10" t="s">
        <v>382</v>
      </c>
    </row>
    <row r="46" spans="1:16" ht="15.75" x14ac:dyDescent="0.25">
      <c r="A46" s="44"/>
      <c r="B46" s="44"/>
      <c r="C46" s="45"/>
      <c r="D46" s="13"/>
      <c r="E46" s="45"/>
      <c r="F46" s="46" t="s">
        <v>17</v>
      </c>
      <c r="G46" s="46" t="s">
        <v>17</v>
      </c>
      <c r="H46" s="46" t="s">
        <v>18</v>
      </c>
      <c r="I46" s="262"/>
      <c r="J46" s="262"/>
      <c r="K46" s="262" t="s">
        <v>29</v>
      </c>
      <c r="L46" s="46" t="s">
        <v>22</v>
      </c>
      <c r="M46" s="46" t="s">
        <v>23</v>
      </c>
      <c r="N46" s="46" t="s">
        <v>24</v>
      </c>
      <c r="O46" s="44"/>
      <c r="P46" s="16"/>
    </row>
    <row r="47" spans="1:16" ht="15.75" x14ac:dyDescent="0.25">
      <c r="A47" s="44"/>
      <c r="B47" s="44"/>
      <c r="C47" s="48"/>
      <c r="D47" s="13"/>
      <c r="E47" s="45"/>
      <c r="F47" s="46" t="s">
        <v>30</v>
      </c>
      <c r="G47" s="46" t="s">
        <v>532</v>
      </c>
      <c r="H47" s="46" t="s">
        <v>10</v>
      </c>
      <c r="I47" s="46"/>
      <c r="J47" s="285"/>
      <c r="K47" s="66"/>
      <c r="L47" s="46"/>
      <c r="M47" s="46"/>
      <c r="N47" s="46"/>
      <c r="O47" s="44"/>
      <c r="P47" s="16"/>
    </row>
    <row r="48" spans="1:16" ht="15.75" x14ac:dyDescent="0.25">
      <c r="A48" s="18"/>
      <c r="B48" s="18"/>
      <c r="C48" s="19"/>
      <c r="D48" s="20"/>
      <c r="E48" s="21"/>
      <c r="F48" s="22"/>
      <c r="G48" s="23"/>
      <c r="H48" s="22"/>
      <c r="I48" s="144"/>
      <c r="J48" s="283"/>
      <c r="K48" s="67"/>
      <c r="L48" s="22"/>
      <c r="M48" s="22"/>
      <c r="N48" s="22"/>
      <c r="O48" s="18"/>
      <c r="P48" s="24"/>
    </row>
    <row r="49" spans="1:16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133"/>
      <c r="K49" s="46"/>
      <c r="L49" s="46"/>
      <c r="M49" s="46"/>
      <c r="N49" s="46"/>
      <c r="O49" s="179"/>
      <c r="P49" s="191"/>
    </row>
    <row r="50" spans="1:16" ht="15.75" x14ac:dyDescent="0.25">
      <c r="A50" s="188">
        <v>1</v>
      </c>
      <c r="B50" s="126" t="s">
        <v>603</v>
      </c>
      <c r="C50" s="189">
        <v>901689</v>
      </c>
      <c r="D50" s="49">
        <v>42325</v>
      </c>
      <c r="E50" s="45" t="s">
        <v>604</v>
      </c>
      <c r="F50" s="133">
        <v>0</v>
      </c>
      <c r="G50" s="133">
        <v>0</v>
      </c>
      <c r="H50" s="133">
        <v>0</v>
      </c>
      <c r="I50" s="133">
        <v>120000</v>
      </c>
      <c r="J50" s="133">
        <v>0</v>
      </c>
      <c r="K50" s="46">
        <v>0</v>
      </c>
      <c r="L50" s="46">
        <f>SUM(F50:K50)</f>
        <v>120000</v>
      </c>
      <c r="M50" s="46">
        <f>10000000-L50</f>
        <v>9880000</v>
      </c>
      <c r="N50" s="46">
        <f>+L50+M50</f>
        <v>10000000</v>
      </c>
      <c r="O50" s="141" t="s">
        <v>605</v>
      </c>
      <c r="P50" s="191" t="s">
        <v>563</v>
      </c>
    </row>
    <row r="51" spans="1:16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133"/>
      <c r="K51" s="46"/>
      <c r="L51" s="46"/>
      <c r="M51" s="46"/>
      <c r="N51" s="46"/>
      <c r="O51" s="141"/>
      <c r="P51" s="191"/>
    </row>
    <row r="52" spans="1:16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133"/>
      <c r="K52" s="46"/>
      <c r="L52" s="46"/>
      <c r="M52" s="46"/>
      <c r="N52" s="46"/>
      <c r="O52" s="141"/>
      <c r="P52" s="282"/>
    </row>
    <row r="53" spans="1:16" ht="16.5" thickBot="1" x14ac:dyDescent="0.3">
      <c r="A53" s="30"/>
      <c r="B53" s="568"/>
      <c r="C53" s="569"/>
      <c r="D53" s="569"/>
      <c r="E53" s="570"/>
      <c r="F53" s="31">
        <f t="shared" ref="F53:I53" si="4">SUM(F50:F52)</f>
        <v>0</v>
      </c>
      <c r="G53" s="31">
        <f t="shared" si="4"/>
        <v>0</v>
      </c>
      <c r="H53" s="31">
        <f t="shared" si="4"/>
        <v>0</v>
      </c>
      <c r="I53" s="31">
        <f t="shared" si="4"/>
        <v>120000</v>
      </c>
      <c r="J53" s="31">
        <f>SUM(J50:J52)</f>
        <v>0</v>
      </c>
      <c r="K53" s="31">
        <f t="shared" ref="K53:N53" si="5">SUM(K50:K52)</f>
        <v>0</v>
      </c>
      <c r="L53" s="31">
        <f t="shared" si="5"/>
        <v>120000</v>
      </c>
      <c r="M53" s="31">
        <f t="shared" si="5"/>
        <v>9880000</v>
      </c>
      <c r="N53" s="31">
        <f t="shared" si="5"/>
        <v>10000000</v>
      </c>
      <c r="O53" s="32"/>
      <c r="P53" s="32"/>
    </row>
    <row r="54" spans="1:16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3"/>
    </row>
    <row r="55" spans="1:16" ht="15.75" x14ac:dyDescent="0.25">
      <c r="A55" s="4"/>
      <c r="B55" s="35" t="s">
        <v>602</v>
      </c>
      <c r="C55" s="3"/>
      <c r="D55" s="249"/>
      <c r="E55" s="187"/>
      <c r="F55" s="35"/>
      <c r="G55" s="35"/>
      <c r="H55" s="35"/>
      <c r="I55" s="35"/>
      <c r="J55" s="35"/>
      <c r="K55" s="35"/>
      <c r="L55" s="35"/>
      <c r="M55" s="187"/>
      <c r="N55" s="187"/>
      <c r="O55" s="187"/>
      <c r="P55" s="187"/>
    </row>
    <row r="56" spans="1:16" ht="15.75" x14ac:dyDescent="0.25">
      <c r="A56" s="251"/>
      <c r="B56" s="254" t="s">
        <v>213</v>
      </c>
      <c r="C56" s="3"/>
      <c r="D56" s="249"/>
      <c r="E56" s="35" t="s">
        <v>272</v>
      </c>
      <c r="F56" s="255"/>
      <c r="G56" s="571" t="s">
        <v>273</v>
      </c>
      <c r="H56" s="571"/>
      <c r="I56" s="187"/>
      <c r="J56" s="255"/>
      <c r="K56" s="255"/>
      <c r="L56" s="187"/>
      <c r="M56" s="187"/>
      <c r="N56" s="187"/>
      <c r="O56" s="187"/>
      <c r="P56" s="187"/>
    </row>
    <row r="57" spans="1:16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35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35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35"/>
      <c r="M60" s="187"/>
      <c r="N60" s="187"/>
      <c r="O60" s="187"/>
      <c r="P60" s="187"/>
    </row>
    <row r="61" spans="1:16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/>
      <c r="G61" s="36" t="s">
        <v>40</v>
      </c>
      <c r="H61" s="36" t="s">
        <v>419</v>
      </c>
      <c r="I61" s="187"/>
      <c r="J61" s="187"/>
      <c r="K61" s="36"/>
      <c r="L61" s="187"/>
      <c r="M61" s="187"/>
      <c r="N61" s="187"/>
      <c r="O61" s="187"/>
      <c r="P61" s="187"/>
    </row>
    <row r="62" spans="1:16" ht="15.75" x14ac:dyDescent="0.25">
      <c r="A62" s="251"/>
      <c r="B62" s="250" t="s">
        <v>390</v>
      </c>
      <c r="C62" s="3"/>
      <c r="D62" s="249"/>
      <c r="E62" s="248" t="s">
        <v>215</v>
      </c>
      <c r="F62" s="247"/>
      <c r="G62" s="247" t="s">
        <v>43</v>
      </c>
      <c r="H62" s="247" t="s">
        <v>125</v>
      </c>
      <c r="I62" s="187"/>
      <c r="J62" s="187"/>
      <c r="K62" s="247"/>
      <c r="L62" s="187"/>
      <c r="M62" s="187"/>
      <c r="N62" s="187"/>
      <c r="O62" s="187"/>
      <c r="P62" s="187"/>
    </row>
  </sheetData>
  <mergeCells count="6">
    <mergeCell ref="G56:H56"/>
    <mergeCell ref="B11:E11"/>
    <mergeCell ref="G14:H14"/>
    <mergeCell ref="B32:E32"/>
    <mergeCell ref="G35:H35"/>
    <mergeCell ref="B53:E53"/>
  </mergeCells>
  <pageMargins left="0.7" right="0.7" top="0.75" bottom="0.75" header="0.3" footer="0.3"/>
  <pageSetup paperSize="5" scale="60" orientation="landscape" horizontalDpi="4294967292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6" sqref="F16"/>
    </sheetView>
  </sheetViews>
  <sheetFormatPr defaultRowHeight="15" x14ac:dyDescent="0.25"/>
  <cols>
    <col min="1" max="1" width="4.140625" customWidth="1"/>
    <col min="2" max="2" width="23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4.28515625" bestFit="1" customWidth="1"/>
    <col min="9" max="9" width="11.7109375" bestFit="1" customWidth="1"/>
    <col min="10" max="10" width="10.28515625" bestFit="1" customWidth="1"/>
    <col min="11" max="11" width="17.28515625" bestFit="1" customWidth="1"/>
    <col min="12" max="12" width="19.5703125" bestFit="1" customWidth="1"/>
    <col min="13" max="13" width="15.42578125" bestFit="1" customWidth="1"/>
    <col min="14" max="14" width="15.14062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612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126" t="s">
        <v>319</v>
      </c>
      <c r="C8" s="189" t="s">
        <v>320</v>
      </c>
      <c r="D8" s="49">
        <v>42366</v>
      </c>
      <c r="E8" s="55" t="s">
        <v>322</v>
      </c>
      <c r="F8" s="133">
        <v>0</v>
      </c>
      <c r="G8" s="133">
        <v>0</v>
      </c>
      <c r="H8" s="133">
        <v>1680000</v>
      </c>
      <c r="I8" s="133">
        <v>50000</v>
      </c>
      <c r="J8" s="46">
        <v>0</v>
      </c>
      <c r="K8" s="46">
        <f>SUM(F8:J8)</f>
        <v>1730000</v>
      </c>
      <c r="L8" s="46">
        <f>35000000-K8</f>
        <v>33270000</v>
      </c>
      <c r="M8" s="46">
        <f>+K8+L8</f>
        <v>35000000</v>
      </c>
      <c r="N8" s="141" t="s">
        <v>613</v>
      </c>
      <c r="O8" s="191" t="s">
        <v>614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8"/>
      <c r="C11" s="569"/>
      <c r="D11" s="569"/>
      <c r="E11" s="570"/>
      <c r="F11" s="31">
        <f t="shared" ref="F11:H11" si="0">SUM(F8:F10)</f>
        <v>0</v>
      </c>
      <c r="G11" s="31">
        <f t="shared" si="0"/>
        <v>0</v>
      </c>
      <c r="H11" s="31">
        <f t="shared" si="0"/>
        <v>1680000</v>
      </c>
      <c r="I11" s="31">
        <f>SUM(I8:I10)</f>
        <v>50000</v>
      </c>
      <c r="J11" s="31">
        <f t="shared" ref="J11:M11" si="1">SUM(J8:J10)</f>
        <v>0</v>
      </c>
      <c r="K11" s="31">
        <f t="shared" si="1"/>
        <v>1730000</v>
      </c>
      <c r="L11" s="31">
        <f t="shared" si="1"/>
        <v>33270000</v>
      </c>
      <c r="M11" s="31">
        <f t="shared" si="1"/>
        <v>35000000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615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71" t="s">
        <v>273</v>
      </c>
      <c r="G14" s="571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</sheetData>
  <mergeCells count="2">
    <mergeCell ref="B11:E11"/>
    <mergeCell ref="F14:G14"/>
  </mergeCells>
  <pageMargins left="0.11811023622047245" right="0.70866141732283472" top="0.74803149606299213" bottom="0.74803149606299213" header="0.31496062992125984" footer="0.31496062992125984"/>
  <pageSetup paperSize="5" scale="70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E17" sqref="E17"/>
    </sheetView>
  </sheetViews>
  <sheetFormatPr defaultRowHeight="15" x14ac:dyDescent="0.25"/>
  <cols>
    <col min="1" max="1" width="2.5703125" customWidth="1"/>
    <col min="2" max="2" width="23" customWidth="1"/>
    <col min="4" max="4" width="11.5703125" customWidth="1"/>
    <col min="5" max="5" width="18.42578125" bestFit="1" customWidth="1"/>
    <col min="6" max="6" width="12.42578125" bestFit="1" customWidth="1"/>
    <col min="7" max="7" width="18.28515625" bestFit="1" customWidth="1"/>
    <col min="8" max="8" width="18" bestFit="1" customWidth="1"/>
    <col min="9" max="10" width="11.28515625" bestFit="1" customWidth="1"/>
    <col min="11" max="11" width="13.7109375" bestFit="1" customWidth="1"/>
    <col min="12" max="12" width="16" bestFit="1" customWidth="1"/>
    <col min="13" max="13" width="14.28515625" bestFit="1" customWidth="1"/>
    <col min="14" max="14" width="10.42578125" bestFit="1" customWidth="1"/>
    <col min="15" max="15" width="14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4"/>
      <c r="L1" s="187"/>
      <c r="M1" s="187"/>
      <c r="N1" s="187"/>
      <c r="O1" s="187"/>
    </row>
    <row r="2" spans="1:15" ht="15.75" x14ac:dyDescent="0.25">
      <c r="A2" s="43" t="s">
        <v>636</v>
      </c>
      <c r="B2" s="2"/>
      <c r="C2" s="2"/>
      <c r="D2" s="2"/>
      <c r="E2" s="2"/>
      <c r="F2" s="37"/>
      <c r="G2" s="37"/>
      <c r="H2" s="37"/>
      <c r="I2" s="37"/>
      <c r="J2" s="37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145" t="s">
        <v>6</v>
      </c>
      <c r="G3" s="9" t="s">
        <v>6</v>
      </c>
      <c r="H3" s="9" t="s">
        <v>8</v>
      </c>
      <c r="I3" s="284" t="s">
        <v>7</v>
      </c>
      <c r="J3" s="284" t="s">
        <v>637</v>
      </c>
      <c r="K3" s="142" t="s">
        <v>13</v>
      </c>
      <c r="L3" s="142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146" t="s">
        <v>17</v>
      </c>
      <c r="G4" s="46" t="s">
        <v>17</v>
      </c>
      <c r="H4" s="46" t="s">
        <v>18</v>
      </c>
      <c r="I4" s="262"/>
      <c r="J4" s="262"/>
      <c r="K4" s="143" t="s">
        <v>22</v>
      </c>
      <c r="L4" s="143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146" t="s">
        <v>30</v>
      </c>
      <c r="G5" s="46" t="s">
        <v>25</v>
      </c>
      <c r="H5" s="46" t="s">
        <v>10</v>
      </c>
      <c r="I5" s="46"/>
      <c r="J5" s="4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2"/>
      <c r="G6" s="23"/>
      <c r="H6" s="22"/>
      <c r="I6" s="144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126" t="s">
        <v>359</v>
      </c>
      <c r="C8" s="189" t="s">
        <v>46</v>
      </c>
      <c r="D8" s="49">
        <v>42377</v>
      </c>
      <c r="E8" s="55" t="s">
        <v>47</v>
      </c>
      <c r="F8" s="133">
        <v>0</v>
      </c>
      <c r="G8" s="133">
        <v>0</v>
      </c>
      <c r="H8" s="133">
        <v>0</v>
      </c>
      <c r="I8" s="133">
        <v>78000</v>
      </c>
      <c r="J8" s="46">
        <v>65000</v>
      </c>
      <c r="K8" s="46">
        <f>SUM(F8:J8)</f>
        <v>143000</v>
      </c>
      <c r="L8" s="46">
        <f>6500000-K8</f>
        <v>6357000</v>
      </c>
      <c r="M8" s="46">
        <f>+K8+L8</f>
        <v>6500000</v>
      </c>
      <c r="N8" s="179" t="s">
        <v>231</v>
      </c>
      <c r="O8" s="287" t="s">
        <v>638</v>
      </c>
    </row>
    <row r="9" spans="1:15" ht="15.75" x14ac:dyDescent="0.25">
      <c r="A9" s="188"/>
      <c r="B9" s="126"/>
      <c r="C9" s="189"/>
      <c r="D9" s="49"/>
      <c r="E9" s="45" t="s">
        <v>639</v>
      </c>
      <c r="F9" s="133"/>
      <c r="G9" s="133"/>
      <c r="H9" s="133"/>
      <c r="I9" s="133"/>
      <c r="J9" s="46"/>
      <c r="K9" s="46"/>
      <c r="L9" s="46"/>
      <c r="M9" s="46"/>
      <c r="N9" s="149"/>
      <c r="O9" s="287" t="s">
        <v>640</v>
      </c>
    </row>
    <row r="10" spans="1:15" ht="15.75" x14ac:dyDescent="0.25">
      <c r="A10" s="188"/>
      <c r="B10" s="126"/>
      <c r="C10" s="189"/>
      <c r="D10" s="49"/>
      <c r="E10" s="55"/>
      <c r="F10" s="133"/>
      <c r="G10" s="133"/>
      <c r="H10" s="133"/>
      <c r="I10" s="133"/>
      <c r="J10" s="46"/>
      <c r="K10" s="46"/>
      <c r="L10" s="46"/>
      <c r="M10" s="46"/>
      <c r="N10" s="149"/>
      <c r="O10" s="287"/>
    </row>
    <row r="11" spans="1:15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133"/>
      <c r="K11" s="46"/>
      <c r="L11" s="46"/>
      <c r="M11" s="46"/>
      <c r="N11" s="176"/>
      <c r="O11" s="282"/>
    </row>
    <row r="12" spans="1:15" ht="16.5" thickBot="1" x14ac:dyDescent="0.3">
      <c r="A12" s="30"/>
      <c r="B12" s="568"/>
      <c r="C12" s="569"/>
      <c r="D12" s="569"/>
      <c r="E12" s="570"/>
      <c r="F12" s="31">
        <f t="shared" ref="F12:M12" si="0">SUM(F8:F11)</f>
        <v>0</v>
      </c>
      <c r="G12" s="31">
        <f t="shared" si="0"/>
        <v>0</v>
      </c>
      <c r="H12" s="31">
        <f t="shared" si="0"/>
        <v>0</v>
      </c>
      <c r="I12" s="31">
        <f t="shared" si="0"/>
        <v>78000</v>
      </c>
      <c r="J12" s="31">
        <f t="shared" si="0"/>
        <v>65000</v>
      </c>
      <c r="K12" s="31">
        <f t="shared" si="0"/>
        <v>143000</v>
      </c>
      <c r="L12" s="31">
        <f t="shared" si="0"/>
        <v>6357000</v>
      </c>
      <c r="M12" s="31">
        <f t="shared" si="0"/>
        <v>6500000</v>
      </c>
      <c r="N12" s="32"/>
      <c r="O12" s="32"/>
    </row>
    <row r="13" spans="1:15" ht="16.5" thickTop="1" x14ac:dyDescent="0.25">
      <c r="A13" s="4"/>
      <c r="B13" s="3"/>
      <c r="C13" s="3"/>
      <c r="D13" s="4"/>
      <c r="E13" s="3"/>
      <c r="F13" s="42"/>
      <c r="G13" s="42"/>
      <c r="H13" s="42"/>
      <c r="I13" s="42"/>
      <c r="J13" s="42"/>
      <c r="K13" s="42"/>
      <c r="L13" s="42"/>
      <c r="M13" s="42"/>
      <c r="N13" s="42"/>
      <c r="O13" s="3"/>
    </row>
    <row r="14" spans="1:15" ht="15.75" x14ac:dyDescent="0.25">
      <c r="A14" s="4"/>
      <c r="B14" s="35" t="s">
        <v>641</v>
      </c>
      <c r="C14" s="3"/>
      <c r="D14" s="249"/>
      <c r="E14" s="187"/>
      <c r="F14" s="35"/>
      <c r="G14" s="35"/>
      <c r="H14" s="35"/>
      <c r="I14" s="35"/>
      <c r="J14" s="35"/>
      <c r="K14" s="35"/>
      <c r="L14" s="187"/>
      <c r="M14" s="187"/>
      <c r="N14" s="187"/>
      <c r="O14" s="187"/>
    </row>
    <row r="15" spans="1:15" ht="15.75" x14ac:dyDescent="0.25">
      <c r="A15" s="251"/>
      <c r="B15" s="254" t="s">
        <v>213</v>
      </c>
      <c r="C15" s="3"/>
      <c r="D15" s="249"/>
      <c r="E15" s="35" t="s">
        <v>272</v>
      </c>
      <c r="F15" s="255"/>
      <c r="G15" s="571" t="s">
        <v>273</v>
      </c>
      <c r="H15" s="571"/>
      <c r="I15" s="187"/>
      <c r="J15" s="255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187"/>
      <c r="L18" s="187"/>
      <c r="M18" s="187"/>
      <c r="N18" s="187"/>
      <c r="O18" s="187"/>
    </row>
    <row r="19" spans="1:15" ht="15.75" x14ac:dyDescent="0.25">
      <c r="A19" s="251"/>
      <c r="B19" s="254"/>
      <c r="C19" s="3"/>
      <c r="D19" s="249"/>
      <c r="E19" s="35"/>
      <c r="F19" s="35"/>
      <c r="G19" s="35"/>
      <c r="H19" s="35"/>
      <c r="I19" s="35"/>
      <c r="J19" s="35"/>
      <c r="K19" s="35"/>
      <c r="L19" s="187"/>
      <c r="M19" s="187"/>
      <c r="N19" s="187"/>
      <c r="O19" s="187"/>
    </row>
    <row r="20" spans="1:15" ht="15.75" x14ac:dyDescent="0.25">
      <c r="A20" s="251" t="s">
        <v>274</v>
      </c>
      <c r="B20" s="253" t="s">
        <v>275</v>
      </c>
      <c r="C20" s="3"/>
      <c r="D20" s="249"/>
      <c r="E20" s="252" t="s">
        <v>276</v>
      </c>
      <c r="F20" s="36"/>
      <c r="G20" s="36" t="s">
        <v>40</v>
      </c>
      <c r="H20" s="36" t="s">
        <v>419</v>
      </c>
      <c r="I20" s="187"/>
      <c r="J20" s="187"/>
      <c r="K20" s="187"/>
      <c r="L20" s="187"/>
      <c r="M20" s="187"/>
      <c r="N20" s="187"/>
      <c r="O20" s="187"/>
    </row>
    <row r="21" spans="1:15" ht="15.75" x14ac:dyDescent="0.25">
      <c r="A21" s="251"/>
      <c r="B21" s="250" t="s">
        <v>390</v>
      </c>
      <c r="C21" s="3"/>
      <c r="D21" s="249"/>
      <c r="E21" s="248" t="s">
        <v>215</v>
      </c>
      <c r="F21" s="247"/>
      <c r="G21" s="247" t="s">
        <v>43</v>
      </c>
      <c r="H21" s="247" t="s">
        <v>125</v>
      </c>
      <c r="I21" s="187"/>
      <c r="J21" s="187"/>
      <c r="K21" s="187"/>
      <c r="L21" s="187"/>
      <c r="M21" s="187"/>
      <c r="N21" s="187"/>
      <c r="O21" s="187"/>
    </row>
  </sheetData>
  <mergeCells count="2">
    <mergeCell ref="B12:E12"/>
    <mergeCell ref="G15:H1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52" workbookViewId="0">
      <selection activeCell="D16" sqref="D16"/>
    </sheetView>
  </sheetViews>
  <sheetFormatPr defaultRowHeight="15" x14ac:dyDescent="0.25"/>
  <cols>
    <col min="1" max="1" width="2.140625" customWidth="1"/>
    <col min="2" max="2" width="29.140625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2.5703125" customWidth="1"/>
    <col min="9" max="9" width="12.42578125" customWidth="1"/>
    <col min="10" max="10" width="9.5703125" customWidth="1"/>
    <col min="11" max="11" width="17.28515625" bestFit="1" customWidth="1"/>
    <col min="12" max="12" width="19.5703125" bestFit="1" customWidth="1"/>
    <col min="13" max="13" width="15.42578125" bestFit="1" customWidth="1"/>
    <col min="14" max="14" width="12.2851562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616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126" t="s">
        <v>617</v>
      </c>
      <c r="C8" s="189" t="s">
        <v>267</v>
      </c>
      <c r="D8" s="49">
        <v>42403</v>
      </c>
      <c r="E8" s="55" t="s">
        <v>268</v>
      </c>
      <c r="F8" s="133">
        <v>0</v>
      </c>
      <c r="G8" s="133">
        <v>0</v>
      </c>
      <c r="H8" s="133">
        <v>960000</v>
      </c>
      <c r="I8" s="133">
        <v>800000</v>
      </c>
      <c r="J8" s="46">
        <v>0</v>
      </c>
      <c r="K8" s="46">
        <f>SUM(F8:J8)</f>
        <v>1760000</v>
      </c>
      <c r="L8" s="46">
        <f>80000000-K8</f>
        <v>78240000</v>
      </c>
      <c r="M8" s="46">
        <f>+K8+L8</f>
        <v>80000000</v>
      </c>
      <c r="N8" s="141" t="s">
        <v>106</v>
      </c>
      <c r="O8" s="191" t="s">
        <v>563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8"/>
      <c r="C11" s="569"/>
      <c r="D11" s="569"/>
      <c r="E11" s="570"/>
      <c r="F11" s="31">
        <f t="shared" ref="F11:H11" si="0">SUM(F8:F10)</f>
        <v>0</v>
      </c>
      <c r="G11" s="31">
        <f t="shared" si="0"/>
        <v>0</v>
      </c>
      <c r="H11" s="31">
        <f t="shared" si="0"/>
        <v>960000</v>
      </c>
      <c r="I11" s="31">
        <f>SUM(I8:I10)</f>
        <v>800000</v>
      </c>
      <c r="J11" s="31">
        <f t="shared" ref="J11:M11" si="1">SUM(J8:J10)</f>
        <v>0</v>
      </c>
      <c r="K11" s="31">
        <f t="shared" si="1"/>
        <v>1760000</v>
      </c>
      <c r="L11" s="31">
        <f t="shared" si="1"/>
        <v>78240000</v>
      </c>
      <c r="M11" s="31">
        <f t="shared" si="1"/>
        <v>80000000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618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71" t="s">
        <v>273</v>
      </c>
      <c r="G14" s="571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  <row r="22" spans="1:15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4"/>
      <c r="K22" s="34"/>
      <c r="L22" s="187"/>
      <c r="M22" s="187"/>
      <c r="N22" s="187"/>
      <c r="O22" s="187"/>
    </row>
    <row r="23" spans="1:15" ht="15.75" x14ac:dyDescent="0.25">
      <c r="A23" s="43" t="s">
        <v>622</v>
      </c>
      <c r="B23" s="2"/>
      <c r="C23" s="2"/>
      <c r="D23" s="2"/>
      <c r="E23" s="2"/>
      <c r="F23" s="37"/>
      <c r="G23" s="37"/>
      <c r="H23" s="37"/>
      <c r="I23" s="37"/>
      <c r="J23" s="34"/>
      <c r="K23" s="34"/>
      <c r="L23" s="187"/>
      <c r="M23" s="187"/>
      <c r="N23" s="187"/>
      <c r="O23" s="187"/>
    </row>
    <row r="24" spans="1:15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8</v>
      </c>
      <c r="H24" s="265" t="s">
        <v>7</v>
      </c>
      <c r="I24" s="284" t="s">
        <v>533</v>
      </c>
      <c r="J24" s="265" t="s">
        <v>499</v>
      </c>
      <c r="K24" s="9" t="s">
        <v>13</v>
      </c>
      <c r="L24" s="9" t="s">
        <v>13</v>
      </c>
      <c r="M24" s="9" t="s">
        <v>14</v>
      </c>
      <c r="N24" s="6" t="s">
        <v>15</v>
      </c>
      <c r="O24" s="10" t="s">
        <v>382</v>
      </c>
    </row>
    <row r="25" spans="1:15" ht="15.75" x14ac:dyDescent="0.25">
      <c r="A25" s="44"/>
      <c r="B25" s="44"/>
      <c r="C25" s="45"/>
      <c r="D25" s="13"/>
      <c r="E25" s="45"/>
      <c r="F25" s="46" t="s">
        <v>17</v>
      </c>
      <c r="G25" s="46" t="s">
        <v>18</v>
      </c>
      <c r="H25" s="262"/>
      <c r="I25" s="262"/>
      <c r="J25" s="262" t="s">
        <v>29</v>
      </c>
      <c r="K25" s="46" t="s">
        <v>22</v>
      </c>
      <c r="L25" s="46" t="s">
        <v>23</v>
      </c>
      <c r="M25" s="46" t="s">
        <v>24</v>
      </c>
      <c r="N25" s="44"/>
      <c r="O25" s="16"/>
    </row>
    <row r="26" spans="1:15" ht="15.75" x14ac:dyDescent="0.25">
      <c r="A26" s="44"/>
      <c r="B26" s="44"/>
      <c r="C26" s="48"/>
      <c r="D26" s="13"/>
      <c r="E26" s="45"/>
      <c r="F26" s="46" t="s">
        <v>532</v>
      </c>
      <c r="G26" s="46" t="s">
        <v>10</v>
      </c>
      <c r="H26" s="46"/>
      <c r="I26" s="285"/>
      <c r="J26" s="66"/>
      <c r="K26" s="46"/>
      <c r="L26" s="46"/>
      <c r="M26" s="46"/>
      <c r="N26" s="44"/>
      <c r="O26" s="16"/>
    </row>
    <row r="27" spans="1:15" ht="15.75" x14ac:dyDescent="0.25">
      <c r="A27" s="18"/>
      <c r="B27" s="18"/>
      <c r="C27" s="19"/>
      <c r="D27" s="20"/>
      <c r="E27" s="21"/>
      <c r="F27" s="23"/>
      <c r="G27" s="22"/>
      <c r="H27" s="144"/>
      <c r="I27" s="283"/>
      <c r="J27" s="67"/>
      <c r="K27" s="22"/>
      <c r="L27" s="22"/>
      <c r="M27" s="22"/>
      <c r="N27" s="18"/>
      <c r="O27" s="24"/>
    </row>
    <row r="28" spans="1:15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46"/>
      <c r="K28" s="46"/>
      <c r="L28" s="46"/>
      <c r="M28" s="46"/>
      <c r="N28" s="179"/>
      <c r="O28" s="191"/>
    </row>
    <row r="29" spans="1:15" ht="15.75" x14ac:dyDescent="0.25">
      <c r="A29" s="188">
        <v>1</v>
      </c>
      <c r="B29" s="50" t="s">
        <v>619</v>
      </c>
      <c r="C29" s="41" t="s">
        <v>620</v>
      </c>
      <c r="D29" s="49">
        <v>42411</v>
      </c>
      <c r="E29" s="55" t="s">
        <v>621</v>
      </c>
      <c r="F29" s="133">
        <v>0</v>
      </c>
      <c r="G29" s="133">
        <v>0</v>
      </c>
      <c r="H29" s="133">
        <v>66000</v>
      </c>
      <c r="I29" s="133">
        <v>55000</v>
      </c>
      <c r="J29" s="46">
        <v>0</v>
      </c>
      <c r="K29" s="46">
        <f>SUM(F29:J29)</f>
        <v>121000</v>
      </c>
      <c r="L29" s="46">
        <f>5500000-K29</f>
        <v>5379000</v>
      </c>
      <c r="M29" s="46">
        <f>+K29+L29</f>
        <v>5500000</v>
      </c>
      <c r="N29" s="141" t="s">
        <v>157</v>
      </c>
      <c r="O29" s="191" t="s">
        <v>563</v>
      </c>
    </row>
    <row r="30" spans="1:15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46"/>
      <c r="K30" s="46"/>
      <c r="L30" s="46"/>
      <c r="M30" s="46"/>
      <c r="N30" s="141"/>
      <c r="O30" s="191"/>
    </row>
    <row r="31" spans="1:15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46"/>
      <c r="K31" s="46"/>
      <c r="L31" s="46"/>
      <c r="M31" s="46"/>
      <c r="N31" s="141"/>
      <c r="O31" s="282"/>
    </row>
    <row r="32" spans="1:15" ht="16.5" thickBot="1" x14ac:dyDescent="0.3">
      <c r="A32" s="30"/>
      <c r="B32" s="568"/>
      <c r="C32" s="569"/>
      <c r="D32" s="569"/>
      <c r="E32" s="570"/>
      <c r="F32" s="31">
        <f t="shared" ref="F32:H32" si="2">SUM(F29:F31)</f>
        <v>0</v>
      </c>
      <c r="G32" s="31">
        <f t="shared" si="2"/>
        <v>0</v>
      </c>
      <c r="H32" s="31">
        <f t="shared" si="2"/>
        <v>66000</v>
      </c>
      <c r="I32" s="31">
        <f>SUM(I29:I31)</f>
        <v>55000</v>
      </c>
      <c r="J32" s="31">
        <f t="shared" ref="J32:M32" si="3">SUM(J29:J31)</f>
        <v>0</v>
      </c>
      <c r="K32" s="31">
        <f t="shared" si="3"/>
        <v>121000</v>
      </c>
      <c r="L32" s="31">
        <f t="shared" si="3"/>
        <v>5379000</v>
      </c>
      <c r="M32" s="31">
        <f t="shared" si="3"/>
        <v>5500000</v>
      </c>
      <c r="N32" s="32"/>
      <c r="O32" s="32"/>
    </row>
    <row r="33" spans="1:15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3"/>
    </row>
    <row r="34" spans="1:15" ht="15.75" x14ac:dyDescent="0.25">
      <c r="A34" s="4"/>
      <c r="B34" s="35" t="s">
        <v>623</v>
      </c>
      <c r="C34" s="3"/>
      <c r="D34" s="249"/>
      <c r="E34" s="187"/>
      <c r="F34" s="35"/>
      <c r="G34" s="35"/>
      <c r="H34" s="35"/>
      <c r="I34" s="35"/>
      <c r="J34" s="35"/>
      <c r="K34" s="35"/>
      <c r="L34" s="187"/>
      <c r="M34" s="187"/>
      <c r="N34" s="187"/>
      <c r="O34" s="187"/>
    </row>
    <row r="35" spans="1:15" ht="15.75" x14ac:dyDescent="0.25">
      <c r="A35" s="251"/>
      <c r="B35" s="254" t="s">
        <v>213</v>
      </c>
      <c r="C35" s="3"/>
      <c r="D35" s="249"/>
      <c r="E35" s="35" t="s">
        <v>272</v>
      </c>
      <c r="F35" s="571" t="s">
        <v>273</v>
      </c>
      <c r="G35" s="571"/>
      <c r="H35" s="187"/>
      <c r="I35" s="255"/>
      <c r="J35" s="255"/>
      <c r="K35" s="187"/>
      <c r="L35" s="187"/>
      <c r="M35" s="187"/>
      <c r="N35" s="187"/>
      <c r="O35" s="187"/>
    </row>
    <row r="36" spans="1:15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187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187"/>
      <c r="M39" s="187"/>
      <c r="N39" s="187"/>
      <c r="O39" s="187"/>
    </row>
    <row r="40" spans="1:15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 t="s">
        <v>40</v>
      </c>
      <c r="G40" s="36" t="s">
        <v>419</v>
      </c>
      <c r="H40" s="187"/>
      <c r="I40" s="187"/>
      <c r="J40" s="36"/>
      <c r="K40" s="187"/>
      <c r="L40" s="187"/>
      <c r="M40" s="187"/>
      <c r="N40" s="187"/>
      <c r="O40" s="187"/>
    </row>
    <row r="41" spans="1:15" ht="15.75" x14ac:dyDescent="0.25">
      <c r="A41" s="251"/>
      <c r="B41" s="250" t="s">
        <v>390</v>
      </c>
      <c r="C41" s="3"/>
      <c r="D41" s="249"/>
      <c r="E41" s="248" t="s">
        <v>215</v>
      </c>
      <c r="F41" s="247" t="s">
        <v>43</v>
      </c>
      <c r="G41" s="247" t="s">
        <v>125</v>
      </c>
      <c r="H41" s="187"/>
      <c r="I41" s="187"/>
      <c r="J41" s="247"/>
      <c r="K41" s="187"/>
      <c r="L41" s="187"/>
      <c r="M41" s="187"/>
      <c r="N41" s="187"/>
      <c r="O41" s="187"/>
    </row>
    <row r="43" spans="1:15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4"/>
      <c r="K43" s="34"/>
      <c r="L43" s="187"/>
      <c r="M43" s="187"/>
      <c r="N43" s="187"/>
      <c r="O43" s="187"/>
    </row>
    <row r="44" spans="1:15" ht="15.75" x14ac:dyDescent="0.25">
      <c r="A44" s="43" t="s">
        <v>624</v>
      </c>
      <c r="B44" s="2"/>
      <c r="C44" s="2"/>
      <c r="D44" s="2"/>
      <c r="E44" s="2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8</v>
      </c>
      <c r="H45" s="265" t="s">
        <v>7</v>
      </c>
      <c r="I45" s="284" t="s">
        <v>533</v>
      </c>
      <c r="J45" s="265" t="s">
        <v>499</v>
      </c>
      <c r="K45" s="9" t="s">
        <v>13</v>
      </c>
      <c r="L45" s="9" t="s">
        <v>13</v>
      </c>
      <c r="M45" s="9" t="s">
        <v>14</v>
      </c>
      <c r="N45" s="6" t="s">
        <v>15</v>
      </c>
      <c r="O45" s="10" t="s">
        <v>382</v>
      </c>
    </row>
    <row r="46" spans="1:15" ht="15.75" x14ac:dyDescent="0.25">
      <c r="A46" s="44"/>
      <c r="B46" s="44"/>
      <c r="C46" s="45"/>
      <c r="D46" s="13"/>
      <c r="E46" s="45"/>
      <c r="F46" s="46" t="s">
        <v>17</v>
      </c>
      <c r="G46" s="46" t="s">
        <v>18</v>
      </c>
      <c r="H46" s="262"/>
      <c r="I46" s="262"/>
      <c r="J46" s="262" t="s">
        <v>29</v>
      </c>
      <c r="K46" s="46" t="s">
        <v>22</v>
      </c>
      <c r="L46" s="46" t="s">
        <v>23</v>
      </c>
      <c r="M46" s="46" t="s">
        <v>24</v>
      </c>
      <c r="N46" s="44"/>
      <c r="O46" s="16"/>
    </row>
    <row r="47" spans="1:15" ht="15.75" x14ac:dyDescent="0.25">
      <c r="A47" s="44"/>
      <c r="B47" s="44"/>
      <c r="C47" s="48"/>
      <c r="D47" s="13"/>
      <c r="E47" s="45"/>
      <c r="F47" s="46" t="s">
        <v>532</v>
      </c>
      <c r="G47" s="46" t="s">
        <v>10</v>
      </c>
      <c r="H47" s="46"/>
      <c r="I47" s="285"/>
      <c r="J47" s="66"/>
      <c r="K47" s="46"/>
      <c r="L47" s="46"/>
      <c r="M47" s="46"/>
      <c r="N47" s="44"/>
      <c r="O47" s="16"/>
    </row>
    <row r="48" spans="1:15" ht="15.75" x14ac:dyDescent="0.25">
      <c r="A48" s="18"/>
      <c r="B48" s="18"/>
      <c r="C48" s="19"/>
      <c r="D48" s="20"/>
      <c r="E48" s="21"/>
      <c r="F48" s="23"/>
      <c r="G48" s="22"/>
      <c r="H48" s="144"/>
      <c r="I48" s="283"/>
      <c r="J48" s="67"/>
      <c r="K48" s="22"/>
      <c r="L48" s="22"/>
      <c r="M48" s="22"/>
      <c r="N48" s="18"/>
      <c r="O48" s="24"/>
    </row>
    <row r="49" spans="1:15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46"/>
      <c r="K49" s="46"/>
      <c r="L49" s="46"/>
      <c r="M49" s="46"/>
      <c r="N49" s="179"/>
      <c r="O49" s="191"/>
    </row>
    <row r="50" spans="1:15" ht="15.75" x14ac:dyDescent="0.25">
      <c r="A50" s="188">
        <v>1</v>
      </c>
      <c r="B50" s="50" t="s">
        <v>625</v>
      </c>
      <c r="C50" s="41" t="s">
        <v>626</v>
      </c>
      <c r="D50" s="49">
        <v>42416</v>
      </c>
      <c r="E50" s="55" t="s">
        <v>627</v>
      </c>
      <c r="F50" s="133">
        <v>0</v>
      </c>
      <c r="G50" s="133">
        <v>0</v>
      </c>
      <c r="H50" s="133">
        <v>6000</v>
      </c>
      <c r="I50" s="133">
        <v>5000</v>
      </c>
      <c r="J50" s="46">
        <v>0</v>
      </c>
      <c r="K50" s="46">
        <f>SUM(F50:J50)</f>
        <v>11000</v>
      </c>
      <c r="L50" s="46">
        <f>500000-K50</f>
        <v>489000</v>
      </c>
      <c r="M50" s="46">
        <f>+K50+L50</f>
        <v>500000</v>
      </c>
      <c r="N50" s="141" t="s">
        <v>301</v>
      </c>
      <c r="O50" s="191" t="s">
        <v>563</v>
      </c>
    </row>
    <row r="51" spans="1:15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41"/>
      <c r="O51" s="191"/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282"/>
    </row>
    <row r="53" spans="1:15" ht="16.5" thickBot="1" x14ac:dyDescent="0.3">
      <c r="A53" s="30"/>
      <c r="B53" s="568"/>
      <c r="C53" s="569"/>
      <c r="D53" s="569"/>
      <c r="E53" s="570"/>
      <c r="F53" s="31">
        <f t="shared" ref="F53:H53" si="4">SUM(F50:F52)</f>
        <v>0</v>
      </c>
      <c r="G53" s="31">
        <f t="shared" si="4"/>
        <v>0</v>
      </c>
      <c r="H53" s="31">
        <f t="shared" si="4"/>
        <v>6000</v>
      </c>
      <c r="I53" s="31">
        <f>SUM(I50:I52)</f>
        <v>5000</v>
      </c>
      <c r="J53" s="31">
        <f t="shared" ref="J53:M53" si="5">SUM(J50:J52)</f>
        <v>0</v>
      </c>
      <c r="K53" s="31">
        <f t="shared" si="5"/>
        <v>11000</v>
      </c>
      <c r="L53" s="31">
        <f t="shared" si="5"/>
        <v>489000</v>
      </c>
      <c r="M53" s="31">
        <f t="shared" si="5"/>
        <v>500000</v>
      </c>
      <c r="N53" s="32"/>
      <c r="O53" s="32"/>
    </row>
    <row r="54" spans="1:15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3"/>
    </row>
    <row r="55" spans="1:15" ht="15.75" x14ac:dyDescent="0.25">
      <c r="A55" s="4"/>
      <c r="B55" s="35" t="s">
        <v>628</v>
      </c>
      <c r="C55" s="3"/>
      <c r="D55" s="249"/>
      <c r="E55" s="187"/>
      <c r="F55" s="35"/>
      <c r="G55" s="35"/>
      <c r="H55" s="35"/>
      <c r="I55" s="35"/>
      <c r="J55" s="35"/>
      <c r="K55" s="35"/>
      <c r="L55" s="187"/>
      <c r="M55" s="187"/>
      <c r="N55" s="187"/>
      <c r="O55" s="187"/>
    </row>
    <row r="56" spans="1:15" ht="15.75" x14ac:dyDescent="0.25">
      <c r="A56" s="251"/>
      <c r="B56" s="254" t="s">
        <v>213</v>
      </c>
      <c r="C56" s="3"/>
      <c r="D56" s="249"/>
      <c r="E56" s="35" t="s">
        <v>272</v>
      </c>
      <c r="F56" s="571" t="s">
        <v>273</v>
      </c>
      <c r="G56" s="571"/>
      <c r="H56" s="187"/>
      <c r="I56" s="255"/>
      <c r="J56" s="255"/>
      <c r="K56" s="187"/>
      <c r="L56" s="187"/>
      <c r="M56" s="187"/>
      <c r="N56" s="187"/>
      <c r="O56" s="187"/>
    </row>
    <row r="57" spans="1:15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187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 t="s">
        <v>40</v>
      </c>
      <c r="G61" s="36" t="s">
        <v>419</v>
      </c>
      <c r="H61" s="187"/>
      <c r="I61" s="187"/>
      <c r="J61" s="36"/>
      <c r="K61" s="187"/>
      <c r="L61" s="187"/>
      <c r="M61" s="187"/>
      <c r="N61" s="187"/>
      <c r="O61" s="187"/>
    </row>
    <row r="62" spans="1:15" ht="15.75" x14ac:dyDescent="0.25">
      <c r="A62" s="251"/>
      <c r="B62" s="250" t="s">
        <v>390</v>
      </c>
      <c r="C62" s="3"/>
      <c r="D62" s="249"/>
      <c r="E62" s="248" t="s">
        <v>215</v>
      </c>
      <c r="F62" s="247" t="s">
        <v>43</v>
      </c>
      <c r="G62" s="247" t="s">
        <v>125</v>
      </c>
      <c r="H62" s="187"/>
      <c r="I62" s="187"/>
      <c r="J62" s="247"/>
      <c r="K62" s="187"/>
      <c r="L62" s="187"/>
      <c r="M62" s="187"/>
      <c r="N62" s="187"/>
      <c r="O62" s="187"/>
    </row>
  </sheetData>
  <mergeCells count="6">
    <mergeCell ref="F56:G56"/>
    <mergeCell ref="B11:E11"/>
    <mergeCell ref="F14:G14"/>
    <mergeCell ref="B32:E32"/>
    <mergeCell ref="F35:G35"/>
    <mergeCell ref="B53:E53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G28" sqref="G28"/>
    </sheetView>
  </sheetViews>
  <sheetFormatPr defaultRowHeight="15" x14ac:dyDescent="0.25"/>
  <cols>
    <col min="1" max="1" width="2.140625" customWidth="1"/>
    <col min="2" max="2" width="29.140625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2.5703125" customWidth="1"/>
    <col min="9" max="9" width="12.42578125" customWidth="1"/>
    <col min="10" max="10" width="9.5703125" customWidth="1"/>
    <col min="11" max="11" width="17.28515625" bestFit="1" customWidth="1"/>
    <col min="12" max="12" width="19.5703125" bestFit="1" customWidth="1"/>
    <col min="13" max="13" width="15.42578125" bestFit="1" customWidth="1"/>
    <col min="14" max="14" width="12.2851562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629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630</v>
      </c>
      <c r="C8" s="41" t="s">
        <v>631</v>
      </c>
      <c r="D8" s="49">
        <v>42440</v>
      </c>
      <c r="E8" s="55" t="s">
        <v>632</v>
      </c>
      <c r="F8" s="133">
        <v>0</v>
      </c>
      <c r="G8" s="133">
        <v>0</v>
      </c>
      <c r="H8" s="133">
        <v>240000</v>
      </c>
      <c r="I8" s="133">
        <v>200000</v>
      </c>
      <c r="J8" s="46">
        <v>0</v>
      </c>
      <c r="K8" s="46">
        <f>SUM(F8:J8)</f>
        <v>440000</v>
      </c>
      <c r="L8" s="46">
        <f>20000000-K8</f>
        <v>19560000</v>
      </c>
      <c r="M8" s="46">
        <f>+K8+L8</f>
        <v>20000000</v>
      </c>
      <c r="N8" s="141" t="s">
        <v>633</v>
      </c>
      <c r="O8" s="191" t="s">
        <v>563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8"/>
      <c r="C11" s="569"/>
      <c r="D11" s="569"/>
      <c r="E11" s="570"/>
      <c r="F11" s="31">
        <f t="shared" ref="F11:H11" si="0">SUM(F8:F10)</f>
        <v>0</v>
      </c>
      <c r="G11" s="31">
        <f t="shared" si="0"/>
        <v>0</v>
      </c>
      <c r="H11" s="31">
        <f t="shared" si="0"/>
        <v>240000</v>
      </c>
      <c r="I11" s="31">
        <f>SUM(I8:I10)</f>
        <v>200000</v>
      </c>
      <c r="J11" s="31">
        <f t="shared" ref="J11:M11" si="1">SUM(J8:J10)</f>
        <v>0</v>
      </c>
      <c r="K11" s="31">
        <f t="shared" si="1"/>
        <v>440000</v>
      </c>
      <c r="L11" s="31">
        <f t="shared" si="1"/>
        <v>19560000</v>
      </c>
      <c r="M11" s="31">
        <f t="shared" si="1"/>
        <v>20000000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634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71" t="s">
        <v>273</v>
      </c>
      <c r="G14" s="571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</sheetData>
  <mergeCells count="2">
    <mergeCell ref="B11:E11"/>
    <mergeCell ref="F14:G14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I18" sqref="I18"/>
    </sheetView>
  </sheetViews>
  <sheetFormatPr defaultRowHeight="15" x14ac:dyDescent="0.25"/>
  <cols>
    <col min="1" max="1" width="2.140625" customWidth="1"/>
    <col min="2" max="2" width="22.5703125" customWidth="1"/>
    <col min="3" max="3" width="7.85546875" bestFit="1" customWidth="1"/>
    <col min="4" max="4" width="11.140625" bestFit="1" customWidth="1"/>
    <col min="5" max="5" width="18.42578125" bestFit="1" customWidth="1"/>
    <col min="6" max="6" width="18.28515625" bestFit="1" customWidth="1"/>
    <col min="7" max="7" width="18" bestFit="1" customWidth="1"/>
    <col min="8" max="8" width="15.42578125" bestFit="1" customWidth="1"/>
    <col min="9" max="9" width="12.42578125" customWidth="1"/>
    <col min="10" max="10" width="7.140625" customWidth="1"/>
    <col min="11" max="11" width="17.28515625" bestFit="1" customWidth="1"/>
    <col min="12" max="12" width="19.5703125" bestFit="1" customWidth="1"/>
    <col min="13" max="13" width="17.28515625" customWidth="1"/>
    <col min="14" max="14" width="11.7109375" customWidth="1"/>
    <col min="15" max="15" width="18.42578125" bestFit="1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642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532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644</v>
      </c>
      <c r="C8" s="41" t="s">
        <v>645</v>
      </c>
      <c r="D8" s="49">
        <v>42501</v>
      </c>
      <c r="E8" s="55" t="s">
        <v>646</v>
      </c>
      <c r="F8" s="133">
        <v>0</v>
      </c>
      <c r="G8" s="133">
        <v>0</v>
      </c>
      <c r="H8" s="133">
        <v>6120000</v>
      </c>
      <c r="I8" s="133">
        <v>850000</v>
      </c>
      <c r="J8" s="46">
        <v>0</v>
      </c>
      <c r="K8" s="46">
        <f>SUM(F8:J8)</f>
        <v>6970000</v>
      </c>
      <c r="L8" s="46">
        <f>85000000-K8</f>
        <v>78030000</v>
      </c>
      <c r="M8" s="46">
        <f>+K8+L8</f>
        <v>85000000</v>
      </c>
      <c r="N8" s="141" t="s">
        <v>647</v>
      </c>
      <c r="O8" s="191" t="s">
        <v>590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8"/>
      <c r="C11" s="569"/>
      <c r="D11" s="569"/>
      <c r="E11" s="570"/>
      <c r="F11" s="31">
        <f t="shared" ref="F11:H11" si="0">SUM(F8:F10)</f>
        <v>0</v>
      </c>
      <c r="G11" s="31">
        <f t="shared" si="0"/>
        <v>0</v>
      </c>
      <c r="H11" s="31">
        <f t="shared" si="0"/>
        <v>6120000</v>
      </c>
      <c r="I11" s="31">
        <f>SUM(I8:I10)</f>
        <v>850000</v>
      </c>
      <c r="J11" s="31">
        <f t="shared" ref="J11:M11" si="1">SUM(J8:J10)</f>
        <v>0</v>
      </c>
      <c r="K11" s="31">
        <f t="shared" si="1"/>
        <v>6970000</v>
      </c>
      <c r="L11" s="31">
        <f t="shared" si="1"/>
        <v>78030000</v>
      </c>
      <c r="M11" s="31">
        <f t="shared" si="1"/>
        <v>85000000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643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71" t="s">
        <v>273</v>
      </c>
      <c r="G14" s="571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  <row r="22" spans="1:15" ht="15.75" x14ac:dyDescent="0.25">
      <c r="A22" s="2" t="s">
        <v>0</v>
      </c>
      <c r="B22" s="3"/>
      <c r="C22" s="4"/>
      <c r="D22" s="4"/>
      <c r="E22" s="4"/>
      <c r="F22" s="37"/>
      <c r="G22" s="37"/>
      <c r="H22" s="37"/>
      <c r="I22" s="37"/>
      <c r="J22" s="34"/>
      <c r="K22" s="34"/>
      <c r="L22" s="187"/>
      <c r="M22" s="187"/>
      <c r="N22" s="187"/>
      <c r="O22" s="187"/>
    </row>
    <row r="23" spans="1:15" ht="15.75" x14ac:dyDescent="0.25">
      <c r="A23" s="43" t="s">
        <v>650</v>
      </c>
      <c r="B23" s="2"/>
      <c r="C23" s="2"/>
      <c r="D23" s="2"/>
      <c r="E23" s="2"/>
      <c r="F23" s="37"/>
      <c r="G23" s="37"/>
      <c r="H23" s="37"/>
      <c r="I23" s="37"/>
      <c r="J23" s="34"/>
      <c r="K23" s="34"/>
      <c r="L23" s="187"/>
      <c r="M23" s="187"/>
      <c r="N23" s="187"/>
      <c r="O23" s="187"/>
    </row>
    <row r="24" spans="1:15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8</v>
      </c>
      <c r="H24" s="265" t="s">
        <v>7</v>
      </c>
      <c r="I24" s="284" t="s">
        <v>533</v>
      </c>
      <c r="J24" s="265" t="s">
        <v>499</v>
      </c>
      <c r="K24" s="9" t="s">
        <v>13</v>
      </c>
      <c r="L24" s="9" t="s">
        <v>13</v>
      </c>
      <c r="M24" s="9" t="s">
        <v>14</v>
      </c>
      <c r="N24" s="6" t="s">
        <v>15</v>
      </c>
      <c r="O24" s="10" t="s">
        <v>382</v>
      </c>
    </row>
    <row r="25" spans="1:15" ht="15.75" x14ac:dyDescent="0.25">
      <c r="A25" s="44"/>
      <c r="B25" s="44"/>
      <c r="C25" s="45"/>
      <c r="D25" s="13"/>
      <c r="E25" s="45"/>
      <c r="F25" s="46" t="s">
        <v>17</v>
      </c>
      <c r="G25" s="46" t="s">
        <v>18</v>
      </c>
      <c r="H25" s="262"/>
      <c r="I25" s="262"/>
      <c r="J25" s="262" t="s">
        <v>29</v>
      </c>
      <c r="K25" s="46" t="s">
        <v>22</v>
      </c>
      <c r="L25" s="46" t="s">
        <v>23</v>
      </c>
      <c r="M25" s="46" t="s">
        <v>24</v>
      </c>
      <c r="N25" s="44"/>
      <c r="O25" s="16"/>
    </row>
    <row r="26" spans="1:15" ht="15.75" x14ac:dyDescent="0.25">
      <c r="A26" s="44"/>
      <c r="B26" s="44"/>
      <c r="C26" s="48"/>
      <c r="D26" s="13"/>
      <c r="E26" s="45"/>
      <c r="F26" s="46" t="s">
        <v>532</v>
      </c>
      <c r="G26" s="46" t="s">
        <v>10</v>
      </c>
      <c r="H26" s="46"/>
      <c r="I26" s="285"/>
      <c r="J26" s="66"/>
      <c r="K26" s="46"/>
      <c r="L26" s="46"/>
      <c r="M26" s="46"/>
      <c r="N26" s="44"/>
      <c r="O26" s="16"/>
    </row>
    <row r="27" spans="1:15" ht="15.75" x14ac:dyDescent="0.25">
      <c r="A27" s="18"/>
      <c r="B27" s="18"/>
      <c r="C27" s="19"/>
      <c r="D27" s="20"/>
      <c r="E27" s="21"/>
      <c r="F27" s="23"/>
      <c r="G27" s="22"/>
      <c r="H27" s="144"/>
      <c r="I27" s="283"/>
      <c r="J27" s="67"/>
      <c r="K27" s="22"/>
      <c r="L27" s="22"/>
      <c r="M27" s="22"/>
      <c r="N27" s="18"/>
      <c r="O27" s="24"/>
    </row>
    <row r="28" spans="1:15" ht="15.75" x14ac:dyDescent="0.25">
      <c r="A28" s="188"/>
      <c r="B28" s="1"/>
      <c r="C28" s="189"/>
      <c r="D28" s="49"/>
      <c r="E28" s="189"/>
      <c r="F28" s="133"/>
      <c r="G28" s="133"/>
      <c r="H28" s="133"/>
      <c r="I28" s="133"/>
      <c r="J28" s="46"/>
      <c r="K28" s="46"/>
      <c r="L28" s="46"/>
      <c r="M28" s="46"/>
      <c r="N28" s="179"/>
      <c r="O28" s="191"/>
    </row>
    <row r="29" spans="1:15" ht="15.75" x14ac:dyDescent="0.25">
      <c r="A29" s="188">
        <v>1</v>
      </c>
      <c r="B29" s="50" t="s">
        <v>648</v>
      </c>
      <c r="C29" s="41" t="s">
        <v>649</v>
      </c>
      <c r="D29" s="49">
        <v>42515</v>
      </c>
      <c r="E29" s="55" t="s">
        <v>651</v>
      </c>
      <c r="F29" s="133">
        <v>0</v>
      </c>
      <c r="G29" s="133">
        <v>0</v>
      </c>
      <c r="H29" s="133">
        <v>180000</v>
      </c>
      <c r="I29" s="133">
        <v>50000</v>
      </c>
      <c r="J29" s="46">
        <v>0</v>
      </c>
      <c r="K29" s="46">
        <f>SUM(F29:J29)</f>
        <v>230000</v>
      </c>
      <c r="L29" s="288">
        <f>15000000-K29</f>
        <v>14770000</v>
      </c>
      <c r="M29" s="46">
        <f>+K29+L29</f>
        <v>15000000</v>
      </c>
      <c r="N29" s="141" t="s">
        <v>301</v>
      </c>
      <c r="O29" s="191" t="s">
        <v>563</v>
      </c>
    </row>
    <row r="30" spans="1:15" ht="15.75" x14ac:dyDescent="0.25">
      <c r="A30" s="188"/>
      <c r="B30" s="126"/>
      <c r="C30" s="189"/>
      <c r="D30" s="49"/>
      <c r="E30" s="189"/>
      <c r="F30" s="133"/>
      <c r="G30" s="133"/>
      <c r="H30" s="133"/>
      <c r="I30" s="133"/>
      <c r="J30" s="46"/>
      <c r="K30" s="46"/>
      <c r="L30" s="46"/>
      <c r="M30" s="46"/>
      <c r="N30" s="141"/>
      <c r="O30" s="191"/>
    </row>
    <row r="31" spans="1:15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46"/>
      <c r="K31" s="46"/>
      <c r="L31" s="46"/>
      <c r="M31" s="46"/>
      <c r="N31" s="141"/>
      <c r="O31" s="282"/>
    </row>
    <row r="32" spans="1:15" ht="16.5" thickBot="1" x14ac:dyDescent="0.3">
      <c r="A32" s="30"/>
      <c r="B32" s="568"/>
      <c r="C32" s="569"/>
      <c r="D32" s="569"/>
      <c r="E32" s="570"/>
      <c r="F32" s="31">
        <f t="shared" ref="F32:H32" si="2">SUM(F29:F31)</f>
        <v>0</v>
      </c>
      <c r="G32" s="31">
        <f t="shared" si="2"/>
        <v>0</v>
      </c>
      <c r="H32" s="31">
        <f t="shared" si="2"/>
        <v>180000</v>
      </c>
      <c r="I32" s="31">
        <f>SUM(I29:I31)</f>
        <v>50000</v>
      </c>
      <c r="J32" s="31">
        <f t="shared" ref="J32:M32" si="3">SUM(J29:J31)</f>
        <v>0</v>
      </c>
      <c r="K32" s="31">
        <f t="shared" si="3"/>
        <v>230000</v>
      </c>
      <c r="L32" s="31">
        <f t="shared" si="3"/>
        <v>14770000</v>
      </c>
      <c r="M32" s="31">
        <f t="shared" si="3"/>
        <v>15000000</v>
      </c>
      <c r="N32" s="32"/>
      <c r="O32" s="32"/>
    </row>
    <row r="33" spans="1:15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3"/>
    </row>
    <row r="34" spans="1:15" ht="15.75" x14ac:dyDescent="0.25">
      <c r="A34" s="4"/>
      <c r="B34" s="35" t="s">
        <v>652</v>
      </c>
      <c r="C34" s="3"/>
      <c r="D34" s="249"/>
      <c r="E34" s="187"/>
      <c r="F34" s="35"/>
      <c r="G34" s="35"/>
      <c r="H34" s="35"/>
      <c r="I34" s="35"/>
      <c r="J34" s="35"/>
      <c r="K34" s="35"/>
      <c r="L34" s="187"/>
      <c r="M34" s="187"/>
      <c r="N34" s="187"/>
      <c r="O34" s="187"/>
    </row>
    <row r="35" spans="1:15" ht="15.75" x14ac:dyDescent="0.25">
      <c r="A35" s="251"/>
      <c r="B35" s="254" t="s">
        <v>213</v>
      </c>
      <c r="C35" s="3"/>
      <c r="D35" s="249"/>
      <c r="E35" s="35" t="s">
        <v>272</v>
      </c>
      <c r="F35" s="571" t="s">
        <v>273</v>
      </c>
      <c r="G35" s="571"/>
      <c r="H35" s="187"/>
      <c r="I35" s="255"/>
      <c r="J35" s="255"/>
      <c r="K35" s="187"/>
      <c r="L35" s="187"/>
      <c r="M35" s="187"/>
      <c r="N35" s="187"/>
      <c r="O35" s="187"/>
    </row>
    <row r="36" spans="1:15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187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35"/>
      <c r="L39" s="187"/>
      <c r="M39" s="187"/>
      <c r="N39" s="187"/>
      <c r="O39" s="187"/>
    </row>
    <row r="40" spans="1:15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 t="s">
        <v>40</v>
      </c>
      <c r="G40" s="36" t="s">
        <v>419</v>
      </c>
      <c r="H40" s="187"/>
      <c r="I40" s="187"/>
      <c r="J40" s="36"/>
      <c r="K40" s="187"/>
      <c r="L40" s="187"/>
      <c r="M40" s="187"/>
      <c r="N40" s="187"/>
      <c r="O40" s="187"/>
    </row>
    <row r="41" spans="1:15" ht="15.75" x14ac:dyDescent="0.25">
      <c r="A41" s="251"/>
      <c r="B41" s="250" t="s">
        <v>390</v>
      </c>
      <c r="C41" s="3"/>
      <c r="D41" s="249"/>
      <c r="E41" s="248" t="s">
        <v>215</v>
      </c>
      <c r="F41" s="247" t="s">
        <v>43</v>
      </c>
      <c r="G41" s="247" t="s">
        <v>125</v>
      </c>
      <c r="H41" s="187"/>
      <c r="I41" s="187"/>
      <c r="J41" s="247"/>
      <c r="K41" s="187"/>
      <c r="L41" s="187"/>
      <c r="M41" s="187"/>
      <c r="N41" s="187"/>
      <c r="O41" s="187"/>
    </row>
    <row r="43" spans="1:15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4"/>
      <c r="K43" s="34"/>
      <c r="L43" s="187"/>
      <c r="M43" s="187"/>
      <c r="N43" s="187"/>
      <c r="O43" s="187"/>
    </row>
    <row r="44" spans="1:15" ht="15.75" x14ac:dyDescent="0.25">
      <c r="A44" s="43" t="s">
        <v>650</v>
      </c>
      <c r="B44" s="2"/>
      <c r="C44" s="2"/>
      <c r="D44" s="2"/>
      <c r="E44" s="2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7</v>
      </c>
      <c r="G45" s="9" t="s">
        <v>7</v>
      </c>
      <c r="H45" s="9" t="s">
        <v>7</v>
      </c>
      <c r="I45" s="284" t="s">
        <v>533</v>
      </c>
      <c r="J45" s="265" t="s">
        <v>499</v>
      </c>
      <c r="K45" s="9" t="s">
        <v>13</v>
      </c>
      <c r="L45" s="9" t="s">
        <v>13</v>
      </c>
      <c r="M45" s="9" t="s">
        <v>14</v>
      </c>
      <c r="N45" s="6" t="s">
        <v>15</v>
      </c>
      <c r="O45" s="10" t="s">
        <v>382</v>
      </c>
    </row>
    <row r="46" spans="1:15" ht="15.75" x14ac:dyDescent="0.25">
      <c r="A46" s="44"/>
      <c r="B46" s="44"/>
      <c r="C46" s="45"/>
      <c r="D46" s="13"/>
      <c r="E46" s="45"/>
      <c r="F46" s="46" t="s">
        <v>656</v>
      </c>
      <c r="G46" s="46" t="s">
        <v>657</v>
      </c>
      <c r="H46" s="46" t="s">
        <v>658</v>
      </c>
      <c r="I46" s="262"/>
      <c r="J46" s="262" t="s">
        <v>29</v>
      </c>
      <c r="K46" s="46" t="s">
        <v>22</v>
      </c>
      <c r="L46" s="46" t="s">
        <v>23</v>
      </c>
      <c r="M46" s="46" t="s">
        <v>24</v>
      </c>
      <c r="N46" s="44"/>
      <c r="O46" s="16"/>
    </row>
    <row r="47" spans="1:15" ht="15.75" x14ac:dyDescent="0.25">
      <c r="A47" s="44"/>
      <c r="B47" s="44"/>
      <c r="C47" s="48"/>
      <c r="D47" s="13"/>
      <c r="E47" s="45"/>
      <c r="F47" s="46"/>
      <c r="G47" s="46"/>
      <c r="H47" s="46"/>
      <c r="I47" s="285"/>
      <c r="J47" s="66"/>
      <c r="K47" s="46"/>
      <c r="L47" s="46"/>
      <c r="M47" s="46"/>
      <c r="N47" s="44"/>
      <c r="O47" s="16"/>
    </row>
    <row r="48" spans="1:15" ht="15.75" x14ac:dyDescent="0.25">
      <c r="A48" s="18"/>
      <c r="B48" s="18"/>
      <c r="C48" s="19"/>
      <c r="D48" s="20"/>
      <c r="E48" s="21"/>
      <c r="F48" s="23"/>
      <c r="G48" s="22"/>
      <c r="H48" s="144"/>
      <c r="I48" s="283"/>
      <c r="J48" s="67"/>
      <c r="K48" s="22"/>
      <c r="L48" s="22"/>
      <c r="M48" s="22"/>
      <c r="N48" s="18"/>
      <c r="O48" s="24"/>
    </row>
    <row r="49" spans="1:15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46"/>
      <c r="K49" s="46"/>
      <c r="L49" s="46"/>
      <c r="M49" s="46"/>
      <c r="N49" s="179"/>
      <c r="O49" s="191"/>
    </row>
    <row r="50" spans="1:15" ht="15.75" x14ac:dyDescent="0.25">
      <c r="A50" s="188">
        <v>1</v>
      </c>
      <c r="B50" s="50" t="s">
        <v>653</v>
      </c>
      <c r="C50" s="41" t="s">
        <v>654</v>
      </c>
      <c r="D50" s="49">
        <v>42515</v>
      </c>
      <c r="E50" s="55" t="s">
        <v>655</v>
      </c>
      <c r="F50" s="133">
        <v>1270968</v>
      </c>
      <c r="G50" s="133">
        <v>6120000</v>
      </c>
      <c r="H50" s="133">
        <v>3360000</v>
      </c>
      <c r="I50" s="133">
        <v>700000</v>
      </c>
      <c r="J50" s="46">
        <v>0</v>
      </c>
      <c r="K50" s="46">
        <f>SUM(F50:J50)</f>
        <v>11450968</v>
      </c>
      <c r="L50" s="288">
        <f>100000000-K50</f>
        <v>88549032</v>
      </c>
      <c r="M50" s="46">
        <f>+K50+L50</f>
        <v>100000000</v>
      </c>
      <c r="N50" s="141" t="s">
        <v>142</v>
      </c>
      <c r="O50" s="191" t="s">
        <v>659</v>
      </c>
    </row>
    <row r="51" spans="1:15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41"/>
      <c r="O51" s="191" t="s">
        <v>660</v>
      </c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282"/>
    </row>
    <row r="53" spans="1:15" ht="16.5" thickBot="1" x14ac:dyDescent="0.3">
      <c r="A53" s="30"/>
      <c r="B53" s="568"/>
      <c r="C53" s="569"/>
      <c r="D53" s="569"/>
      <c r="E53" s="570"/>
      <c r="F53" s="31">
        <f t="shared" ref="F53:H53" si="4">SUM(F50:F52)</f>
        <v>1270968</v>
      </c>
      <c r="G53" s="31">
        <f t="shared" si="4"/>
        <v>6120000</v>
      </c>
      <c r="H53" s="31">
        <f t="shared" si="4"/>
        <v>3360000</v>
      </c>
      <c r="I53" s="31">
        <f>SUM(I50:I52)</f>
        <v>700000</v>
      </c>
      <c r="J53" s="31">
        <f t="shared" ref="J53:M53" si="5">SUM(J50:J52)</f>
        <v>0</v>
      </c>
      <c r="K53" s="31">
        <f t="shared" si="5"/>
        <v>11450968</v>
      </c>
      <c r="L53" s="31">
        <f t="shared" si="5"/>
        <v>88549032</v>
      </c>
      <c r="M53" s="31">
        <f t="shared" si="5"/>
        <v>100000000</v>
      </c>
      <c r="N53" s="32"/>
      <c r="O53" s="32"/>
    </row>
    <row r="54" spans="1:15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3"/>
    </row>
    <row r="55" spans="1:15" ht="15.75" x14ac:dyDescent="0.25">
      <c r="A55" s="4"/>
      <c r="B55" s="35" t="s">
        <v>652</v>
      </c>
      <c r="C55" s="3"/>
      <c r="D55" s="249"/>
      <c r="E55" s="187"/>
      <c r="F55" s="35"/>
      <c r="G55" s="35"/>
      <c r="H55" s="35"/>
      <c r="I55" s="35"/>
      <c r="J55" s="35"/>
      <c r="K55" s="35"/>
      <c r="L55" s="187"/>
      <c r="M55" s="187"/>
      <c r="N55" s="187"/>
      <c r="O55" s="187"/>
    </row>
    <row r="56" spans="1:15" ht="15.75" x14ac:dyDescent="0.25">
      <c r="A56" s="251"/>
      <c r="B56" s="254" t="s">
        <v>213</v>
      </c>
      <c r="C56" s="3"/>
      <c r="D56" s="249"/>
      <c r="E56" s="35" t="s">
        <v>272</v>
      </c>
      <c r="F56" s="571" t="s">
        <v>273</v>
      </c>
      <c r="G56" s="571"/>
      <c r="H56" s="187"/>
      <c r="I56" s="255"/>
      <c r="J56" s="255"/>
      <c r="K56" s="187"/>
      <c r="L56" s="187"/>
      <c r="M56" s="187"/>
      <c r="N56" s="187"/>
      <c r="O56" s="187"/>
    </row>
    <row r="57" spans="1:15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187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 t="s">
        <v>40</v>
      </c>
      <c r="G61" s="36" t="s">
        <v>419</v>
      </c>
      <c r="H61" s="187"/>
      <c r="I61" s="187"/>
      <c r="J61" s="36"/>
      <c r="K61" s="187"/>
      <c r="L61" s="187"/>
      <c r="M61" s="187"/>
      <c r="N61" s="187"/>
      <c r="O61" s="187"/>
    </row>
    <row r="62" spans="1:15" ht="15.75" x14ac:dyDescent="0.25">
      <c r="A62" s="251"/>
      <c r="B62" s="250" t="s">
        <v>390</v>
      </c>
      <c r="C62" s="3"/>
      <c r="D62" s="249"/>
      <c r="E62" s="248" t="s">
        <v>215</v>
      </c>
      <c r="F62" s="247" t="s">
        <v>43</v>
      </c>
      <c r="G62" s="247" t="s">
        <v>125</v>
      </c>
      <c r="H62" s="187"/>
      <c r="I62" s="187"/>
      <c r="J62" s="247"/>
      <c r="K62" s="187"/>
      <c r="L62" s="187"/>
      <c r="M62" s="187"/>
      <c r="N62" s="187"/>
      <c r="O62" s="187"/>
    </row>
    <row r="64" spans="1:15" ht="15.75" x14ac:dyDescent="0.25">
      <c r="A64" s="2" t="s">
        <v>0</v>
      </c>
      <c r="B64" s="3"/>
      <c r="C64" s="4"/>
      <c r="D64" s="4"/>
      <c r="E64" s="4"/>
      <c r="F64" s="37"/>
      <c r="G64" s="37"/>
      <c r="H64" s="37"/>
      <c r="I64" s="37"/>
      <c r="J64" s="34"/>
      <c r="K64" s="34"/>
      <c r="L64" s="187"/>
      <c r="M64" s="187"/>
      <c r="N64" s="187"/>
      <c r="O64" s="187"/>
    </row>
    <row r="65" spans="1:15" ht="15.75" x14ac:dyDescent="0.25">
      <c r="A65" s="43" t="s">
        <v>663</v>
      </c>
      <c r="B65" s="2"/>
      <c r="C65" s="2"/>
      <c r="D65" s="2"/>
      <c r="E65" s="2"/>
      <c r="F65" s="37"/>
      <c r="G65" s="37"/>
      <c r="H65" s="37"/>
      <c r="I65" s="37"/>
      <c r="J65" s="34"/>
      <c r="K65" s="34"/>
      <c r="L65" s="187"/>
      <c r="M65" s="187"/>
      <c r="N65" s="187"/>
      <c r="O65" s="187"/>
    </row>
    <row r="66" spans="1:15" ht="15.75" x14ac:dyDescent="0.25">
      <c r="A66" s="6"/>
      <c r="B66" s="6" t="s">
        <v>34</v>
      </c>
      <c r="C66" s="7" t="s">
        <v>3</v>
      </c>
      <c r="D66" s="8" t="s">
        <v>4</v>
      </c>
      <c r="E66" s="7" t="s">
        <v>5</v>
      </c>
      <c r="F66" s="9" t="s">
        <v>6</v>
      </c>
      <c r="G66" s="9" t="s">
        <v>8</v>
      </c>
      <c r="H66" s="265" t="s">
        <v>7</v>
      </c>
      <c r="I66" s="284" t="s">
        <v>533</v>
      </c>
      <c r="J66" s="265" t="s">
        <v>499</v>
      </c>
      <c r="K66" s="9" t="s">
        <v>13</v>
      </c>
      <c r="L66" s="9" t="s">
        <v>13</v>
      </c>
      <c r="M66" s="9" t="s">
        <v>14</v>
      </c>
      <c r="N66" s="6" t="s">
        <v>15</v>
      </c>
      <c r="O66" s="10" t="s">
        <v>382</v>
      </c>
    </row>
    <row r="67" spans="1:15" ht="15.75" x14ac:dyDescent="0.25">
      <c r="A67" s="44"/>
      <c r="B67" s="44"/>
      <c r="C67" s="45"/>
      <c r="D67" s="13"/>
      <c r="E67" s="45"/>
      <c r="F67" s="46" t="s">
        <v>17</v>
      </c>
      <c r="G67" s="46" t="s">
        <v>18</v>
      </c>
      <c r="H67" s="262"/>
      <c r="I67" s="262"/>
      <c r="J67" s="262" t="s">
        <v>29</v>
      </c>
      <c r="K67" s="46" t="s">
        <v>22</v>
      </c>
      <c r="L67" s="46" t="s">
        <v>23</v>
      </c>
      <c r="M67" s="46" t="s">
        <v>24</v>
      </c>
      <c r="N67" s="44"/>
      <c r="O67" s="16"/>
    </row>
    <row r="68" spans="1:15" ht="15.75" x14ac:dyDescent="0.25">
      <c r="A68" s="44"/>
      <c r="B68" s="44"/>
      <c r="C68" s="48"/>
      <c r="D68" s="13"/>
      <c r="E68" s="45"/>
      <c r="F68" s="46" t="s">
        <v>25</v>
      </c>
      <c r="G68" s="46" t="s">
        <v>10</v>
      </c>
      <c r="H68" s="46"/>
      <c r="I68" s="285"/>
      <c r="J68" s="66"/>
      <c r="K68" s="46"/>
      <c r="L68" s="46"/>
      <c r="M68" s="46"/>
      <c r="N68" s="44"/>
      <c r="O68" s="16"/>
    </row>
    <row r="69" spans="1:15" ht="15.75" x14ac:dyDescent="0.25">
      <c r="A69" s="18"/>
      <c r="B69" s="18"/>
      <c r="C69" s="19"/>
      <c r="D69" s="20"/>
      <c r="E69" s="21"/>
      <c r="F69" s="23"/>
      <c r="G69" s="22"/>
      <c r="H69" s="144"/>
      <c r="I69" s="283"/>
      <c r="J69" s="67"/>
      <c r="K69" s="22"/>
      <c r="L69" s="22"/>
      <c r="M69" s="22"/>
      <c r="N69" s="18"/>
      <c r="O69" s="24"/>
    </row>
    <row r="70" spans="1:15" ht="15.75" x14ac:dyDescent="0.25">
      <c r="A70" s="188"/>
      <c r="B70" s="1"/>
      <c r="C70" s="189"/>
      <c r="D70" s="49"/>
      <c r="E70" s="189"/>
      <c r="F70" s="133"/>
      <c r="G70" s="133"/>
      <c r="H70" s="133"/>
      <c r="I70" s="133"/>
      <c r="J70" s="46"/>
      <c r="K70" s="46"/>
      <c r="L70" s="46"/>
      <c r="M70" s="46"/>
      <c r="N70" s="179"/>
      <c r="O70" s="191"/>
    </row>
    <row r="71" spans="1:15" ht="15.75" x14ac:dyDescent="0.25">
      <c r="A71" s="188">
        <v>1</v>
      </c>
      <c r="B71" s="50" t="s">
        <v>661</v>
      </c>
      <c r="C71" s="41" t="s">
        <v>662</v>
      </c>
      <c r="D71" s="49">
        <v>42521</v>
      </c>
      <c r="E71" s="55" t="s">
        <v>447</v>
      </c>
      <c r="F71" s="133">
        <v>11000000</v>
      </c>
      <c r="G71" s="133">
        <v>0</v>
      </c>
      <c r="H71" s="133">
        <v>0</v>
      </c>
      <c r="I71" s="133">
        <v>0</v>
      </c>
      <c r="J71" s="46">
        <v>0</v>
      </c>
      <c r="K71" s="46">
        <f>SUM(F71:J71)</f>
        <v>11000000</v>
      </c>
      <c r="L71" s="46">
        <f>11000000-K71</f>
        <v>0</v>
      </c>
      <c r="M71" s="46">
        <f>+K71+L71</f>
        <v>11000000</v>
      </c>
      <c r="N71" s="141" t="s">
        <v>231</v>
      </c>
      <c r="O71" s="191" t="s">
        <v>664</v>
      </c>
    </row>
    <row r="72" spans="1:15" ht="15.75" x14ac:dyDescent="0.25">
      <c r="A72" s="188"/>
      <c r="B72" s="126"/>
      <c r="C72" s="189"/>
      <c r="D72" s="49"/>
      <c r="E72" s="189"/>
      <c r="F72" s="133"/>
      <c r="G72" s="133"/>
      <c r="H72" s="133"/>
      <c r="I72" s="133"/>
      <c r="J72" s="46"/>
      <c r="K72" s="46"/>
      <c r="L72" s="46"/>
      <c r="M72" s="46"/>
      <c r="N72" s="141"/>
      <c r="O72" s="191"/>
    </row>
    <row r="73" spans="1:15" ht="15.75" x14ac:dyDescent="0.25">
      <c r="A73" s="188"/>
      <c r="B73" s="126"/>
      <c r="C73" s="189"/>
      <c r="D73" s="49"/>
      <c r="E73" s="189"/>
      <c r="F73" s="133"/>
      <c r="G73" s="133"/>
      <c r="H73" s="133"/>
      <c r="I73" s="133"/>
      <c r="J73" s="46"/>
      <c r="K73" s="46"/>
      <c r="L73" s="46"/>
      <c r="M73" s="46"/>
      <c r="N73" s="141"/>
      <c r="O73" s="282"/>
    </row>
    <row r="74" spans="1:15" ht="16.5" thickBot="1" x14ac:dyDescent="0.3">
      <c r="A74" s="30"/>
      <c r="B74" s="568"/>
      <c r="C74" s="569"/>
      <c r="D74" s="569"/>
      <c r="E74" s="570"/>
      <c r="F74" s="31">
        <f t="shared" ref="F74:H74" si="6">SUM(F71:F73)</f>
        <v>11000000</v>
      </c>
      <c r="G74" s="31">
        <f t="shared" si="6"/>
        <v>0</v>
      </c>
      <c r="H74" s="31">
        <f t="shared" si="6"/>
        <v>0</v>
      </c>
      <c r="I74" s="31">
        <f>SUM(I71:I73)</f>
        <v>0</v>
      </c>
      <c r="J74" s="31">
        <f t="shared" ref="J74:M74" si="7">SUM(J71:J73)</f>
        <v>0</v>
      </c>
      <c r="K74" s="31">
        <f t="shared" si="7"/>
        <v>11000000</v>
      </c>
      <c r="L74" s="31">
        <f t="shared" si="7"/>
        <v>0</v>
      </c>
      <c r="M74" s="31">
        <f t="shared" si="7"/>
        <v>11000000</v>
      </c>
      <c r="N74" s="32"/>
      <c r="O74" s="32"/>
    </row>
    <row r="75" spans="1:15" ht="16.5" thickTop="1" x14ac:dyDescent="0.25">
      <c r="A75" s="4"/>
      <c r="B75" s="3"/>
      <c r="C75" s="3"/>
      <c r="D75" s="4"/>
      <c r="E75" s="3"/>
      <c r="F75" s="42"/>
      <c r="G75" s="42"/>
      <c r="H75" s="42"/>
      <c r="I75" s="42"/>
      <c r="J75" s="42"/>
      <c r="K75" s="42"/>
      <c r="L75" s="42"/>
      <c r="M75" s="42"/>
      <c r="N75" s="42"/>
      <c r="O75" s="3"/>
    </row>
    <row r="76" spans="1:15" ht="15.75" x14ac:dyDescent="0.25">
      <c r="A76" s="4"/>
      <c r="B76" s="35" t="s">
        <v>665</v>
      </c>
      <c r="C76" s="3"/>
      <c r="D76" s="249"/>
      <c r="E76" s="187"/>
      <c r="F76" s="35"/>
      <c r="G76" s="35"/>
      <c r="H76" s="35"/>
      <c r="I76" s="35"/>
      <c r="J76" s="35"/>
      <c r="K76" s="35"/>
      <c r="L76" s="187"/>
      <c r="M76" s="187"/>
      <c r="N76" s="187"/>
      <c r="O76" s="187"/>
    </row>
    <row r="77" spans="1:15" ht="15.75" x14ac:dyDescent="0.25">
      <c r="A77" s="251"/>
      <c r="B77" s="254" t="s">
        <v>213</v>
      </c>
      <c r="C77" s="3"/>
      <c r="D77" s="249"/>
      <c r="E77" s="35" t="s">
        <v>272</v>
      </c>
      <c r="F77" s="571" t="s">
        <v>273</v>
      </c>
      <c r="G77" s="571"/>
      <c r="H77" s="187"/>
      <c r="I77" s="255"/>
      <c r="J77" s="255"/>
      <c r="K77" s="187"/>
      <c r="L77" s="187"/>
      <c r="M77" s="187"/>
      <c r="N77" s="187"/>
      <c r="O77" s="187"/>
    </row>
    <row r="78" spans="1:15" ht="15.75" x14ac:dyDescent="0.25">
      <c r="A78" s="251"/>
      <c r="B78" s="254"/>
      <c r="C78" s="3"/>
      <c r="D78" s="249"/>
      <c r="E78" s="35"/>
      <c r="F78" s="35"/>
      <c r="G78" s="35"/>
      <c r="H78" s="35"/>
      <c r="I78" s="35"/>
      <c r="J78" s="35"/>
      <c r="K78" s="35"/>
      <c r="L78" s="187"/>
      <c r="M78" s="187"/>
      <c r="N78" s="187"/>
      <c r="O78" s="187"/>
    </row>
    <row r="79" spans="1:15" ht="15.75" x14ac:dyDescent="0.25">
      <c r="A79" s="251"/>
      <c r="B79" s="254"/>
      <c r="C79" s="3"/>
      <c r="D79" s="249"/>
      <c r="E79" s="35"/>
      <c r="F79" s="35"/>
      <c r="G79" s="35"/>
      <c r="H79" s="35"/>
      <c r="I79" s="35"/>
      <c r="J79" s="35"/>
      <c r="K79" s="35"/>
      <c r="L79" s="187"/>
      <c r="M79" s="187"/>
      <c r="N79" s="187"/>
      <c r="O79" s="187"/>
    </row>
    <row r="80" spans="1:15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187"/>
      <c r="L80" s="187"/>
      <c r="M80" s="187"/>
      <c r="N80" s="187"/>
      <c r="O80" s="187"/>
    </row>
    <row r="81" spans="1:15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  <c r="L81" s="187"/>
      <c r="M81" s="187"/>
      <c r="N81" s="187"/>
      <c r="O81" s="187"/>
    </row>
    <row r="82" spans="1:15" ht="15.75" x14ac:dyDescent="0.25">
      <c r="A82" s="251" t="s">
        <v>274</v>
      </c>
      <c r="B82" s="253" t="s">
        <v>275</v>
      </c>
      <c r="C82" s="3"/>
      <c r="D82" s="249"/>
      <c r="E82" s="252" t="s">
        <v>276</v>
      </c>
      <c r="F82" s="36" t="s">
        <v>40</v>
      </c>
      <c r="G82" s="36" t="s">
        <v>419</v>
      </c>
      <c r="H82" s="187"/>
      <c r="I82" s="187"/>
      <c r="J82" s="36"/>
      <c r="K82" s="187"/>
      <c r="L82" s="187"/>
      <c r="M82" s="187"/>
      <c r="N82" s="187"/>
      <c r="O82" s="187"/>
    </row>
    <row r="83" spans="1:15" ht="15.75" x14ac:dyDescent="0.25">
      <c r="A83" s="251"/>
      <c r="B83" s="250" t="s">
        <v>390</v>
      </c>
      <c r="C83" s="3"/>
      <c r="D83" s="249"/>
      <c r="E83" s="248" t="s">
        <v>215</v>
      </c>
      <c r="F83" s="247" t="s">
        <v>43</v>
      </c>
      <c r="G83" s="247" t="s">
        <v>125</v>
      </c>
      <c r="H83" s="187"/>
      <c r="I83" s="187"/>
      <c r="J83" s="247"/>
      <c r="K83" s="187"/>
      <c r="L83" s="187"/>
      <c r="M83" s="187"/>
      <c r="N83" s="187"/>
      <c r="O83" s="187"/>
    </row>
    <row r="85" spans="1:15" ht="15.75" x14ac:dyDescent="0.25">
      <c r="A85" s="2" t="s">
        <v>0</v>
      </c>
      <c r="B85" s="3"/>
      <c r="C85" s="4"/>
      <c r="D85" s="4"/>
      <c r="E85" s="4"/>
      <c r="F85" s="37"/>
      <c r="G85" s="37"/>
      <c r="H85" s="37"/>
      <c r="I85" s="37"/>
      <c r="J85" s="34"/>
      <c r="K85" s="34"/>
      <c r="L85" s="187"/>
      <c r="M85" s="187"/>
      <c r="N85" s="187"/>
      <c r="O85" s="187"/>
    </row>
    <row r="86" spans="1:15" ht="15.75" x14ac:dyDescent="0.25">
      <c r="A86" s="43" t="s">
        <v>663</v>
      </c>
      <c r="B86" s="2"/>
      <c r="C86" s="2"/>
      <c r="D86" s="2"/>
      <c r="E86" s="2"/>
      <c r="F86" s="37"/>
      <c r="G86" s="37"/>
      <c r="H86" s="37"/>
      <c r="I86" s="37"/>
      <c r="J86" s="34"/>
      <c r="K86" s="34"/>
      <c r="L86" s="187"/>
      <c r="M86" s="187"/>
      <c r="N86" s="187"/>
      <c r="O86" s="187"/>
    </row>
    <row r="87" spans="1:15" ht="15.75" x14ac:dyDescent="0.25">
      <c r="A87" s="6"/>
      <c r="B87" s="6" t="s">
        <v>34</v>
      </c>
      <c r="C87" s="7" t="s">
        <v>3</v>
      </c>
      <c r="D87" s="8" t="s">
        <v>4</v>
      </c>
      <c r="E87" s="7" t="s">
        <v>5</v>
      </c>
      <c r="F87" s="9" t="s">
        <v>6</v>
      </c>
      <c r="G87" s="9" t="s">
        <v>8</v>
      </c>
      <c r="H87" s="265" t="s">
        <v>7</v>
      </c>
      <c r="I87" s="284" t="s">
        <v>533</v>
      </c>
      <c r="J87" s="265" t="s">
        <v>499</v>
      </c>
      <c r="K87" s="9" t="s">
        <v>13</v>
      </c>
      <c r="L87" s="9" t="s">
        <v>13</v>
      </c>
      <c r="M87" s="9" t="s">
        <v>14</v>
      </c>
      <c r="N87" s="6" t="s">
        <v>15</v>
      </c>
      <c r="O87" s="10" t="s">
        <v>382</v>
      </c>
    </row>
    <row r="88" spans="1:15" ht="15.75" x14ac:dyDescent="0.25">
      <c r="A88" s="44"/>
      <c r="B88" s="44"/>
      <c r="C88" s="45"/>
      <c r="D88" s="13"/>
      <c r="E88" s="45"/>
      <c r="F88" s="46" t="s">
        <v>17</v>
      </c>
      <c r="G88" s="46" t="s">
        <v>18</v>
      </c>
      <c r="H88" s="262"/>
      <c r="I88" s="262"/>
      <c r="J88" s="262" t="s">
        <v>29</v>
      </c>
      <c r="K88" s="46" t="s">
        <v>22</v>
      </c>
      <c r="L88" s="46" t="s">
        <v>23</v>
      </c>
      <c r="M88" s="46" t="s">
        <v>24</v>
      </c>
      <c r="N88" s="44"/>
      <c r="O88" s="16"/>
    </row>
    <row r="89" spans="1:15" ht="15.75" x14ac:dyDescent="0.25">
      <c r="A89" s="44"/>
      <c r="B89" s="44"/>
      <c r="C89" s="48"/>
      <c r="D89" s="13"/>
      <c r="E89" s="45"/>
      <c r="F89" s="46" t="s">
        <v>25</v>
      </c>
      <c r="G89" s="46" t="s">
        <v>10</v>
      </c>
      <c r="H89" s="46"/>
      <c r="I89" s="285"/>
      <c r="J89" s="66"/>
      <c r="K89" s="46"/>
      <c r="L89" s="46"/>
      <c r="M89" s="46"/>
      <c r="N89" s="44"/>
      <c r="O89" s="16"/>
    </row>
    <row r="90" spans="1:15" ht="15.75" x14ac:dyDescent="0.25">
      <c r="A90" s="18"/>
      <c r="B90" s="18"/>
      <c r="C90" s="19"/>
      <c r="D90" s="20"/>
      <c r="E90" s="21"/>
      <c r="F90" s="23"/>
      <c r="G90" s="22"/>
      <c r="H90" s="144"/>
      <c r="I90" s="283"/>
      <c r="J90" s="67"/>
      <c r="K90" s="22"/>
      <c r="L90" s="22"/>
      <c r="M90" s="22"/>
      <c r="N90" s="18"/>
      <c r="O90" s="24"/>
    </row>
    <row r="91" spans="1:15" ht="15.75" x14ac:dyDescent="0.25">
      <c r="A91" s="188"/>
      <c r="B91" s="1"/>
      <c r="C91" s="189"/>
      <c r="D91" s="49"/>
      <c r="E91" s="189"/>
      <c r="F91" s="133"/>
      <c r="G91" s="133"/>
      <c r="H91" s="133"/>
      <c r="I91" s="133"/>
      <c r="J91" s="46"/>
      <c r="K91" s="46"/>
      <c r="L91" s="46"/>
      <c r="M91" s="46"/>
      <c r="N91" s="179"/>
      <c r="O91" s="191"/>
    </row>
    <row r="92" spans="1:15" ht="15.75" x14ac:dyDescent="0.25">
      <c r="A92" s="188">
        <v>1</v>
      </c>
      <c r="B92" s="50" t="s">
        <v>461</v>
      </c>
      <c r="C92" s="41" t="s">
        <v>462</v>
      </c>
      <c r="D92" s="49">
        <v>42521</v>
      </c>
      <c r="E92" s="55" t="s">
        <v>447</v>
      </c>
      <c r="F92" s="133">
        <v>20000000</v>
      </c>
      <c r="G92" s="133">
        <v>0</v>
      </c>
      <c r="H92" s="133">
        <v>0</v>
      </c>
      <c r="I92" s="133">
        <v>0</v>
      </c>
      <c r="J92" s="46">
        <v>0</v>
      </c>
      <c r="K92" s="46">
        <f>SUM(F92:J92)</f>
        <v>20000000</v>
      </c>
      <c r="L92" s="46">
        <f>20000000-K92</f>
        <v>0</v>
      </c>
      <c r="M92" s="46">
        <f>+K92+L92</f>
        <v>20000000</v>
      </c>
      <c r="N92" s="141" t="s">
        <v>301</v>
      </c>
      <c r="O92" s="191" t="s">
        <v>664</v>
      </c>
    </row>
    <row r="93" spans="1:15" ht="15.75" x14ac:dyDescent="0.25">
      <c r="A93" s="188"/>
      <c r="B93" s="126"/>
      <c r="C93" s="189"/>
      <c r="D93" s="49"/>
      <c r="E93" s="189"/>
      <c r="F93" s="133"/>
      <c r="G93" s="133"/>
      <c r="H93" s="133"/>
      <c r="I93" s="133"/>
      <c r="J93" s="46"/>
      <c r="K93" s="46"/>
      <c r="L93" s="46"/>
      <c r="M93" s="46"/>
      <c r="N93" s="141"/>
      <c r="O93" s="191"/>
    </row>
    <row r="94" spans="1:15" ht="15.75" x14ac:dyDescent="0.25">
      <c r="A94" s="188"/>
      <c r="B94" s="126"/>
      <c r="C94" s="189"/>
      <c r="D94" s="49"/>
      <c r="E94" s="189"/>
      <c r="F94" s="133"/>
      <c r="G94" s="133"/>
      <c r="H94" s="133"/>
      <c r="I94" s="133"/>
      <c r="J94" s="46"/>
      <c r="K94" s="46"/>
      <c r="L94" s="46"/>
      <c r="M94" s="46"/>
      <c r="N94" s="141"/>
      <c r="O94" s="282"/>
    </row>
    <row r="95" spans="1:15" ht="16.5" thickBot="1" x14ac:dyDescent="0.3">
      <c r="A95" s="30"/>
      <c r="B95" s="568"/>
      <c r="C95" s="569"/>
      <c r="D95" s="569"/>
      <c r="E95" s="570"/>
      <c r="F95" s="31">
        <f t="shared" ref="F95:H95" si="8">SUM(F92:F94)</f>
        <v>20000000</v>
      </c>
      <c r="G95" s="31">
        <f t="shared" si="8"/>
        <v>0</v>
      </c>
      <c r="H95" s="31">
        <f t="shared" si="8"/>
        <v>0</v>
      </c>
      <c r="I95" s="31">
        <f>SUM(I92:I94)</f>
        <v>0</v>
      </c>
      <c r="J95" s="31">
        <f t="shared" ref="J95:M95" si="9">SUM(J92:J94)</f>
        <v>0</v>
      </c>
      <c r="K95" s="31">
        <f t="shared" si="9"/>
        <v>20000000</v>
      </c>
      <c r="L95" s="31">
        <f t="shared" si="9"/>
        <v>0</v>
      </c>
      <c r="M95" s="31">
        <f t="shared" si="9"/>
        <v>20000000</v>
      </c>
      <c r="N95" s="32"/>
      <c r="O95" s="32"/>
    </row>
    <row r="96" spans="1:15" ht="16.5" thickTop="1" x14ac:dyDescent="0.25">
      <c r="A96" s="4"/>
      <c r="B96" s="3"/>
      <c r="C96" s="3"/>
      <c r="D96" s="4"/>
      <c r="E96" s="3"/>
      <c r="F96" s="42"/>
      <c r="G96" s="42"/>
      <c r="H96" s="42"/>
      <c r="I96" s="42"/>
      <c r="J96" s="42"/>
      <c r="K96" s="42"/>
      <c r="L96" s="42"/>
      <c r="M96" s="42"/>
      <c r="N96" s="42"/>
      <c r="O96" s="3"/>
    </row>
    <row r="97" spans="1:15" ht="15.75" x14ac:dyDescent="0.25">
      <c r="A97" s="4"/>
      <c r="B97" s="35" t="s">
        <v>665</v>
      </c>
      <c r="C97" s="3"/>
      <c r="D97" s="249"/>
      <c r="E97" s="187"/>
      <c r="F97" s="35"/>
      <c r="G97" s="35"/>
      <c r="H97" s="35"/>
      <c r="I97" s="35"/>
      <c r="J97" s="35"/>
      <c r="K97" s="35"/>
      <c r="L97" s="187"/>
      <c r="M97" s="187"/>
      <c r="N97" s="187"/>
      <c r="O97" s="187"/>
    </row>
    <row r="98" spans="1:15" ht="15.75" x14ac:dyDescent="0.25">
      <c r="A98" s="251"/>
      <c r="B98" s="254" t="s">
        <v>213</v>
      </c>
      <c r="C98" s="3"/>
      <c r="D98" s="249"/>
      <c r="E98" s="35" t="s">
        <v>272</v>
      </c>
      <c r="F98" s="571" t="s">
        <v>273</v>
      </c>
      <c r="G98" s="571"/>
      <c r="H98" s="187"/>
      <c r="I98" s="255"/>
      <c r="J98" s="255"/>
      <c r="K98" s="187"/>
      <c r="L98" s="187"/>
      <c r="M98" s="187"/>
      <c r="N98" s="187"/>
      <c r="O98" s="187"/>
    </row>
    <row r="99" spans="1:15" ht="15.75" x14ac:dyDescent="0.25">
      <c r="A99" s="251"/>
      <c r="B99" s="254"/>
      <c r="C99" s="3"/>
      <c r="D99" s="249"/>
      <c r="E99" s="35"/>
      <c r="F99" s="35"/>
      <c r="G99" s="35"/>
      <c r="H99" s="35"/>
      <c r="I99" s="35"/>
      <c r="J99" s="35"/>
      <c r="K99" s="35"/>
      <c r="L99" s="187"/>
      <c r="M99" s="187"/>
      <c r="N99" s="187"/>
      <c r="O99" s="187"/>
    </row>
    <row r="100" spans="1:15" ht="15.75" x14ac:dyDescent="0.25">
      <c r="A100" s="251"/>
      <c r="B100" s="254"/>
      <c r="C100" s="3"/>
      <c r="D100" s="249"/>
      <c r="E100" s="35"/>
      <c r="F100" s="35"/>
      <c r="G100" s="35"/>
      <c r="H100" s="35"/>
      <c r="I100" s="35"/>
      <c r="J100" s="35"/>
      <c r="K100" s="35"/>
      <c r="L100" s="187"/>
      <c r="M100" s="187"/>
      <c r="N100" s="187"/>
      <c r="O100" s="187"/>
    </row>
    <row r="101" spans="1:15" ht="15.75" x14ac:dyDescent="0.25">
      <c r="A101" s="251"/>
      <c r="B101" s="254"/>
      <c r="C101" s="3"/>
      <c r="D101" s="249"/>
      <c r="E101" s="35"/>
      <c r="F101" s="35"/>
      <c r="G101" s="35"/>
      <c r="H101" s="35"/>
      <c r="I101" s="35"/>
      <c r="J101" s="35"/>
      <c r="K101" s="187"/>
      <c r="L101" s="187"/>
      <c r="M101" s="187"/>
      <c r="N101" s="187"/>
      <c r="O101" s="187"/>
    </row>
    <row r="102" spans="1:15" ht="15.75" x14ac:dyDescent="0.25">
      <c r="A102" s="251"/>
      <c r="B102" s="254"/>
      <c r="C102" s="3"/>
      <c r="D102" s="249"/>
      <c r="E102" s="35"/>
      <c r="F102" s="35"/>
      <c r="G102" s="35"/>
      <c r="H102" s="35"/>
      <c r="I102" s="35"/>
      <c r="J102" s="35"/>
      <c r="K102" s="35"/>
      <c r="L102" s="187"/>
      <c r="M102" s="187"/>
      <c r="N102" s="187"/>
      <c r="O102" s="187"/>
    </row>
    <row r="103" spans="1:15" ht="15.75" x14ac:dyDescent="0.25">
      <c r="A103" s="251" t="s">
        <v>274</v>
      </c>
      <c r="B103" s="253" t="s">
        <v>275</v>
      </c>
      <c r="C103" s="3"/>
      <c r="D103" s="249"/>
      <c r="E103" s="252" t="s">
        <v>276</v>
      </c>
      <c r="F103" s="36" t="s">
        <v>40</v>
      </c>
      <c r="G103" s="36" t="s">
        <v>419</v>
      </c>
      <c r="H103" s="187"/>
      <c r="I103" s="187"/>
      <c r="J103" s="36"/>
      <c r="K103" s="187"/>
      <c r="L103" s="187"/>
      <c r="M103" s="187"/>
      <c r="N103" s="187"/>
      <c r="O103" s="187"/>
    </row>
    <row r="104" spans="1:15" ht="15.75" x14ac:dyDescent="0.25">
      <c r="A104" s="251"/>
      <c r="B104" s="250" t="s">
        <v>390</v>
      </c>
      <c r="C104" s="3"/>
      <c r="D104" s="249"/>
      <c r="E104" s="248" t="s">
        <v>215</v>
      </c>
      <c r="F104" s="247" t="s">
        <v>43</v>
      </c>
      <c r="G104" s="247" t="s">
        <v>125</v>
      </c>
      <c r="H104" s="187"/>
      <c r="I104" s="187"/>
      <c r="J104" s="247"/>
      <c r="K104" s="187"/>
      <c r="L104" s="187"/>
      <c r="M104" s="187"/>
      <c r="N104" s="187"/>
      <c r="O104" s="187"/>
    </row>
  </sheetData>
  <mergeCells count="10">
    <mergeCell ref="B11:E11"/>
    <mergeCell ref="F14:G14"/>
    <mergeCell ref="B32:E32"/>
    <mergeCell ref="F35:G35"/>
    <mergeCell ref="B53:E53"/>
    <mergeCell ref="B74:E74"/>
    <mergeCell ref="F77:G77"/>
    <mergeCell ref="B95:E95"/>
    <mergeCell ref="F98:G98"/>
    <mergeCell ref="F56:G56"/>
  </mergeCells>
  <pageMargins left="0.11811023622047245" right="0.70866141732283472" top="0.74803149606299213" bottom="0.74803149606299213" header="0.31496062992125984" footer="0.31496062992125984"/>
  <pageSetup paperSize="5" scale="70" orientation="landscape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6" sqref="F16"/>
    </sheetView>
  </sheetViews>
  <sheetFormatPr defaultRowHeight="15" x14ac:dyDescent="0.25"/>
  <cols>
    <col min="1" max="1" width="2.140625" customWidth="1"/>
    <col min="2" max="2" width="18.28515625" customWidth="1"/>
    <col min="3" max="3" width="7.85546875" bestFit="1" customWidth="1"/>
    <col min="4" max="4" width="10" customWidth="1"/>
    <col min="5" max="5" width="17" customWidth="1"/>
    <col min="6" max="6" width="18.28515625" bestFit="1" customWidth="1"/>
    <col min="7" max="7" width="15.7109375" customWidth="1"/>
    <col min="8" max="9" width="12.42578125" customWidth="1"/>
    <col min="10" max="10" width="12.42578125" bestFit="1" customWidth="1"/>
    <col min="11" max="11" width="17.28515625" bestFit="1" customWidth="1"/>
    <col min="12" max="12" width="19.5703125" bestFit="1" customWidth="1"/>
    <col min="13" max="13" width="17.28515625" customWidth="1"/>
    <col min="14" max="14" width="13.42578125" customWidth="1"/>
    <col min="15" max="15" width="13.5703125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666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25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292</v>
      </c>
      <c r="C8" s="41" t="s">
        <v>293</v>
      </c>
      <c r="D8" s="49">
        <v>42531</v>
      </c>
      <c r="E8" s="55" t="s">
        <v>294</v>
      </c>
      <c r="F8" s="133">
        <v>0</v>
      </c>
      <c r="G8" s="133">
        <v>0</v>
      </c>
      <c r="H8" s="133">
        <v>900000</v>
      </c>
      <c r="I8" s="133">
        <v>250000</v>
      </c>
      <c r="J8" s="46">
        <v>200000</v>
      </c>
      <c r="K8" s="46">
        <f>SUM(F8:J8)</f>
        <v>1350000</v>
      </c>
      <c r="L8" s="46">
        <f>25000000-K8</f>
        <v>23650000</v>
      </c>
      <c r="M8" s="46">
        <f>+K8+L8</f>
        <v>25000000</v>
      </c>
      <c r="N8" s="141" t="s">
        <v>196</v>
      </c>
      <c r="O8" s="191" t="s">
        <v>540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8"/>
      <c r="C11" s="569"/>
      <c r="D11" s="569"/>
      <c r="E11" s="570"/>
      <c r="F11" s="31">
        <f t="shared" ref="F11:H11" si="0">SUM(F8:F10)</f>
        <v>0</v>
      </c>
      <c r="G11" s="31">
        <f t="shared" si="0"/>
        <v>0</v>
      </c>
      <c r="H11" s="31">
        <f t="shared" si="0"/>
        <v>900000</v>
      </c>
      <c r="I11" s="31">
        <f>SUM(I8:I10)</f>
        <v>250000</v>
      </c>
      <c r="J11" s="31">
        <f t="shared" ref="J11:M11" si="1">SUM(J8:J10)</f>
        <v>200000</v>
      </c>
      <c r="K11" s="31">
        <f t="shared" si="1"/>
        <v>1350000</v>
      </c>
      <c r="L11" s="31">
        <f t="shared" si="1"/>
        <v>23650000</v>
      </c>
      <c r="M11" s="31">
        <f t="shared" si="1"/>
        <v>25000000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667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71" t="s">
        <v>273</v>
      </c>
      <c r="G14" s="571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</sheetData>
  <mergeCells count="2">
    <mergeCell ref="B11:E11"/>
    <mergeCell ref="F14:G14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A68" zoomScale="80" zoomScaleNormal="80" workbookViewId="0">
      <selection activeCell="E78" sqref="E78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7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68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70</v>
      </c>
      <c r="C7" s="48" t="s">
        <v>71</v>
      </c>
      <c r="D7" s="49">
        <v>41408</v>
      </c>
      <c r="E7" s="45"/>
      <c r="F7" s="46">
        <v>0</v>
      </c>
      <c r="G7" s="47">
        <v>0</v>
      </c>
      <c r="H7" s="46">
        <v>625000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f>+F7+G7+H7+I7+J7+K7+L7+M7</f>
        <v>625000</v>
      </c>
      <c r="O7" s="46">
        <f>25625000-25000000-625000</f>
        <v>0</v>
      </c>
      <c r="P7" s="46">
        <f>25000000+N7</f>
        <v>25625000</v>
      </c>
      <c r="Q7" s="50" t="s">
        <v>72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 t="s">
        <v>34</v>
      </c>
      <c r="B13" s="27"/>
      <c r="C13" s="28"/>
      <c r="D13" s="29"/>
      <c r="E13" s="28"/>
      <c r="F13" s="4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1"/>
      <c r="R13" s="1"/>
    </row>
    <row r="14" spans="1:18" ht="24.95" customHeight="1" thickBot="1" x14ac:dyDescent="0.3">
      <c r="A14" s="30"/>
      <c r="B14" s="568" t="s">
        <v>35</v>
      </c>
      <c r="C14" s="569"/>
      <c r="D14" s="569"/>
      <c r="E14" s="570"/>
      <c r="F14" s="31">
        <v>0</v>
      </c>
      <c r="G14" s="31">
        <f>SUM(G7:G13)</f>
        <v>0</v>
      </c>
      <c r="H14" s="31">
        <v>0</v>
      </c>
      <c r="I14" s="31">
        <v>0</v>
      </c>
      <c r="J14" s="31">
        <v>0</v>
      </c>
      <c r="K14" s="31">
        <v>0</v>
      </c>
      <c r="L14" s="31">
        <f>SUM(L7:L13)</f>
        <v>0</v>
      </c>
      <c r="M14" s="31">
        <f>SUM(M7:M13)</f>
        <v>0</v>
      </c>
      <c r="N14" s="31">
        <f>SUM(N7:N13)</f>
        <v>625000</v>
      </c>
      <c r="O14" s="31">
        <f>SUM(O7:O13)</f>
        <v>0</v>
      </c>
      <c r="P14" s="31">
        <f>SUM(P7:P13)</f>
        <v>25625000</v>
      </c>
      <c r="Q14" s="32"/>
      <c r="R14" s="32"/>
    </row>
    <row r="15" spans="1:18" ht="24.95" customHeight="1" thickTop="1" x14ac:dyDescent="0.25">
      <c r="A15" s="4"/>
      <c r="B15" s="3"/>
      <c r="C15" s="3"/>
      <c r="D15" s="4"/>
      <c r="E15" s="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3"/>
    </row>
    <row r="16" spans="1:18" ht="24.95" customHeight="1" x14ac:dyDescent="0.25">
      <c r="A16" s="4"/>
      <c r="B16" s="3"/>
      <c r="C16" s="3"/>
      <c r="D16" s="4"/>
      <c r="E16" s="3"/>
      <c r="F16" s="42" t="s">
        <v>69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3"/>
    </row>
    <row r="17" spans="1:18" ht="24.95" customHeight="1" x14ac:dyDescent="0.25">
      <c r="A17" s="4"/>
      <c r="B17" s="3"/>
      <c r="C17" s="3" t="s">
        <v>36</v>
      </c>
      <c r="D17" s="4"/>
      <c r="E17" s="3"/>
      <c r="F17" s="56" t="s">
        <v>37</v>
      </c>
      <c r="G17" s="571" t="s">
        <v>38</v>
      </c>
      <c r="H17" s="571"/>
      <c r="I17" s="56"/>
      <c r="J17" s="56"/>
      <c r="K17" s="56"/>
      <c r="L17" s="56"/>
      <c r="M17" s="34"/>
      <c r="N17" s="34"/>
      <c r="O17" s="34"/>
      <c r="P17" s="34"/>
      <c r="Q17" s="34"/>
      <c r="R17" s="3"/>
    </row>
    <row r="18" spans="1:18" ht="24.95" customHeight="1" x14ac:dyDescent="0.25">
      <c r="A18" s="4"/>
      <c r="B18" s="3"/>
      <c r="C18" s="3"/>
      <c r="D18" s="4"/>
      <c r="E18" s="3"/>
      <c r="F18" s="56"/>
      <c r="G18" s="56"/>
      <c r="H18" s="56"/>
      <c r="I18" s="56"/>
      <c r="J18" s="56"/>
      <c r="K18" s="56"/>
      <c r="L18" s="56"/>
      <c r="M18" s="34"/>
      <c r="N18" s="34"/>
      <c r="O18" s="34"/>
      <c r="P18" s="34"/>
      <c r="Q18" s="34"/>
      <c r="R18" s="3"/>
    </row>
    <row r="19" spans="1:18" ht="24.95" customHeight="1" x14ac:dyDescent="0.25">
      <c r="A19" s="4"/>
      <c r="B19" s="3"/>
      <c r="C19" s="3"/>
      <c r="D19" s="4"/>
      <c r="E19" s="3"/>
      <c r="F19" s="35"/>
      <c r="G19" s="35"/>
      <c r="H19" s="35"/>
      <c r="I19" s="35"/>
      <c r="J19" s="35"/>
      <c r="K19" s="35"/>
      <c r="L19" s="35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35"/>
      <c r="G20" s="35"/>
      <c r="H20" s="35"/>
      <c r="I20" s="35"/>
      <c r="J20" s="35"/>
      <c r="K20" s="35"/>
      <c r="L20" s="35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6" t="s">
        <v>39</v>
      </c>
      <c r="G22" s="36" t="s">
        <v>40</v>
      </c>
      <c r="H22" s="36" t="s">
        <v>41</v>
      </c>
      <c r="I22" s="36"/>
      <c r="J22" s="36"/>
      <c r="K22" s="36"/>
      <c r="L22" s="36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40" t="s">
        <v>42</v>
      </c>
      <c r="G23" s="40" t="s">
        <v>43</v>
      </c>
      <c r="H23" s="40" t="s">
        <v>44</v>
      </c>
      <c r="I23" s="37"/>
      <c r="J23" s="37"/>
      <c r="K23" s="37"/>
      <c r="L23" s="37"/>
      <c r="M23" s="34"/>
      <c r="N23" s="34"/>
      <c r="O23" s="34"/>
      <c r="P23" s="34"/>
      <c r="Q23" s="34"/>
      <c r="R23" s="3"/>
    </row>
    <row r="28" spans="1:18" ht="24.95" customHeight="1" x14ac:dyDescent="0.25">
      <c r="A28" s="2" t="s">
        <v>0</v>
      </c>
      <c r="B28" s="3"/>
      <c r="C28" s="4"/>
      <c r="D28" s="4"/>
      <c r="E28" s="4"/>
      <c r="F28" s="37"/>
      <c r="G28" s="37"/>
      <c r="H28" s="37"/>
      <c r="I28" s="37"/>
      <c r="J28" s="37"/>
      <c r="K28" s="37"/>
      <c r="L28" s="37"/>
      <c r="M28" s="34"/>
      <c r="N28" s="34"/>
      <c r="O28" s="34"/>
      <c r="P28" s="34"/>
      <c r="Q28" s="34"/>
      <c r="R28" s="2"/>
    </row>
    <row r="29" spans="1:18" ht="24.95" customHeight="1" x14ac:dyDescent="0.25">
      <c r="A29" s="43" t="s">
        <v>73</v>
      </c>
      <c r="B29" s="2"/>
      <c r="C29" s="2"/>
      <c r="D29" s="2"/>
      <c r="E29" s="2"/>
      <c r="F29" s="37"/>
      <c r="G29" s="37"/>
      <c r="H29" s="37"/>
      <c r="I29" s="37"/>
      <c r="J29" s="37"/>
      <c r="K29" s="37"/>
      <c r="L29" s="37"/>
      <c r="M29" s="34"/>
      <c r="N29" s="34"/>
      <c r="O29" s="34"/>
      <c r="P29" s="34"/>
      <c r="Q29" s="34"/>
      <c r="R29" s="3"/>
    </row>
    <row r="30" spans="1:18" ht="24.95" customHeight="1" x14ac:dyDescent="0.25">
      <c r="A30" s="6" t="s">
        <v>1</v>
      </c>
      <c r="B30" s="6" t="s">
        <v>2</v>
      </c>
      <c r="C30" s="7" t="s">
        <v>3</v>
      </c>
      <c r="D30" s="8" t="s">
        <v>4</v>
      </c>
      <c r="E30" s="7" t="s">
        <v>5</v>
      </c>
      <c r="F30" s="9" t="s">
        <v>6</v>
      </c>
      <c r="G30" s="9" t="s">
        <v>7</v>
      </c>
      <c r="H30" s="9" t="s">
        <v>8</v>
      </c>
      <c r="I30" s="9" t="s">
        <v>9</v>
      </c>
      <c r="J30" s="9" t="s">
        <v>10</v>
      </c>
      <c r="K30" s="9" t="s">
        <v>10</v>
      </c>
      <c r="L30" s="9" t="s">
        <v>11</v>
      </c>
      <c r="M30" s="9" t="s">
        <v>12</v>
      </c>
      <c r="N30" s="9" t="s">
        <v>13</v>
      </c>
      <c r="O30" s="9" t="s">
        <v>13</v>
      </c>
      <c r="P30" s="9" t="s">
        <v>14</v>
      </c>
      <c r="Q30" s="6" t="s">
        <v>15</v>
      </c>
      <c r="R30" s="10" t="s">
        <v>16</v>
      </c>
    </row>
    <row r="31" spans="1:18" ht="24.95" customHeight="1" x14ac:dyDescent="0.25">
      <c r="A31" s="44"/>
      <c r="B31" s="44"/>
      <c r="C31" s="45"/>
      <c r="D31" s="13"/>
      <c r="E31" s="45"/>
      <c r="F31" s="46" t="s">
        <v>17</v>
      </c>
      <c r="G31" s="47"/>
      <c r="H31" s="46" t="s">
        <v>18</v>
      </c>
      <c r="I31" s="46" t="s">
        <v>17</v>
      </c>
      <c r="J31" s="46" t="s">
        <v>17</v>
      </c>
      <c r="K31" s="46" t="s">
        <v>19</v>
      </c>
      <c r="L31" s="47" t="s">
        <v>20</v>
      </c>
      <c r="M31" s="46" t="s">
        <v>21</v>
      </c>
      <c r="N31" s="46" t="s">
        <v>22</v>
      </c>
      <c r="O31" s="46" t="s">
        <v>23</v>
      </c>
      <c r="P31" s="46" t="s">
        <v>24</v>
      </c>
      <c r="Q31" s="44"/>
      <c r="R31" s="16"/>
    </row>
    <row r="32" spans="1:18" ht="24.95" customHeight="1" x14ac:dyDescent="0.25">
      <c r="A32" s="44"/>
      <c r="B32" s="44"/>
      <c r="C32" s="48"/>
      <c r="D32" s="13"/>
      <c r="E32" s="45"/>
      <c r="F32" s="46" t="s">
        <v>25</v>
      </c>
      <c r="G32" s="47"/>
      <c r="H32" s="46" t="s">
        <v>10</v>
      </c>
      <c r="I32" s="46" t="s">
        <v>26</v>
      </c>
      <c r="J32" s="46" t="s">
        <v>27</v>
      </c>
      <c r="K32" s="46" t="s">
        <v>28</v>
      </c>
      <c r="L32" s="46" t="s">
        <v>29</v>
      </c>
      <c r="M32" s="46" t="s">
        <v>30</v>
      </c>
      <c r="N32" s="46"/>
      <c r="O32" s="46"/>
      <c r="P32" s="46"/>
      <c r="Q32" s="44"/>
      <c r="R32" s="16"/>
    </row>
    <row r="33" spans="1:18" ht="24.95" customHeight="1" x14ac:dyDescent="0.25">
      <c r="A33" s="18"/>
      <c r="B33" s="18"/>
      <c r="C33" s="19"/>
      <c r="D33" s="20"/>
      <c r="E33" s="21"/>
      <c r="F33" s="22"/>
      <c r="G33" s="23"/>
      <c r="H33" s="22"/>
      <c r="I33" s="22" t="s">
        <v>30</v>
      </c>
      <c r="J33" s="22" t="s">
        <v>31</v>
      </c>
      <c r="K33" s="22" t="s">
        <v>32</v>
      </c>
      <c r="L33" s="22"/>
      <c r="M33" s="22"/>
      <c r="N33" s="22"/>
      <c r="O33" s="22"/>
      <c r="P33" s="22"/>
      <c r="Q33" s="18"/>
      <c r="R33" s="24"/>
    </row>
    <row r="34" spans="1:18" ht="24.95" customHeight="1" x14ac:dyDescent="0.25">
      <c r="A34" s="44">
        <v>1</v>
      </c>
      <c r="B34" s="50" t="s">
        <v>75</v>
      </c>
      <c r="C34" s="48" t="s">
        <v>76</v>
      </c>
      <c r="D34" s="49">
        <v>41418</v>
      </c>
      <c r="E34" s="55" t="s">
        <v>77</v>
      </c>
      <c r="F34" s="46">
        <v>0</v>
      </c>
      <c r="G34" s="47">
        <v>180000</v>
      </c>
      <c r="H34" s="46">
        <v>0</v>
      </c>
      <c r="I34" s="46">
        <v>0</v>
      </c>
      <c r="J34" s="46">
        <v>0</v>
      </c>
      <c r="K34" s="46">
        <v>0</v>
      </c>
      <c r="L34" s="46">
        <v>150000</v>
      </c>
      <c r="M34" s="46">
        <v>200000</v>
      </c>
      <c r="N34" s="46">
        <f>+F34+G34+H34+I34+J34+K34+L34+M34</f>
        <v>530000</v>
      </c>
      <c r="O34" s="46">
        <f>15000000-N34</f>
        <v>14470000</v>
      </c>
      <c r="P34" s="46">
        <f>+N34+O34</f>
        <v>15000000</v>
      </c>
      <c r="Q34" s="50" t="s">
        <v>78</v>
      </c>
      <c r="R34" s="51" t="s">
        <v>33</v>
      </c>
    </row>
    <row r="35" spans="1:18" ht="24.95" customHeight="1" x14ac:dyDescent="0.25">
      <c r="A35" s="44"/>
      <c r="B35" s="50"/>
      <c r="C35" s="41"/>
      <c r="D35" s="49"/>
      <c r="E35" s="45"/>
      <c r="F35" s="46"/>
      <c r="G35" s="47"/>
      <c r="H35" s="46"/>
      <c r="I35" s="46"/>
      <c r="J35" s="46"/>
      <c r="K35" s="46"/>
      <c r="L35" s="46"/>
      <c r="M35" s="46"/>
      <c r="N35" s="46"/>
      <c r="O35" s="46"/>
      <c r="P35" s="46"/>
      <c r="Q35" s="50"/>
      <c r="R35" s="51"/>
    </row>
    <row r="36" spans="1:18" ht="24.95" customHeight="1" x14ac:dyDescent="0.25">
      <c r="A36" s="44"/>
      <c r="B36" s="50"/>
      <c r="C36" s="48"/>
      <c r="D36" s="49"/>
      <c r="E36" s="45"/>
      <c r="F36" s="46"/>
      <c r="G36" s="47"/>
      <c r="H36" s="46"/>
      <c r="I36" s="46"/>
      <c r="J36" s="46"/>
      <c r="K36" s="46"/>
      <c r="L36" s="46"/>
      <c r="M36" s="46"/>
      <c r="N36" s="46"/>
      <c r="O36" s="46"/>
      <c r="P36" s="46"/>
      <c r="Q36" s="50"/>
      <c r="R36" s="51"/>
    </row>
    <row r="37" spans="1:18" ht="24.95" customHeight="1" x14ac:dyDescent="0.25">
      <c r="A37" s="44"/>
      <c r="B37" s="50"/>
      <c r="C37" s="48"/>
      <c r="D37" s="49"/>
      <c r="E37" s="45"/>
      <c r="F37" s="46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50"/>
      <c r="R37" s="51"/>
    </row>
    <row r="38" spans="1:18" ht="24.95" customHeight="1" x14ac:dyDescent="0.25">
      <c r="A38" s="44"/>
      <c r="B38" s="50"/>
      <c r="C38" s="48"/>
      <c r="D38" s="49"/>
      <c r="E38" s="45"/>
      <c r="F38" s="46"/>
      <c r="G38" s="47"/>
      <c r="H38" s="46"/>
      <c r="I38" s="46"/>
      <c r="J38" s="46"/>
      <c r="K38" s="46"/>
      <c r="L38" s="46"/>
      <c r="M38" s="46"/>
      <c r="N38" s="46"/>
      <c r="O38" s="46"/>
      <c r="P38" s="46"/>
      <c r="Q38" s="50"/>
      <c r="R38" s="51"/>
    </row>
    <row r="39" spans="1:18" ht="24.95" customHeight="1" x14ac:dyDescent="0.25">
      <c r="A39" s="44"/>
      <c r="B39" s="50"/>
      <c r="C39" s="48"/>
      <c r="D39" s="49"/>
      <c r="E39" s="45"/>
      <c r="F39" s="46"/>
      <c r="G39" s="47"/>
      <c r="H39" s="46"/>
      <c r="I39" s="46"/>
      <c r="J39" s="46"/>
      <c r="K39" s="46"/>
      <c r="L39" s="46"/>
      <c r="M39" s="46"/>
      <c r="N39" s="46"/>
      <c r="O39" s="46"/>
      <c r="P39" s="46"/>
      <c r="Q39" s="50"/>
      <c r="R39" s="51"/>
    </row>
    <row r="40" spans="1:18" ht="24.95" customHeight="1" x14ac:dyDescent="0.25">
      <c r="A40" s="44" t="s">
        <v>34</v>
      </c>
      <c r="B40" s="27"/>
      <c r="C40" s="28"/>
      <c r="D40" s="29"/>
      <c r="E40" s="28"/>
      <c r="F40" s="4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1"/>
      <c r="R40" s="1"/>
    </row>
    <row r="41" spans="1:18" ht="24.95" customHeight="1" thickBot="1" x14ac:dyDescent="0.3">
      <c r="A41" s="30"/>
      <c r="B41" s="568" t="s">
        <v>35</v>
      </c>
      <c r="C41" s="569"/>
      <c r="D41" s="569"/>
      <c r="E41" s="570"/>
      <c r="F41" s="31">
        <v>0</v>
      </c>
      <c r="G41" s="31">
        <f>SUM(G34:G40)</f>
        <v>180000</v>
      </c>
      <c r="H41" s="31">
        <v>0</v>
      </c>
      <c r="I41" s="31">
        <v>0</v>
      </c>
      <c r="J41" s="31">
        <v>0</v>
      </c>
      <c r="K41" s="31">
        <v>0</v>
      </c>
      <c r="L41" s="31">
        <f>SUM(L34:L40)</f>
        <v>150000</v>
      </c>
      <c r="M41" s="31">
        <f>SUM(M34:M40)</f>
        <v>200000</v>
      </c>
      <c r="N41" s="31">
        <f>SUM(N34:N40)</f>
        <v>530000</v>
      </c>
      <c r="O41" s="31">
        <f>SUM(O34:O40)</f>
        <v>14470000</v>
      </c>
      <c r="P41" s="31">
        <f>SUM(P34:P40)</f>
        <v>15000000</v>
      </c>
      <c r="Q41" s="32"/>
      <c r="R41" s="32"/>
    </row>
    <row r="42" spans="1:18" ht="24.95" customHeight="1" thickTop="1" x14ac:dyDescent="0.25">
      <c r="A42" s="4"/>
      <c r="B42" s="3"/>
      <c r="C42" s="3"/>
      <c r="D42" s="4"/>
      <c r="E42" s="3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3"/>
    </row>
    <row r="43" spans="1:18" ht="24.95" customHeight="1" x14ac:dyDescent="0.25">
      <c r="A43" s="4"/>
      <c r="B43" s="3"/>
      <c r="C43" s="3"/>
      <c r="D43" s="4"/>
      <c r="E43" s="3"/>
      <c r="F43" s="42" t="s">
        <v>74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3"/>
    </row>
    <row r="44" spans="1:18" ht="24.95" customHeight="1" x14ac:dyDescent="0.25">
      <c r="A44" s="4"/>
      <c r="B44" s="3"/>
      <c r="C44" s="3" t="s">
        <v>36</v>
      </c>
      <c r="D44" s="4"/>
      <c r="E44" s="3"/>
      <c r="F44" s="57" t="s">
        <v>37</v>
      </c>
      <c r="G44" s="571" t="s">
        <v>38</v>
      </c>
      <c r="H44" s="571"/>
      <c r="I44" s="57"/>
      <c r="J44" s="57"/>
      <c r="K44" s="57"/>
      <c r="L44" s="57"/>
      <c r="M44" s="34"/>
      <c r="N44" s="34"/>
      <c r="O44" s="34"/>
      <c r="P44" s="34"/>
      <c r="Q44" s="34"/>
      <c r="R44" s="3"/>
    </row>
    <row r="45" spans="1:18" ht="24.95" customHeight="1" x14ac:dyDescent="0.25">
      <c r="A45" s="4"/>
      <c r="B45" s="3"/>
      <c r="C45" s="3"/>
      <c r="D45" s="4"/>
      <c r="E45" s="3"/>
      <c r="F45" s="57"/>
      <c r="G45" s="57"/>
      <c r="H45" s="57"/>
      <c r="I45" s="57"/>
      <c r="J45" s="57"/>
      <c r="K45" s="57"/>
      <c r="L45" s="57"/>
      <c r="M45" s="34"/>
      <c r="N45" s="34"/>
      <c r="O45" s="34"/>
      <c r="P45" s="34"/>
      <c r="Q45" s="34"/>
      <c r="R45" s="3"/>
    </row>
    <row r="46" spans="1:18" ht="24.95" customHeight="1" x14ac:dyDescent="0.25">
      <c r="A46" s="4"/>
      <c r="B46" s="3"/>
      <c r="C46" s="3"/>
      <c r="D46" s="4"/>
      <c r="E46" s="3"/>
      <c r="F46" s="35"/>
      <c r="G46" s="35"/>
      <c r="H46" s="35"/>
      <c r="I46" s="35"/>
      <c r="J46" s="35"/>
      <c r="K46" s="35"/>
      <c r="L46" s="35"/>
      <c r="M46" s="34"/>
      <c r="N46" s="34"/>
      <c r="O46" s="34"/>
      <c r="P46" s="34"/>
      <c r="Q46" s="34"/>
      <c r="R46" s="3"/>
    </row>
    <row r="47" spans="1:18" ht="24.95" customHeight="1" x14ac:dyDescent="0.25">
      <c r="A47" s="4"/>
      <c r="B47" s="3"/>
      <c r="C47" s="3"/>
      <c r="D47" s="4"/>
      <c r="E47" s="3"/>
      <c r="F47" s="35"/>
      <c r="G47" s="35"/>
      <c r="H47" s="35"/>
      <c r="I47" s="35"/>
      <c r="J47" s="35"/>
      <c r="K47" s="35"/>
      <c r="L47" s="35"/>
      <c r="M47" s="34"/>
      <c r="N47" s="34"/>
      <c r="O47" s="34"/>
      <c r="P47" s="34"/>
      <c r="Q47" s="34"/>
      <c r="R47" s="3"/>
    </row>
    <row r="48" spans="1:18" ht="24.95" customHeight="1" x14ac:dyDescent="0.25">
      <c r="A48" s="4"/>
      <c r="B48" s="3"/>
      <c r="C48" s="3"/>
      <c r="D48" s="4"/>
      <c r="E48" s="3"/>
      <c r="F48" s="35"/>
      <c r="G48" s="35"/>
      <c r="H48" s="35"/>
      <c r="I48" s="35"/>
      <c r="J48" s="35"/>
      <c r="K48" s="35"/>
      <c r="L48" s="35"/>
      <c r="M48" s="34"/>
      <c r="N48" s="34"/>
      <c r="O48" s="34"/>
      <c r="P48" s="34"/>
      <c r="Q48" s="34"/>
      <c r="R48" s="3"/>
    </row>
    <row r="49" spans="1:18" ht="24.95" customHeight="1" x14ac:dyDescent="0.25">
      <c r="A49" s="4"/>
      <c r="B49" s="3"/>
      <c r="C49" s="3"/>
      <c r="D49" s="4"/>
      <c r="E49" s="3"/>
      <c r="F49" s="36" t="s">
        <v>39</v>
      </c>
      <c r="G49" s="36" t="s">
        <v>40</v>
      </c>
      <c r="H49" s="36" t="s">
        <v>79</v>
      </c>
      <c r="I49" s="36"/>
      <c r="J49" s="36"/>
      <c r="K49" s="36"/>
      <c r="L49" s="36"/>
      <c r="M49" s="34"/>
      <c r="N49" s="34"/>
      <c r="O49" s="34"/>
      <c r="P49" s="34"/>
      <c r="Q49" s="34"/>
      <c r="R49" s="3"/>
    </row>
    <row r="50" spans="1:18" ht="24.95" customHeight="1" x14ac:dyDescent="0.25">
      <c r="A50" s="4"/>
      <c r="B50" s="3"/>
      <c r="C50" s="3"/>
      <c r="D50" s="4"/>
      <c r="E50" s="3"/>
      <c r="F50" s="40" t="s">
        <v>42</v>
      </c>
      <c r="G50" s="40" t="s">
        <v>43</v>
      </c>
      <c r="H50" s="40" t="s">
        <v>44</v>
      </c>
      <c r="I50" s="37"/>
      <c r="J50" s="37"/>
      <c r="K50" s="37"/>
      <c r="L50" s="37"/>
      <c r="M50" s="34"/>
      <c r="N50" s="34"/>
      <c r="O50" s="34"/>
      <c r="P50" s="34"/>
      <c r="Q50" s="34"/>
      <c r="R50" s="3"/>
    </row>
    <row r="53" spans="1:18" ht="24.95" customHeight="1" x14ac:dyDescent="0.25">
      <c r="A53" s="2" t="s">
        <v>0</v>
      </c>
      <c r="B53" s="3"/>
      <c r="C53" s="4"/>
      <c r="D53" s="4"/>
      <c r="E53" s="4"/>
      <c r="F53" s="37"/>
      <c r="G53" s="37"/>
      <c r="H53" s="37"/>
      <c r="I53" s="37"/>
      <c r="J53" s="37"/>
      <c r="K53" s="37"/>
      <c r="L53" s="37"/>
      <c r="M53" s="34"/>
      <c r="N53" s="34"/>
      <c r="O53" s="34"/>
      <c r="P53" s="34"/>
      <c r="Q53" s="34"/>
      <c r="R53" s="2"/>
    </row>
    <row r="54" spans="1:18" ht="24.95" customHeight="1" x14ac:dyDescent="0.25">
      <c r="A54" s="43" t="s">
        <v>80</v>
      </c>
      <c r="B54" s="2"/>
      <c r="C54" s="2"/>
      <c r="D54" s="2"/>
      <c r="E54" s="2"/>
      <c r="F54" s="37"/>
      <c r="G54" s="37"/>
      <c r="H54" s="37"/>
      <c r="I54" s="37"/>
      <c r="J54" s="37"/>
      <c r="K54" s="37"/>
      <c r="L54" s="37"/>
      <c r="M54" s="34"/>
      <c r="N54" s="34"/>
      <c r="O54" s="34"/>
      <c r="P54" s="34"/>
      <c r="Q54" s="34"/>
      <c r="R54" s="3"/>
    </row>
    <row r="55" spans="1:18" ht="24.95" customHeight="1" x14ac:dyDescent="0.25">
      <c r="A55" s="6" t="s">
        <v>1</v>
      </c>
      <c r="B55" s="6" t="s">
        <v>2</v>
      </c>
      <c r="C55" s="7" t="s">
        <v>3</v>
      </c>
      <c r="D55" s="8" t="s">
        <v>4</v>
      </c>
      <c r="E55" s="7" t="s">
        <v>5</v>
      </c>
      <c r="F55" s="9" t="s">
        <v>6</v>
      </c>
      <c r="G55" s="9" t="s">
        <v>7</v>
      </c>
      <c r="H55" s="9" t="s">
        <v>8</v>
      </c>
      <c r="I55" s="9" t="s">
        <v>9</v>
      </c>
      <c r="J55" s="9" t="s">
        <v>10</v>
      </c>
      <c r="K55" s="9" t="s">
        <v>10</v>
      </c>
      <c r="L55" s="9" t="s">
        <v>11</v>
      </c>
      <c r="M55" s="9" t="s">
        <v>12</v>
      </c>
      <c r="N55" s="9" t="s">
        <v>13</v>
      </c>
      <c r="O55" s="9" t="s">
        <v>13</v>
      </c>
      <c r="P55" s="9" t="s">
        <v>14</v>
      </c>
      <c r="Q55" s="6" t="s">
        <v>15</v>
      </c>
      <c r="R55" s="10" t="s">
        <v>16</v>
      </c>
    </row>
    <row r="56" spans="1:18" ht="24.95" customHeight="1" x14ac:dyDescent="0.25">
      <c r="A56" s="44"/>
      <c r="B56" s="44"/>
      <c r="C56" s="45"/>
      <c r="D56" s="13"/>
      <c r="E56" s="45"/>
      <c r="F56" s="46" t="s">
        <v>17</v>
      </c>
      <c r="G56" s="47"/>
      <c r="H56" s="46" t="s">
        <v>18</v>
      </c>
      <c r="I56" s="46" t="s">
        <v>17</v>
      </c>
      <c r="J56" s="46" t="s">
        <v>17</v>
      </c>
      <c r="K56" s="46" t="s">
        <v>19</v>
      </c>
      <c r="L56" s="47" t="s">
        <v>20</v>
      </c>
      <c r="M56" s="46" t="s">
        <v>21</v>
      </c>
      <c r="N56" s="46" t="s">
        <v>22</v>
      </c>
      <c r="O56" s="46" t="s">
        <v>23</v>
      </c>
      <c r="P56" s="46" t="s">
        <v>24</v>
      </c>
      <c r="Q56" s="44"/>
      <c r="R56" s="16"/>
    </row>
    <row r="57" spans="1:18" ht="24.95" customHeight="1" x14ac:dyDescent="0.25">
      <c r="A57" s="44"/>
      <c r="B57" s="44"/>
      <c r="C57" s="48"/>
      <c r="D57" s="13"/>
      <c r="E57" s="45"/>
      <c r="F57" s="46" t="s">
        <v>25</v>
      </c>
      <c r="G57" s="47"/>
      <c r="H57" s="46" t="s">
        <v>10</v>
      </c>
      <c r="I57" s="46" t="s">
        <v>26</v>
      </c>
      <c r="J57" s="46" t="s">
        <v>27</v>
      </c>
      <c r="K57" s="46" t="s">
        <v>28</v>
      </c>
      <c r="L57" s="46" t="s">
        <v>29</v>
      </c>
      <c r="M57" s="46" t="s">
        <v>30</v>
      </c>
      <c r="N57" s="46"/>
      <c r="O57" s="46"/>
      <c r="P57" s="46"/>
      <c r="Q57" s="44"/>
      <c r="R57" s="16"/>
    </row>
    <row r="58" spans="1:18" ht="24.95" customHeight="1" x14ac:dyDescent="0.25">
      <c r="A58" s="18"/>
      <c r="B58" s="18"/>
      <c r="C58" s="19"/>
      <c r="D58" s="20"/>
      <c r="E58" s="21"/>
      <c r="F58" s="22"/>
      <c r="G58" s="23"/>
      <c r="H58" s="22"/>
      <c r="I58" s="22" t="s">
        <v>30</v>
      </c>
      <c r="J58" s="22" t="s">
        <v>31</v>
      </c>
      <c r="K58" s="22" t="s">
        <v>32</v>
      </c>
      <c r="L58" s="22"/>
      <c r="M58" s="22"/>
      <c r="N58" s="22"/>
      <c r="O58" s="22"/>
      <c r="P58" s="22"/>
      <c r="Q58" s="18"/>
      <c r="R58" s="24"/>
    </row>
    <row r="59" spans="1:18" ht="24.95" customHeight="1" x14ac:dyDescent="0.25">
      <c r="A59" s="44">
        <v>1</v>
      </c>
      <c r="B59" s="50" t="s">
        <v>81</v>
      </c>
      <c r="C59" s="48" t="s">
        <v>82</v>
      </c>
      <c r="D59" s="49">
        <v>41424</v>
      </c>
      <c r="E59" s="45" t="s">
        <v>83</v>
      </c>
      <c r="F59" s="46">
        <v>0</v>
      </c>
      <c r="G59" s="47">
        <v>1200000</v>
      </c>
      <c r="H59" s="46">
        <v>0</v>
      </c>
      <c r="I59" s="46">
        <v>0</v>
      </c>
      <c r="J59" s="46">
        <v>0</v>
      </c>
      <c r="K59" s="46">
        <v>0</v>
      </c>
      <c r="L59" s="46">
        <v>200000</v>
      </c>
      <c r="M59" s="46">
        <v>200000</v>
      </c>
      <c r="N59" s="46">
        <f>+F59+G59+H59+I59+J59+K59+L59+M59</f>
        <v>1600000</v>
      </c>
      <c r="O59" s="46">
        <f>50000000-N59</f>
        <v>48400000</v>
      </c>
      <c r="P59" s="46">
        <f>+N59+O59</f>
        <v>50000000</v>
      </c>
      <c r="Q59" s="50" t="s">
        <v>48</v>
      </c>
      <c r="R59" s="51" t="s">
        <v>33</v>
      </c>
    </row>
    <row r="60" spans="1:18" ht="24.95" customHeight="1" x14ac:dyDescent="0.25">
      <c r="A60" s="44"/>
      <c r="B60" s="50"/>
      <c r="C60" s="41"/>
      <c r="D60" s="49"/>
      <c r="E60" s="45"/>
      <c r="F60" s="46"/>
      <c r="G60" s="47"/>
      <c r="H60" s="46"/>
      <c r="I60" s="46"/>
      <c r="J60" s="46"/>
      <c r="K60" s="46"/>
      <c r="L60" s="46"/>
      <c r="M60" s="46"/>
      <c r="N60" s="46"/>
      <c r="O60" s="46"/>
      <c r="P60" s="46"/>
      <c r="Q60" s="50"/>
      <c r="R60" s="51"/>
    </row>
    <row r="61" spans="1:18" ht="24.95" customHeight="1" x14ac:dyDescent="0.25">
      <c r="A61" s="44"/>
      <c r="B61" s="50"/>
      <c r="C61" s="48"/>
      <c r="D61" s="49"/>
      <c r="E61" s="45"/>
      <c r="F61" s="46"/>
      <c r="G61" s="47"/>
      <c r="H61" s="46"/>
      <c r="I61" s="46"/>
      <c r="J61" s="46"/>
      <c r="K61" s="46"/>
      <c r="L61" s="46"/>
      <c r="M61" s="46"/>
      <c r="N61" s="46"/>
      <c r="O61" s="46"/>
      <c r="P61" s="46"/>
      <c r="Q61" s="50"/>
      <c r="R61" s="51"/>
    </row>
    <row r="62" spans="1:18" ht="24.95" customHeight="1" x14ac:dyDescent="0.25">
      <c r="A62" s="44"/>
      <c r="B62" s="50"/>
      <c r="C62" s="48"/>
      <c r="D62" s="49"/>
      <c r="E62" s="45"/>
      <c r="F62" s="46"/>
      <c r="G62" s="47"/>
      <c r="H62" s="46"/>
      <c r="I62" s="46"/>
      <c r="J62" s="46"/>
      <c r="K62" s="46"/>
      <c r="L62" s="46"/>
      <c r="M62" s="46"/>
      <c r="N62" s="46"/>
      <c r="O62" s="46"/>
      <c r="P62" s="46"/>
      <c r="Q62" s="50"/>
      <c r="R62" s="51"/>
    </row>
    <row r="63" spans="1:18" ht="24.95" customHeight="1" x14ac:dyDescent="0.25">
      <c r="A63" s="44"/>
      <c r="B63" s="50"/>
      <c r="C63" s="48"/>
      <c r="D63" s="49"/>
      <c r="E63" s="45"/>
      <c r="F63" s="46"/>
      <c r="G63" s="47"/>
      <c r="H63" s="46"/>
      <c r="I63" s="46"/>
      <c r="J63" s="46"/>
      <c r="K63" s="46"/>
      <c r="L63" s="46"/>
      <c r="M63" s="46"/>
      <c r="N63" s="46"/>
      <c r="O63" s="46"/>
      <c r="P63" s="46"/>
      <c r="Q63" s="50"/>
      <c r="R63" s="51"/>
    </row>
    <row r="64" spans="1:18" ht="24.95" customHeight="1" x14ac:dyDescent="0.25">
      <c r="A64" s="44"/>
      <c r="B64" s="50"/>
      <c r="C64" s="48"/>
      <c r="D64" s="49"/>
      <c r="E64" s="45"/>
      <c r="F64" s="46"/>
      <c r="G64" s="47"/>
      <c r="H64" s="46"/>
      <c r="I64" s="46"/>
      <c r="J64" s="46"/>
      <c r="K64" s="46"/>
      <c r="L64" s="46"/>
      <c r="M64" s="46"/>
      <c r="N64" s="46"/>
      <c r="O64" s="46"/>
      <c r="P64" s="46"/>
      <c r="Q64" s="50"/>
      <c r="R64" s="51"/>
    </row>
    <row r="65" spans="1:18" ht="24.95" customHeight="1" x14ac:dyDescent="0.25">
      <c r="A65" s="44" t="s">
        <v>34</v>
      </c>
      <c r="B65" s="27"/>
      <c r="C65" s="28"/>
      <c r="D65" s="29"/>
      <c r="E65" s="28"/>
      <c r="F65" s="4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1"/>
      <c r="R65" s="1"/>
    </row>
    <row r="66" spans="1:18" ht="24.95" customHeight="1" thickBot="1" x14ac:dyDescent="0.3">
      <c r="A66" s="30"/>
      <c r="B66" s="568" t="s">
        <v>35</v>
      </c>
      <c r="C66" s="569"/>
      <c r="D66" s="569"/>
      <c r="E66" s="570"/>
      <c r="F66" s="31">
        <v>0</v>
      </c>
      <c r="G66" s="31">
        <f>SUM(G59:G65)</f>
        <v>1200000</v>
      </c>
      <c r="H66" s="31">
        <v>0</v>
      </c>
      <c r="I66" s="31">
        <v>0</v>
      </c>
      <c r="J66" s="31">
        <v>0</v>
      </c>
      <c r="K66" s="31">
        <v>0</v>
      </c>
      <c r="L66" s="31">
        <f>SUM(L59:L65)</f>
        <v>200000</v>
      </c>
      <c r="M66" s="31">
        <f>SUM(M59:M65)</f>
        <v>200000</v>
      </c>
      <c r="N66" s="31">
        <f>SUM(N59:N65)</f>
        <v>1600000</v>
      </c>
      <c r="O66" s="31">
        <f>SUM(O59:O65)</f>
        <v>48400000</v>
      </c>
      <c r="P66" s="31">
        <f>SUM(P59:P65)</f>
        <v>50000000</v>
      </c>
      <c r="Q66" s="32"/>
      <c r="R66" s="32"/>
    </row>
    <row r="67" spans="1:18" ht="24.95" customHeight="1" thickTop="1" x14ac:dyDescent="0.25">
      <c r="A67" s="4"/>
      <c r="B67" s="3"/>
      <c r="C67" s="3"/>
      <c r="D67" s="4"/>
      <c r="E67" s="3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3"/>
    </row>
    <row r="68" spans="1:18" ht="24.95" customHeight="1" x14ac:dyDescent="0.25">
      <c r="A68" s="4"/>
      <c r="B68" s="3"/>
      <c r="C68" s="3"/>
      <c r="D68" s="4"/>
      <c r="E68" s="3"/>
      <c r="F68" s="42" t="s">
        <v>84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3"/>
    </row>
    <row r="69" spans="1:18" ht="24.95" customHeight="1" x14ac:dyDescent="0.25">
      <c r="A69" s="4"/>
      <c r="B69" s="3"/>
      <c r="C69" s="3" t="s">
        <v>36</v>
      </c>
      <c r="D69" s="4"/>
      <c r="E69" s="3"/>
      <c r="F69" s="58" t="s">
        <v>37</v>
      </c>
      <c r="G69" s="571" t="s">
        <v>38</v>
      </c>
      <c r="H69" s="571"/>
      <c r="I69" s="58"/>
      <c r="J69" s="58"/>
      <c r="K69" s="58"/>
      <c r="L69" s="58"/>
      <c r="M69" s="34"/>
      <c r="N69" s="34"/>
      <c r="O69" s="34"/>
      <c r="P69" s="34"/>
      <c r="Q69" s="34"/>
      <c r="R69" s="3"/>
    </row>
    <row r="70" spans="1:18" ht="24.95" customHeight="1" x14ac:dyDescent="0.25">
      <c r="A70" s="4"/>
      <c r="B70" s="3"/>
      <c r="C70" s="3"/>
      <c r="D70" s="4"/>
      <c r="E70" s="3"/>
      <c r="F70" s="58"/>
      <c r="G70" s="58"/>
      <c r="H70" s="58"/>
      <c r="I70" s="58"/>
      <c r="J70" s="58"/>
      <c r="K70" s="58"/>
      <c r="L70" s="58"/>
      <c r="M70" s="34"/>
      <c r="N70" s="34"/>
      <c r="O70" s="34"/>
      <c r="P70" s="34"/>
      <c r="Q70" s="34"/>
      <c r="R70" s="3"/>
    </row>
    <row r="71" spans="1:18" ht="24.95" customHeight="1" x14ac:dyDescent="0.25">
      <c r="A71" s="4"/>
      <c r="B71" s="3"/>
      <c r="C71" s="3"/>
      <c r="D71" s="4"/>
      <c r="E71" s="3"/>
      <c r="F71" s="35"/>
      <c r="G71" s="35"/>
      <c r="H71" s="35"/>
      <c r="I71" s="35"/>
      <c r="J71" s="35"/>
      <c r="K71" s="35"/>
      <c r="L71" s="35"/>
      <c r="M71" s="34"/>
      <c r="N71" s="34"/>
      <c r="O71" s="34"/>
      <c r="P71" s="34"/>
      <c r="Q71" s="34"/>
      <c r="R71" s="3"/>
    </row>
    <row r="72" spans="1:18" ht="24.95" customHeight="1" x14ac:dyDescent="0.25">
      <c r="A72" s="4"/>
      <c r="B72" s="3"/>
      <c r="C72" s="3"/>
      <c r="D72" s="4"/>
      <c r="E72" s="3"/>
      <c r="F72" s="35"/>
      <c r="G72" s="35"/>
      <c r="H72" s="35"/>
      <c r="I72" s="35"/>
      <c r="J72" s="35"/>
      <c r="K72" s="35"/>
      <c r="L72" s="35"/>
      <c r="M72" s="34"/>
      <c r="N72" s="34"/>
      <c r="O72" s="34"/>
      <c r="P72" s="34"/>
      <c r="Q72" s="34"/>
      <c r="R72" s="3"/>
    </row>
    <row r="73" spans="1:18" ht="24.95" customHeight="1" x14ac:dyDescent="0.25">
      <c r="A73" s="4"/>
      <c r="B73" s="3"/>
      <c r="C73" s="3"/>
      <c r="D73" s="4"/>
      <c r="E73" s="3"/>
      <c r="F73" s="35"/>
      <c r="G73" s="35"/>
      <c r="H73" s="35"/>
      <c r="I73" s="35"/>
      <c r="J73" s="35"/>
      <c r="K73" s="35"/>
      <c r="L73" s="35"/>
      <c r="M73" s="34"/>
      <c r="N73" s="34"/>
      <c r="O73" s="34"/>
      <c r="P73" s="34"/>
      <c r="Q73" s="34"/>
      <c r="R73" s="3"/>
    </row>
    <row r="74" spans="1:18" ht="24.95" customHeight="1" x14ac:dyDescent="0.25">
      <c r="A74" s="4"/>
      <c r="B74" s="3"/>
      <c r="C74" s="3"/>
      <c r="D74" s="4"/>
      <c r="E74" s="3"/>
      <c r="F74" s="36" t="s">
        <v>39</v>
      </c>
      <c r="G74" s="36" t="s">
        <v>40</v>
      </c>
      <c r="H74" s="36" t="s">
        <v>79</v>
      </c>
      <c r="I74" s="36"/>
      <c r="J74" s="36"/>
      <c r="K74" s="36"/>
      <c r="L74" s="36"/>
      <c r="M74" s="34"/>
      <c r="N74" s="34"/>
      <c r="O74" s="34"/>
      <c r="P74" s="34"/>
      <c r="Q74" s="34"/>
      <c r="R74" s="3"/>
    </row>
    <row r="75" spans="1:18" ht="24.95" customHeight="1" x14ac:dyDescent="0.25">
      <c r="A75" s="4"/>
      <c r="B75" s="3"/>
      <c r="C75" s="3"/>
      <c r="D75" s="4"/>
      <c r="E75" s="3"/>
      <c r="F75" s="40" t="s">
        <v>42</v>
      </c>
      <c r="G75" s="40" t="s">
        <v>43</v>
      </c>
      <c r="H75" s="40" t="s">
        <v>44</v>
      </c>
      <c r="I75" s="37"/>
      <c r="J75" s="37"/>
      <c r="K75" s="37"/>
      <c r="L75" s="37"/>
      <c r="M75" s="34"/>
      <c r="N75" s="34"/>
      <c r="O75" s="34"/>
      <c r="P75" s="34"/>
      <c r="Q75" s="34"/>
      <c r="R75" s="3"/>
    </row>
    <row r="79" spans="1:18" ht="24.95" customHeight="1" x14ac:dyDescent="0.25">
      <c r="A79" s="2" t="s">
        <v>0</v>
      </c>
      <c r="B79" s="3"/>
      <c r="C79" s="4"/>
      <c r="D79" s="4"/>
      <c r="E79" s="4"/>
      <c r="F79" s="37"/>
      <c r="G79" s="37"/>
      <c r="H79" s="37"/>
      <c r="I79" s="37"/>
      <c r="J79" s="37"/>
      <c r="K79" s="37"/>
      <c r="L79" s="37"/>
      <c r="M79" s="34"/>
      <c r="N79" s="34"/>
      <c r="O79" s="34"/>
      <c r="P79" s="34"/>
      <c r="Q79" s="34"/>
      <c r="R79" s="2"/>
    </row>
    <row r="80" spans="1:18" ht="24.95" customHeight="1" x14ac:dyDescent="0.25">
      <c r="A80" s="43" t="s">
        <v>80</v>
      </c>
      <c r="B80" s="2"/>
      <c r="C80" s="2"/>
      <c r="D80" s="2"/>
      <c r="E80" s="2"/>
      <c r="F80" s="37"/>
      <c r="G80" s="37"/>
      <c r="H80" s="37"/>
      <c r="I80" s="37"/>
      <c r="J80" s="37"/>
      <c r="K80" s="37"/>
      <c r="L80" s="37"/>
      <c r="M80" s="34"/>
      <c r="N80" s="34"/>
      <c r="O80" s="34"/>
      <c r="P80" s="34"/>
      <c r="Q80" s="34"/>
      <c r="R80" s="3"/>
    </row>
    <row r="81" spans="1:18" ht="24.95" customHeight="1" x14ac:dyDescent="0.25">
      <c r="A81" s="6" t="s">
        <v>1</v>
      </c>
      <c r="B81" s="6" t="s">
        <v>2</v>
      </c>
      <c r="C81" s="7" t="s">
        <v>3</v>
      </c>
      <c r="D81" s="8" t="s">
        <v>4</v>
      </c>
      <c r="E81" s="7" t="s">
        <v>5</v>
      </c>
      <c r="F81" s="9" t="s">
        <v>6</v>
      </c>
      <c r="G81" s="9" t="s">
        <v>7</v>
      </c>
      <c r="H81" s="9" t="s">
        <v>8</v>
      </c>
      <c r="I81" s="9" t="s">
        <v>9</v>
      </c>
      <c r="J81" s="9" t="s">
        <v>10</v>
      </c>
      <c r="K81" s="9" t="s">
        <v>10</v>
      </c>
      <c r="L81" s="9" t="s">
        <v>11</v>
      </c>
      <c r="M81" s="9" t="s">
        <v>12</v>
      </c>
      <c r="N81" s="9" t="s">
        <v>13</v>
      </c>
      <c r="O81" s="9" t="s">
        <v>13</v>
      </c>
      <c r="P81" s="9" t="s">
        <v>14</v>
      </c>
      <c r="Q81" s="6" t="s">
        <v>15</v>
      </c>
      <c r="R81" s="10" t="s">
        <v>16</v>
      </c>
    </row>
    <row r="82" spans="1:18" ht="24.95" customHeight="1" x14ac:dyDescent="0.25">
      <c r="A82" s="44"/>
      <c r="B82" s="44"/>
      <c r="C82" s="45"/>
      <c r="D82" s="13"/>
      <c r="E82" s="45"/>
      <c r="F82" s="46" t="s">
        <v>17</v>
      </c>
      <c r="G82" s="47"/>
      <c r="H82" s="46" t="s">
        <v>18</v>
      </c>
      <c r="I82" s="46" t="s">
        <v>17</v>
      </c>
      <c r="J82" s="46" t="s">
        <v>17</v>
      </c>
      <c r="K82" s="46" t="s">
        <v>19</v>
      </c>
      <c r="L82" s="47" t="s">
        <v>20</v>
      </c>
      <c r="M82" s="46" t="s">
        <v>21</v>
      </c>
      <c r="N82" s="46" t="s">
        <v>22</v>
      </c>
      <c r="O82" s="46" t="s">
        <v>23</v>
      </c>
      <c r="P82" s="46" t="s">
        <v>24</v>
      </c>
      <c r="Q82" s="44"/>
      <c r="R82" s="16"/>
    </row>
    <row r="83" spans="1:18" ht="24.95" customHeight="1" x14ac:dyDescent="0.25">
      <c r="A83" s="44"/>
      <c r="B83" s="44"/>
      <c r="C83" s="48"/>
      <c r="D83" s="13"/>
      <c r="E83" s="45"/>
      <c r="F83" s="46" t="s">
        <v>25</v>
      </c>
      <c r="G83" s="47"/>
      <c r="H83" s="46" t="s">
        <v>10</v>
      </c>
      <c r="I83" s="46" t="s">
        <v>26</v>
      </c>
      <c r="J83" s="46" t="s">
        <v>27</v>
      </c>
      <c r="K83" s="46" t="s">
        <v>28</v>
      </c>
      <c r="L83" s="46" t="s">
        <v>29</v>
      </c>
      <c r="M83" s="46" t="s">
        <v>30</v>
      </c>
      <c r="N83" s="46"/>
      <c r="O83" s="46"/>
      <c r="P83" s="46"/>
      <c r="Q83" s="44"/>
      <c r="R83" s="16"/>
    </row>
    <row r="84" spans="1:18" ht="24.95" customHeight="1" x14ac:dyDescent="0.25">
      <c r="A84" s="18"/>
      <c r="B84" s="18"/>
      <c r="C84" s="19"/>
      <c r="D84" s="20"/>
      <c r="E84" s="21"/>
      <c r="F84" s="22"/>
      <c r="G84" s="23"/>
      <c r="H84" s="22"/>
      <c r="I84" s="22" t="s">
        <v>30</v>
      </c>
      <c r="J84" s="22" t="s">
        <v>31</v>
      </c>
      <c r="K84" s="22" t="s">
        <v>32</v>
      </c>
      <c r="L84" s="22"/>
      <c r="M84" s="22"/>
      <c r="N84" s="22"/>
      <c r="O84" s="22"/>
      <c r="P84" s="22"/>
      <c r="Q84" s="18"/>
      <c r="R84" s="24"/>
    </row>
    <row r="85" spans="1:18" ht="24.95" customHeight="1" x14ac:dyDescent="0.25">
      <c r="A85" s="44">
        <v>1</v>
      </c>
      <c r="B85" s="50" t="s">
        <v>85</v>
      </c>
      <c r="C85" s="48" t="s">
        <v>86</v>
      </c>
      <c r="D85" s="49">
        <v>41424</v>
      </c>
      <c r="E85" s="55" t="s">
        <v>87</v>
      </c>
      <c r="F85" s="46">
        <v>0</v>
      </c>
      <c r="G85" s="47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f>+F85+G85+H85+I85+J85+K85+L85+M85</f>
        <v>0</v>
      </c>
      <c r="O85" s="46">
        <f>4000000-N85</f>
        <v>4000000</v>
      </c>
      <c r="P85" s="46">
        <f>+N85+O85</f>
        <v>4000000</v>
      </c>
      <c r="Q85" s="50" t="s">
        <v>88</v>
      </c>
      <c r="R85" s="51" t="s">
        <v>33</v>
      </c>
    </row>
    <row r="86" spans="1:18" ht="24.95" customHeight="1" x14ac:dyDescent="0.25">
      <c r="A86" s="44"/>
      <c r="B86" s="50"/>
      <c r="C86" s="41"/>
      <c r="D86" s="49"/>
      <c r="E86" s="45"/>
      <c r="F86" s="46"/>
      <c r="G86" s="47"/>
      <c r="H86" s="46"/>
      <c r="I86" s="46"/>
      <c r="J86" s="46"/>
      <c r="K86" s="46"/>
      <c r="L86" s="46"/>
      <c r="M86" s="46"/>
      <c r="N86" s="46"/>
      <c r="O86" s="46"/>
      <c r="P86" s="46"/>
      <c r="Q86" s="50"/>
      <c r="R86" s="51"/>
    </row>
    <row r="87" spans="1:18" ht="24.95" customHeight="1" x14ac:dyDescent="0.25">
      <c r="A87" s="44"/>
      <c r="B87" s="50"/>
      <c r="C87" s="48"/>
      <c r="D87" s="49"/>
      <c r="E87" s="45"/>
      <c r="F87" s="46"/>
      <c r="G87" s="47"/>
      <c r="H87" s="46"/>
      <c r="I87" s="46"/>
      <c r="J87" s="46"/>
      <c r="K87" s="46"/>
      <c r="L87" s="46"/>
      <c r="M87" s="46"/>
      <c r="N87" s="46"/>
      <c r="O87" s="46"/>
      <c r="P87" s="46"/>
      <c r="Q87" s="50"/>
      <c r="R87" s="51"/>
    </row>
    <row r="88" spans="1:18" ht="24.95" customHeight="1" x14ac:dyDescent="0.25">
      <c r="A88" s="44"/>
      <c r="B88" s="50"/>
      <c r="C88" s="48"/>
      <c r="D88" s="49"/>
      <c r="E88" s="45"/>
      <c r="F88" s="46"/>
      <c r="G88" s="47"/>
      <c r="H88" s="46"/>
      <c r="I88" s="46"/>
      <c r="J88" s="46"/>
      <c r="K88" s="46"/>
      <c r="L88" s="46"/>
      <c r="M88" s="46"/>
      <c r="N88" s="46"/>
      <c r="O88" s="46"/>
      <c r="P88" s="46"/>
      <c r="Q88" s="50"/>
      <c r="R88" s="51"/>
    </row>
    <row r="89" spans="1:18" ht="24.95" customHeight="1" x14ac:dyDescent="0.25">
      <c r="A89" s="44"/>
      <c r="B89" s="50"/>
      <c r="C89" s="48"/>
      <c r="D89" s="49"/>
      <c r="E89" s="45"/>
      <c r="F89" s="46"/>
      <c r="G89" s="47"/>
      <c r="H89" s="46"/>
      <c r="I89" s="46"/>
      <c r="J89" s="46"/>
      <c r="K89" s="46"/>
      <c r="L89" s="46"/>
      <c r="M89" s="46"/>
      <c r="N89" s="46"/>
      <c r="O89" s="46"/>
      <c r="P89" s="46"/>
      <c r="Q89" s="50"/>
      <c r="R89" s="51"/>
    </row>
    <row r="90" spans="1:18" ht="24.95" customHeight="1" x14ac:dyDescent="0.25">
      <c r="A90" s="44"/>
      <c r="B90" s="50"/>
      <c r="C90" s="48"/>
      <c r="D90" s="49"/>
      <c r="E90" s="45"/>
      <c r="F90" s="46"/>
      <c r="G90" s="47"/>
      <c r="H90" s="46"/>
      <c r="I90" s="46"/>
      <c r="J90" s="46"/>
      <c r="K90" s="46"/>
      <c r="L90" s="46"/>
      <c r="M90" s="46"/>
      <c r="N90" s="46"/>
      <c r="O90" s="46"/>
      <c r="P90" s="46"/>
      <c r="Q90" s="50"/>
      <c r="R90" s="51"/>
    </row>
    <row r="91" spans="1:18" ht="24.95" customHeight="1" x14ac:dyDescent="0.25">
      <c r="A91" s="44" t="s">
        <v>34</v>
      </c>
      <c r="B91" s="27"/>
      <c r="C91" s="28"/>
      <c r="D91" s="29"/>
      <c r="E91" s="28"/>
      <c r="F91" s="4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1"/>
      <c r="R91" s="1"/>
    </row>
    <row r="92" spans="1:18" ht="24.95" customHeight="1" thickBot="1" x14ac:dyDescent="0.3">
      <c r="A92" s="30"/>
      <c r="B92" s="568" t="s">
        <v>35</v>
      </c>
      <c r="C92" s="569"/>
      <c r="D92" s="569"/>
      <c r="E92" s="570"/>
      <c r="F92" s="31">
        <v>0</v>
      </c>
      <c r="G92" s="31">
        <f>SUM(G85:G91)</f>
        <v>0</v>
      </c>
      <c r="H92" s="31">
        <v>0</v>
      </c>
      <c r="I92" s="31">
        <v>0</v>
      </c>
      <c r="J92" s="31">
        <v>0</v>
      </c>
      <c r="K92" s="31">
        <v>0</v>
      </c>
      <c r="L92" s="31">
        <f>SUM(L85:L91)</f>
        <v>0</v>
      </c>
      <c r="M92" s="31">
        <f>SUM(M85:M91)</f>
        <v>0</v>
      </c>
      <c r="N92" s="31">
        <f>SUM(N85:N91)</f>
        <v>0</v>
      </c>
      <c r="O92" s="31">
        <f>SUM(O85:O91)</f>
        <v>4000000</v>
      </c>
      <c r="P92" s="31">
        <f>SUM(P85:P91)</f>
        <v>4000000</v>
      </c>
      <c r="Q92" s="32"/>
      <c r="R92" s="32"/>
    </row>
    <row r="93" spans="1:18" ht="24.95" customHeight="1" thickTop="1" x14ac:dyDescent="0.25">
      <c r="A93" s="4"/>
      <c r="B93" s="3"/>
      <c r="C93" s="3"/>
      <c r="D93" s="4"/>
      <c r="E93" s="3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3"/>
    </row>
    <row r="94" spans="1:18" ht="24.95" customHeight="1" x14ac:dyDescent="0.25">
      <c r="A94" s="4"/>
      <c r="B94" s="3"/>
      <c r="C94" s="3"/>
      <c r="D94" s="4"/>
      <c r="E94" s="3"/>
      <c r="F94" s="42" t="s">
        <v>84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3"/>
    </row>
    <row r="95" spans="1:18" ht="24.95" customHeight="1" x14ac:dyDescent="0.25">
      <c r="A95" s="4"/>
      <c r="B95" s="3"/>
      <c r="C95" s="3" t="s">
        <v>36</v>
      </c>
      <c r="D95" s="4"/>
      <c r="E95" s="3"/>
      <c r="F95" s="58" t="s">
        <v>37</v>
      </c>
      <c r="G95" s="571" t="s">
        <v>38</v>
      </c>
      <c r="H95" s="571"/>
      <c r="I95" s="58"/>
      <c r="J95" s="58"/>
      <c r="K95" s="58"/>
      <c r="L95" s="58"/>
      <c r="M95" s="34"/>
      <c r="N95" s="34"/>
      <c r="O95" s="34"/>
      <c r="P95" s="34"/>
      <c r="Q95" s="34"/>
      <c r="R95" s="3"/>
    </row>
    <row r="96" spans="1:18" ht="24.95" customHeight="1" x14ac:dyDescent="0.25">
      <c r="A96" s="4"/>
      <c r="B96" s="3"/>
      <c r="C96" s="3"/>
      <c r="D96" s="4"/>
      <c r="E96" s="3"/>
      <c r="F96" s="58"/>
      <c r="G96" s="58"/>
      <c r="H96" s="58"/>
      <c r="I96" s="58"/>
      <c r="J96" s="58"/>
      <c r="K96" s="58"/>
      <c r="L96" s="58"/>
      <c r="M96" s="34"/>
      <c r="N96" s="34"/>
      <c r="O96" s="34"/>
      <c r="P96" s="34"/>
      <c r="Q96" s="34"/>
      <c r="R96" s="3"/>
    </row>
    <row r="97" spans="1:18" ht="24.95" customHeight="1" x14ac:dyDescent="0.25">
      <c r="A97" s="4"/>
      <c r="B97" s="3"/>
      <c r="C97" s="3"/>
      <c r="D97" s="4"/>
      <c r="E97" s="3"/>
      <c r="F97" s="35"/>
      <c r="G97" s="35"/>
      <c r="H97" s="35"/>
      <c r="I97" s="35"/>
      <c r="J97" s="35"/>
      <c r="K97" s="35"/>
      <c r="L97" s="35"/>
      <c r="M97" s="34"/>
      <c r="N97" s="34"/>
      <c r="O97" s="34"/>
      <c r="P97" s="34"/>
      <c r="Q97" s="34"/>
      <c r="R97" s="3"/>
    </row>
    <row r="98" spans="1:18" ht="24.95" customHeight="1" x14ac:dyDescent="0.25">
      <c r="A98" s="4"/>
      <c r="B98" s="3"/>
      <c r="C98" s="3"/>
      <c r="D98" s="4"/>
      <c r="E98" s="3"/>
      <c r="F98" s="35"/>
      <c r="G98" s="35"/>
      <c r="H98" s="35"/>
      <c r="I98" s="35"/>
      <c r="J98" s="35"/>
      <c r="K98" s="35"/>
      <c r="L98" s="35"/>
      <c r="M98" s="34"/>
      <c r="N98" s="34"/>
      <c r="O98" s="34"/>
      <c r="P98" s="34"/>
      <c r="Q98" s="34"/>
      <c r="R98" s="3"/>
    </row>
    <row r="99" spans="1:18" ht="24.95" customHeight="1" x14ac:dyDescent="0.25">
      <c r="A99" s="4"/>
      <c r="B99" s="3"/>
      <c r="C99" s="3"/>
      <c r="D99" s="4"/>
      <c r="E99" s="3"/>
      <c r="F99" s="35"/>
      <c r="G99" s="35"/>
      <c r="H99" s="35"/>
      <c r="I99" s="35"/>
      <c r="J99" s="35"/>
      <c r="K99" s="35"/>
      <c r="L99" s="35"/>
      <c r="M99" s="34"/>
      <c r="N99" s="34"/>
      <c r="O99" s="34"/>
      <c r="P99" s="34"/>
      <c r="Q99" s="34"/>
      <c r="R99" s="3"/>
    </row>
    <row r="100" spans="1:18" ht="24.95" customHeight="1" x14ac:dyDescent="0.25">
      <c r="A100" s="4"/>
      <c r="B100" s="3"/>
      <c r="C100" s="3"/>
      <c r="D100" s="4"/>
      <c r="E100" s="3"/>
      <c r="F100" s="36" t="s">
        <v>39</v>
      </c>
      <c r="G100" s="36" t="s">
        <v>40</v>
      </c>
      <c r="H100" s="36" t="s">
        <v>79</v>
      </c>
      <c r="I100" s="36"/>
      <c r="J100" s="36"/>
      <c r="K100" s="36"/>
      <c r="L100" s="36"/>
      <c r="M100" s="34"/>
      <c r="N100" s="34"/>
      <c r="O100" s="34"/>
      <c r="P100" s="34"/>
      <c r="Q100" s="34"/>
      <c r="R100" s="3"/>
    </row>
    <row r="101" spans="1:18" ht="24.95" customHeight="1" x14ac:dyDescent="0.25">
      <c r="A101" s="4"/>
      <c r="B101" s="3"/>
      <c r="C101" s="3"/>
      <c r="D101" s="4"/>
      <c r="E101" s="3"/>
      <c r="F101" s="40" t="s">
        <v>42</v>
      </c>
      <c r="G101" s="40" t="s">
        <v>43</v>
      </c>
      <c r="H101" s="40" t="s">
        <v>44</v>
      </c>
      <c r="I101" s="37"/>
      <c r="J101" s="37"/>
      <c r="K101" s="37"/>
      <c r="L101" s="37"/>
      <c r="M101" s="34"/>
      <c r="N101" s="34"/>
      <c r="O101" s="34"/>
      <c r="P101" s="34"/>
      <c r="Q101" s="34"/>
      <c r="R101" s="3"/>
    </row>
  </sheetData>
  <mergeCells count="8">
    <mergeCell ref="G69:H69"/>
    <mergeCell ref="B92:E92"/>
    <mergeCell ref="G95:H95"/>
    <mergeCell ref="B14:E14"/>
    <mergeCell ref="G17:H17"/>
    <mergeCell ref="B41:E41"/>
    <mergeCell ref="G44:H44"/>
    <mergeCell ref="B66:E66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64" workbookViewId="0">
      <selection activeCell="G78" sqref="G78"/>
    </sheetView>
  </sheetViews>
  <sheetFormatPr defaultRowHeight="15" x14ac:dyDescent="0.25"/>
  <cols>
    <col min="1" max="1" width="2.140625" customWidth="1"/>
    <col min="2" max="2" width="18.140625" customWidth="1"/>
    <col min="3" max="3" width="7.85546875" bestFit="1" customWidth="1"/>
    <col min="4" max="4" width="12.42578125" customWidth="1"/>
    <col min="5" max="5" width="17" customWidth="1"/>
    <col min="6" max="6" width="18.28515625" bestFit="1" customWidth="1"/>
    <col min="7" max="7" width="15.7109375" customWidth="1"/>
    <col min="8" max="8" width="12.42578125" customWidth="1"/>
    <col min="9" max="9" width="13.28515625" customWidth="1"/>
    <col min="10" max="10" width="10.140625" customWidth="1"/>
    <col min="11" max="11" width="17.28515625" bestFit="1" customWidth="1"/>
    <col min="12" max="12" width="19.5703125" bestFit="1" customWidth="1"/>
    <col min="13" max="13" width="17.28515625" customWidth="1"/>
    <col min="14" max="14" width="11.140625" customWidth="1"/>
    <col min="15" max="15" width="15.7109375" customWidth="1"/>
  </cols>
  <sheetData>
    <row r="1" spans="1:15" x14ac:dyDescent="0.25">
      <c r="H1" t="s">
        <v>672</v>
      </c>
    </row>
    <row r="2" spans="1:15" ht="15.75" x14ac:dyDescent="0.25">
      <c r="A2" s="2" t="s">
        <v>0</v>
      </c>
      <c r="B2" s="3"/>
      <c r="C2" s="4"/>
      <c r="D2" s="4"/>
      <c r="E2" s="4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43" t="s">
        <v>668</v>
      </c>
      <c r="B3" s="2"/>
      <c r="C3" s="2"/>
      <c r="D3" s="2"/>
      <c r="E3" s="2"/>
      <c r="F3" s="37"/>
      <c r="G3" s="37"/>
      <c r="H3" s="37"/>
      <c r="I3" s="37"/>
      <c r="J3" s="34"/>
      <c r="K3" s="34"/>
      <c r="L3" s="187"/>
      <c r="M3" s="187"/>
      <c r="N3" s="187"/>
      <c r="O3" s="187"/>
    </row>
    <row r="4" spans="1:15" ht="15.75" x14ac:dyDescent="0.25">
      <c r="A4" s="6"/>
      <c r="B4" s="6" t="s">
        <v>34</v>
      </c>
      <c r="C4" s="7" t="s">
        <v>3</v>
      </c>
      <c r="D4" s="8" t="s">
        <v>4</v>
      </c>
      <c r="E4" s="7" t="s">
        <v>5</v>
      </c>
      <c r="F4" s="9" t="s">
        <v>6</v>
      </c>
      <c r="G4" s="9" t="s">
        <v>8</v>
      </c>
      <c r="H4" s="265" t="s">
        <v>7</v>
      </c>
      <c r="I4" s="284" t="s">
        <v>533</v>
      </c>
      <c r="J4" s="265" t="s">
        <v>499</v>
      </c>
      <c r="K4" s="9" t="s">
        <v>13</v>
      </c>
      <c r="L4" s="9" t="s">
        <v>13</v>
      </c>
      <c r="M4" s="9" t="s">
        <v>14</v>
      </c>
      <c r="N4" s="6" t="s">
        <v>15</v>
      </c>
      <c r="O4" s="10" t="s">
        <v>382</v>
      </c>
    </row>
    <row r="5" spans="1:15" ht="15.75" x14ac:dyDescent="0.25">
      <c r="A5" s="44"/>
      <c r="B5" s="44"/>
      <c r="C5" s="45"/>
      <c r="D5" s="13"/>
      <c r="E5" s="45"/>
      <c r="F5" s="46" t="s">
        <v>17</v>
      </c>
      <c r="G5" s="46" t="s">
        <v>18</v>
      </c>
      <c r="H5" s="262"/>
      <c r="I5" s="262"/>
      <c r="J5" s="262" t="s">
        <v>29</v>
      </c>
      <c r="K5" s="46" t="s">
        <v>22</v>
      </c>
      <c r="L5" s="46" t="s">
        <v>23</v>
      </c>
      <c r="M5" s="46" t="s">
        <v>24</v>
      </c>
      <c r="N5" s="44"/>
      <c r="O5" s="16"/>
    </row>
    <row r="6" spans="1:15" ht="15.75" x14ac:dyDescent="0.25">
      <c r="A6" s="44"/>
      <c r="B6" s="44"/>
      <c r="C6" s="48"/>
      <c r="D6" s="13"/>
      <c r="E6" s="45"/>
      <c r="F6" s="46" t="s">
        <v>25</v>
      </c>
      <c r="G6" s="46" t="s">
        <v>10</v>
      </c>
      <c r="H6" s="46"/>
      <c r="I6" s="285"/>
      <c r="J6" s="66"/>
      <c r="K6" s="46"/>
      <c r="L6" s="46"/>
      <c r="M6" s="46"/>
      <c r="N6" s="44"/>
      <c r="O6" s="16"/>
    </row>
    <row r="7" spans="1:15" ht="15.75" x14ac:dyDescent="0.25">
      <c r="A7" s="18"/>
      <c r="B7" s="18"/>
      <c r="C7" s="19"/>
      <c r="D7" s="20"/>
      <c r="E7" s="21"/>
      <c r="F7" s="23"/>
      <c r="G7" s="22"/>
      <c r="H7" s="144"/>
      <c r="I7" s="283"/>
      <c r="J7" s="67"/>
      <c r="K7" s="22"/>
      <c r="L7" s="22"/>
      <c r="M7" s="22"/>
      <c r="N7" s="18"/>
      <c r="O7" s="24"/>
    </row>
    <row r="8" spans="1:15" ht="15.75" x14ac:dyDescent="0.25">
      <c r="A8" s="188"/>
      <c r="B8" s="1"/>
      <c r="C8" s="189"/>
      <c r="D8" s="49"/>
      <c r="E8" s="189"/>
      <c r="F8" s="133"/>
      <c r="G8" s="133"/>
      <c r="H8" s="133"/>
      <c r="I8" s="133"/>
      <c r="J8" s="46"/>
      <c r="K8" s="46"/>
      <c r="L8" s="46"/>
      <c r="M8" s="46"/>
      <c r="N8" s="179"/>
      <c r="O8" s="191"/>
    </row>
    <row r="9" spans="1:15" ht="15.75" x14ac:dyDescent="0.25">
      <c r="A9" s="188">
        <v>1</v>
      </c>
      <c r="B9" s="50" t="s">
        <v>669</v>
      </c>
      <c r="C9" s="41" t="s">
        <v>670</v>
      </c>
      <c r="D9" s="49">
        <v>42592</v>
      </c>
      <c r="E9" s="55" t="s">
        <v>600</v>
      </c>
      <c r="F9" s="133">
        <v>0</v>
      </c>
      <c r="G9" s="133">
        <v>0</v>
      </c>
      <c r="H9" s="133">
        <v>24774</v>
      </c>
      <c r="I9" s="133">
        <v>40000</v>
      </c>
      <c r="J9" s="46">
        <v>0</v>
      </c>
      <c r="K9" s="46">
        <f>SUM(F9:J9)</f>
        <v>64774</v>
      </c>
      <c r="L9" s="46">
        <f>4000000-K9</f>
        <v>3935226</v>
      </c>
      <c r="M9" s="46">
        <f>+K9+L9</f>
        <v>4000000</v>
      </c>
      <c r="N9" s="141" t="s">
        <v>449</v>
      </c>
      <c r="O9" s="191" t="s">
        <v>546</v>
      </c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191"/>
    </row>
    <row r="11" spans="1:15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46"/>
      <c r="K11" s="46"/>
      <c r="L11" s="46"/>
      <c r="M11" s="46"/>
      <c r="N11" s="141"/>
      <c r="O11" s="282"/>
    </row>
    <row r="12" spans="1:15" ht="16.5" thickBot="1" x14ac:dyDescent="0.3">
      <c r="A12" s="30"/>
      <c r="B12" s="568"/>
      <c r="C12" s="569"/>
      <c r="D12" s="569"/>
      <c r="E12" s="570"/>
      <c r="F12" s="31">
        <f t="shared" ref="F12:H12" si="0">SUM(F9:F11)</f>
        <v>0</v>
      </c>
      <c r="G12" s="31">
        <f t="shared" si="0"/>
        <v>0</v>
      </c>
      <c r="H12" s="31">
        <f t="shared" si="0"/>
        <v>24774</v>
      </c>
      <c r="I12" s="31">
        <f>SUM(I9:I11)</f>
        <v>40000</v>
      </c>
      <c r="J12" s="31">
        <f t="shared" ref="J12:M12" si="1">SUM(J9:J11)</f>
        <v>0</v>
      </c>
      <c r="K12" s="31">
        <f t="shared" si="1"/>
        <v>64774</v>
      </c>
      <c r="L12" s="31">
        <f t="shared" si="1"/>
        <v>3935226</v>
      </c>
      <c r="M12" s="31">
        <f t="shared" si="1"/>
        <v>4000000</v>
      </c>
      <c r="N12" s="32"/>
      <c r="O12" s="32"/>
    </row>
    <row r="13" spans="1:15" ht="16.5" thickTop="1" x14ac:dyDescent="0.25">
      <c r="A13" s="4"/>
      <c r="B13" s="3"/>
      <c r="C13" s="3"/>
      <c r="D13" s="4"/>
      <c r="E13" s="3"/>
      <c r="F13" s="42"/>
      <c r="G13" s="42"/>
      <c r="H13" s="42"/>
      <c r="I13" s="42"/>
      <c r="J13" s="42"/>
      <c r="K13" s="42"/>
      <c r="L13" s="42"/>
      <c r="M13" s="42"/>
      <c r="N13" s="42"/>
      <c r="O13" s="3"/>
    </row>
    <row r="14" spans="1:15" ht="15.75" x14ac:dyDescent="0.25">
      <c r="A14" s="4"/>
      <c r="B14" s="35" t="s">
        <v>671</v>
      </c>
      <c r="C14" s="3"/>
      <c r="D14" s="249"/>
      <c r="E14" s="187"/>
      <c r="F14" s="35"/>
      <c r="G14" s="35"/>
      <c r="H14" s="35"/>
      <c r="I14" s="35"/>
      <c r="J14" s="35"/>
      <c r="K14" s="35"/>
      <c r="L14" s="187"/>
      <c r="M14" s="187"/>
      <c r="N14" s="187"/>
      <c r="O14" s="187"/>
    </row>
    <row r="15" spans="1:15" ht="15.75" x14ac:dyDescent="0.25">
      <c r="A15" s="251"/>
      <c r="B15" s="254" t="s">
        <v>213</v>
      </c>
      <c r="C15" s="3"/>
      <c r="D15" s="249"/>
      <c r="E15" s="35" t="s">
        <v>272</v>
      </c>
      <c r="F15" s="571" t="s">
        <v>273</v>
      </c>
      <c r="G15" s="571"/>
      <c r="H15" s="187"/>
      <c r="I15" s="255"/>
      <c r="J15" s="255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5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</row>
    <row r="18" spans="1:15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187"/>
      <c r="L18" s="187"/>
      <c r="M18" s="187"/>
      <c r="N18" s="187"/>
      <c r="O18" s="187"/>
    </row>
    <row r="19" spans="1:15" ht="15.75" x14ac:dyDescent="0.25">
      <c r="A19" s="251"/>
      <c r="B19" s="254"/>
      <c r="C19" s="3"/>
      <c r="D19" s="249"/>
      <c r="E19" s="35"/>
      <c r="F19" s="35"/>
      <c r="G19" s="35"/>
      <c r="H19" s="35"/>
      <c r="I19" s="35"/>
      <c r="J19" s="35"/>
      <c r="K19" s="35"/>
      <c r="L19" s="187"/>
      <c r="M19" s="187"/>
      <c r="N19" s="187"/>
      <c r="O19" s="187"/>
    </row>
    <row r="20" spans="1:15" ht="15.75" x14ac:dyDescent="0.25">
      <c r="A20" s="251" t="s">
        <v>274</v>
      </c>
      <c r="B20" s="253" t="s">
        <v>275</v>
      </c>
      <c r="C20" s="3"/>
      <c r="D20" s="249"/>
      <c r="E20" s="252" t="s">
        <v>276</v>
      </c>
      <c r="F20" s="36" t="s">
        <v>40</v>
      </c>
      <c r="G20" s="36" t="s">
        <v>419</v>
      </c>
      <c r="H20" s="187"/>
      <c r="I20" s="187"/>
      <c r="J20" s="36"/>
      <c r="K20" s="187"/>
      <c r="L20" s="187"/>
      <c r="M20" s="187"/>
      <c r="N20" s="187"/>
      <c r="O20" s="187"/>
    </row>
    <row r="21" spans="1:15" ht="15.75" x14ac:dyDescent="0.25">
      <c r="A21" s="251"/>
      <c r="B21" s="250" t="s">
        <v>390</v>
      </c>
      <c r="C21" s="3"/>
      <c r="D21" s="249"/>
      <c r="E21" s="248" t="s">
        <v>215</v>
      </c>
      <c r="F21" s="247" t="s">
        <v>43</v>
      </c>
      <c r="G21" s="247" t="s">
        <v>125</v>
      </c>
      <c r="H21" s="187"/>
      <c r="I21" s="187"/>
      <c r="J21" s="247"/>
      <c r="K21" s="187"/>
      <c r="L21" s="187"/>
      <c r="M21" s="187"/>
      <c r="N21" s="187"/>
      <c r="O21" s="187"/>
    </row>
    <row r="23" spans="1:15" ht="15.75" x14ac:dyDescent="0.25">
      <c r="A23" s="2" t="s">
        <v>0</v>
      </c>
      <c r="B23" s="3"/>
      <c r="C23" s="4"/>
      <c r="D23" s="4"/>
      <c r="E23" s="4"/>
      <c r="F23" s="37"/>
      <c r="G23" s="37"/>
      <c r="H23" s="37"/>
      <c r="I23" s="37"/>
      <c r="J23" s="34"/>
      <c r="K23" s="34"/>
      <c r="L23" s="187"/>
      <c r="M23" s="187"/>
      <c r="N23" s="187"/>
      <c r="O23" s="187"/>
    </row>
    <row r="24" spans="1:15" ht="15.75" x14ac:dyDescent="0.25">
      <c r="A24" s="43" t="s">
        <v>673</v>
      </c>
      <c r="B24" s="2"/>
      <c r="C24" s="2"/>
      <c r="D24" s="2"/>
      <c r="E24" s="2"/>
      <c r="F24" s="37"/>
      <c r="G24" s="37"/>
      <c r="H24" s="37"/>
      <c r="I24" s="37"/>
      <c r="J24" s="34"/>
      <c r="K24" s="34"/>
      <c r="L24" s="187"/>
      <c r="M24" s="187"/>
      <c r="N24" s="187"/>
      <c r="O24" s="187"/>
    </row>
    <row r="25" spans="1:15" ht="15.75" x14ac:dyDescent="0.25">
      <c r="A25" s="6"/>
      <c r="B25" s="6" t="s">
        <v>34</v>
      </c>
      <c r="C25" s="7" t="s">
        <v>3</v>
      </c>
      <c r="D25" s="8" t="s">
        <v>4</v>
      </c>
      <c r="E25" s="7" t="s">
        <v>5</v>
      </c>
      <c r="F25" s="9" t="s">
        <v>6</v>
      </c>
      <c r="G25" s="9" t="s">
        <v>8</v>
      </c>
      <c r="H25" s="265" t="s">
        <v>7</v>
      </c>
      <c r="I25" s="284" t="s">
        <v>533</v>
      </c>
      <c r="J25" s="265" t="s">
        <v>499</v>
      </c>
      <c r="K25" s="9" t="s">
        <v>13</v>
      </c>
      <c r="L25" s="9" t="s">
        <v>13</v>
      </c>
      <c r="M25" s="9" t="s">
        <v>14</v>
      </c>
      <c r="N25" s="6" t="s">
        <v>15</v>
      </c>
      <c r="O25" s="10" t="s">
        <v>382</v>
      </c>
    </row>
    <row r="26" spans="1:15" ht="15.75" x14ac:dyDescent="0.25">
      <c r="A26" s="44"/>
      <c r="B26" s="44"/>
      <c r="C26" s="45"/>
      <c r="D26" s="13"/>
      <c r="E26" s="45"/>
      <c r="F26" s="46" t="s">
        <v>17</v>
      </c>
      <c r="G26" s="46" t="s">
        <v>18</v>
      </c>
      <c r="H26" s="262"/>
      <c r="I26" s="262"/>
      <c r="J26" s="262" t="s">
        <v>29</v>
      </c>
      <c r="K26" s="46" t="s">
        <v>22</v>
      </c>
      <c r="L26" s="46" t="s">
        <v>23</v>
      </c>
      <c r="M26" s="46" t="s">
        <v>24</v>
      </c>
      <c r="N26" s="44"/>
      <c r="O26" s="16"/>
    </row>
    <row r="27" spans="1:15" ht="15.75" x14ac:dyDescent="0.25">
      <c r="A27" s="44"/>
      <c r="B27" s="44"/>
      <c r="C27" s="48"/>
      <c r="D27" s="13"/>
      <c r="E27" s="45"/>
      <c r="F27" s="46" t="s">
        <v>25</v>
      </c>
      <c r="G27" s="46" t="s">
        <v>10</v>
      </c>
      <c r="H27" s="46"/>
      <c r="I27" s="285"/>
      <c r="J27" s="66"/>
      <c r="K27" s="46"/>
      <c r="L27" s="46"/>
      <c r="M27" s="46"/>
      <c r="N27" s="44"/>
      <c r="O27" s="16"/>
    </row>
    <row r="28" spans="1:15" ht="15.75" x14ac:dyDescent="0.25">
      <c r="A28" s="18"/>
      <c r="B28" s="18"/>
      <c r="C28" s="19"/>
      <c r="D28" s="20"/>
      <c r="E28" s="21"/>
      <c r="F28" s="23"/>
      <c r="G28" s="22"/>
      <c r="H28" s="144"/>
      <c r="I28" s="283"/>
      <c r="J28" s="67"/>
      <c r="K28" s="22"/>
      <c r="L28" s="22"/>
      <c r="M28" s="22"/>
      <c r="N28" s="18"/>
      <c r="O28" s="24"/>
    </row>
    <row r="29" spans="1:15" ht="15.75" x14ac:dyDescent="0.25">
      <c r="A29" s="188"/>
      <c r="B29" s="1"/>
      <c r="C29" s="189"/>
      <c r="D29" s="49"/>
      <c r="E29" s="189"/>
      <c r="F29" s="133"/>
      <c r="G29" s="133"/>
      <c r="H29" s="133"/>
      <c r="I29" s="133"/>
      <c r="J29" s="46"/>
      <c r="K29" s="46"/>
      <c r="L29" s="46"/>
      <c r="M29" s="46"/>
      <c r="N29" s="179"/>
      <c r="O29" s="191"/>
    </row>
    <row r="30" spans="1:15" ht="15.75" x14ac:dyDescent="0.25">
      <c r="A30" s="188">
        <v>1</v>
      </c>
      <c r="B30" s="50" t="s">
        <v>619</v>
      </c>
      <c r="C30" s="41" t="s">
        <v>620</v>
      </c>
      <c r="D30" s="49">
        <v>42594</v>
      </c>
      <c r="E30" s="55" t="s">
        <v>621</v>
      </c>
      <c r="F30" s="133">
        <v>0</v>
      </c>
      <c r="G30" s="133">
        <v>0</v>
      </c>
      <c r="H30" s="133">
        <v>72000</v>
      </c>
      <c r="I30" s="133">
        <v>0</v>
      </c>
      <c r="J30" s="46">
        <v>0</v>
      </c>
      <c r="K30" s="46">
        <f>SUM(F30:J30)</f>
        <v>72000</v>
      </c>
      <c r="L30" s="46">
        <f>6000000-K30</f>
        <v>5928000</v>
      </c>
      <c r="M30" s="46">
        <f>+K30+L30</f>
        <v>6000000</v>
      </c>
      <c r="N30" s="141" t="s">
        <v>157</v>
      </c>
      <c r="O30" s="191" t="s">
        <v>546</v>
      </c>
    </row>
    <row r="31" spans="1:15" ht="15.75" x14ac:dyDescent="0.25">
      <c r="A31" s="188"/>
      <c r="B31" s="126"/>
      <c r="C31" s="189"/>
      <c r="D31" s="49"/>
      <c r="E31" s="189"/>
      <c r="F31" s="133"/>
      <c r="G31" s="133"/>
      <c r="H31" s="133"/>
      <c r="I31" s="133"/>
      <c r="J31" s="46"/>
      <c r="K31" s="46"/>
      <c r="L31" s="46"/>
      <c r="M31" s="46"/>
      <c r="N31" s="141"/>
      <c r="O31" s="191"/>
    </row>
    <row r="32" spans="1:15" ht="15.75" x14ac:dyDescent="0.25">
      <c r="A32" s="188"/>
      <c r="B32" s="126"/>
      <c r="C32" s="189"/>
      <c r="D32" s="49"/>
      <c r="E32" s="189"/>
      <c r="F32" s="133"/>
      <c r="G32" s="133"/>
      <c r="H32" s="133"/>
      <c r="I32" s="133"/>
      <c r="J32" s="46"/>
      <c r="K32" s="46"/>
      <c r="L32" s="46"/>
      <c r="M32" s="46"/>
      <c r="N32" s="141"/>
      <c r="O32" s="282"/>
    </row>
    <row r="33" spans="1:15" ht="16.5" thickBot="1" x14ac:dyDescent="0.3">
      <c r="A33" s="30"/>
      <c r="B33" s="568"/>
      <c r="C33" s="569"/>
      <c r="D33" s="569"/>
      <c r="E33" s="570"/>
      <c r="F33" s="31">
        <f t="shared" ref="F33:H33" si="2">SUM(F30:F32)</f>
        <v>0</v>
      </c>
      <c r="G33" s="31">
        <f t="shared" si="2"/>
        <v>0</v>
      </c>
      <c r="H33" s="31">
        <f t="shared" si="2"/>
        <v>72000</v>
      </c>
      <c r="I33" s="31">
        <f>SUM(I30:I32)</f>
        <v>0</v>
      </c>
      <c r="J33" s="31">
        <f t="shared" ref="J33:M33" si="3">SUM(J30:J32)</f>
        <v>0</v>
      </c>
      <c r="K33" s="31">
        <f t="shared" si="3"/>
        <v>72000</v>
      </c>
      <c r="L33" s="31">
        <f t="shared" si="3"/>
        <v>5928000</v>
      </c>
      <c r="M33" s="31">
        <f t="shared" si="3"/>
        <v>6000000</v>
      </c>
      <c r="N33" s="32"/>
      <c r="O33" s="32"/>
    </row>
    <row r="34" spans="1:15" ht="16.5" thickTop="1" x14ac:dyDescent="0.25">
      <c r="A34" s="4"/>
      <c r="B34" s="3"/>
      <c r="C34" s="3"/>
      <c r="D34" s="4"/>
      <c r="E34" s="3"/>
      <c r="F34" s="42"/>
      <c r="G34" s="42"/>
      <c r="H34" s="42"/>
      <c r="I34" s="42"/>
      <c r="J34" s="42"/>
      <c r="K34" s="42"/>
      <c r="L34" s="42"/>
      <c r="M34" s="42"/>
      <c r="N34" s="42"/>
      <c r="O34" s="3"/>
    </row>
    <row r="35" spans="1:15" ht="15.75" x14ac:dyDescent="0.25">
      <c r="A35" s="4"/>
      <c r="B35" s="35" t="s">
        <v>674</v>
      </c>
      <c r="C35" s="3"/>
      <c r="D35" s="249"/>
      <c r="E35" s="187"/>
      <c r="F35" s="35"/>
      <c r="G35" s="35"/>
      <c r="H35" s="35"/>
      <c r="I35" s="35"/>
      <c r="J35" s="35"/>
      <c r="K35" s="35"/>
      <c r="L35" s="187"/>
      <c r="M35" s="187"/>
      <c r="N35" s="187"/>
      <c r="O35" s="187"/>
    </row>
    <row r="36" spans="1:15" ht="15.75" x14ac:dyDescent="0.25">
      <c r="A36" s="251"/>
      <c r="B36" s="254" t="s">
        <v>213</v>
      </c>
      <c r="C36" s="3"/>
      <c r="D36" s="249"/>
      <c r="E36" s="35" t="s">
        <v>272</v>
      </c>
      <c r="F36" s="571" t="s">
        <v>273</v>
      </c>
      <c r="G36" s="571"/>
      <c r="H36" s="187"/>
      <c r="I36" s="255"/>
      <c r="J36" s="255"/>
      <c r="K36" s="187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187"/>
      <c r="L39" s="187"/>
      <c r="M39" s="187"/>
      <c r="N39" s="187"/>
      <c r="O39" s="187"/>
    </row>
    <row r="40" spans="1:15" ht="15.75" x14ac:dyDescent="0.25">
      <c r="A40" s="251"/>
      <c r="B40" s="254"/>
      <c r="C40" s="3"/>
      <c r="D40" s="249"/>
      <c r="E40" s="35"/>
      <c r="F40" s="35"/>
      <c r="G40" s="35"/>
      <c r="H40" s="35"/>
      <c r="I40" s="35"/>
      <c r="J40" s="35"/>
      <c r="K40" s="35"/>
      <c r="L40" s="187"/>
      <c r="M40" s="187"/>
      <c r="N40" s="187"/>
      <c r="O40" s="187"/>
    </row>
    <row r="41" spans="1:15" ht="15.75" x14ac:dyDescent="0.25">
      <c r="A41" s="251" t="s">
        <v>274</v>
      </c>
      <c r="B41" s="253" t="s">
        <v>275</v>
      </c>
      <c r="C41" s="3"/>
      <c r="D41" s="249"/>
      <c r="E41" s="252" t="s">
        <v>276</v>
      </c>
      <c r="F41" s="36" t="s">
        <v>40</v>
      </c>
      <c r="G41" s="36" t="s">
        <v>419</v>
      </c>
      <c r="H41" s="187"/>
      <c r="I41" s="187"/>
      <c r="J41" s="36"/>
      <c r="K41" s="187"/>
      <c r="L41" s="187"/>
      <c r="M41" s="187"/>
      <c r="N41" s="187"/>
      <c r="O41" s="187"/>
    </row>
    <row r="42" spans="1:15" ht="15.75" x14ac:dyDescent="0.25">
      <c r="A42" s="251"/>
      <c r="B42" s="250" t="s">
        <v>390</v>
      </c>
      <c r="C42" s="3"/>
      <c r="D42" s="249"/>
      <c r="E42" s="248" t="s">
        <v>215</v>
      </c>
      <c r="F42" s="247" t="s">
        <v>43</v>
      </c>
      <c r="G42" s="247" t="s">
        <v>125</v>
      </c>
      <c r="H42" s="187"/>
      <c r="I42" s="187"/>
      <c r="J42" s="247"/>
      <c r="K42" s="187"/>
      <c r="L42" s="187"/>
      <c r="M42" s="187"/>
      <c r="N42" s="187"/>
      <c r="O42" s="187"/>
    </row>
    <row r="43" spans="1:15" x14ac:dyDescent="0.25">
      <c r="I43" t="s">
        <v>679</v>
      </c>
    </row>
    <row r="44" spans="1:15" ht="15.75" x14ac:dyDescent="0.25">
      <c r="A44" s="2" t="s">
        <v>0</v>
      </c>
      <c r="B44" s="3"/>
      <c r="C44" s="4"/>
      <c r="D44" s="4"/>
      <c r="E44" s="4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43" t="s">
        <v>675</v>
      </c>
      <c r="B45" s="2"/>
      <c r="C45" s="2"/>
      <c r="D45" s="2"/>
      <c r="E45" s="2"/>
      <c r="F45" s="37"/>
      <c r="G45" s="37"/>
      <c r="H45" s="37"/>
      <c r="I45" s="37"/>
      <c r="J45" s="34"/>
      <c r="K45" s="34"/>
      <c r="L45" s="187"/>
      <c r="M45" s="187"/>
      <c r="N45" s="187"/>
      <c r="O45" s="187"/>
    </row>
    <row r="46" spans="1:15" ht="15.75" x14ac:dyDescent="0.25">
      <c r="A46" s="6"/>
      <c r="B46" s="6" t="s">
        <v>34</v>
      </c>
      <c r="C46" s="7" t="s">
        <v>3</v>
      </c>
      <c r="D46" s="8" t="s">
        <v>4</v>
      </c>
      <c r="E46" s="7" t="s">
        <v>5</v>
      </c>
      <c r="F46" s="9" t="s">
        <v>6</v>
      </c>
      <c r="G46" s="9" t="s">
        <v>8</v>
      </c>
      <c r="H46" s="265" t="s">
        <v>7</v>
      </c>
      <c r="I46" s="284" t="s">
        <v>533</v>
      </c>
      <c r="J46" s="265" t="s">
        <v>499</v>
      </c>
      <c r="K46" s="9" t="s">
        <v>13</v>
      </c>
      <c r="L46" s="9" t="s">
        <v>13</v>
      </c>
      <c r="M46" s="9" t="s">
        <v>14</v>
      </c>
      <c r="N46" s="6" t="s">
        <v>15</v>
      </c>
      <c r="O46" s="10" t="s">
        <v>382</v>
      </c>
    </row>
    <row r="47" spans="1:15" ht="15.75" x14ac:dyDescent="0.25">
      <c r="A47" s="44"/>
      <c r="B47" s="44"/>
      <c r="C47" s="45"/>
      <c r="D47" s="13"/>
      <c r="E47" s="45"/>
      <c r="F47" s="46" t="s">
        <v>17</v>
      </c>
      <c r="G47" s="46" t="s">
        <v>18</v>
      </c>
      <c r="H47" s="262"/>
      <c r="I47" s="262"/>
      <c r="J47" s="262" t="s">
        <v>29</v>
      </c>
      <c r="K47" s="46" t="s">
        <v>22</v>
      </c>
      <c r="L47" s="46" t="s">
        <v>23</v>
      </c>
      <c r="M47" s="46" t="s">
        <v>24</v>
      </c>
      <c r="N47" s="44"/>
      <c r="O47" s="16"/>
    </row>
    <row r="48" spans="1:15" ht="15.75" x14ac:dyDescent="0.25">
      <c r="A48" s="44"/>
      <c r="B48" s="44"/>
      <c r="C48" s="48"/>
      <c r="D48" s="13"/>
      <c r="E48" s="45"/>
      <c r="F48" s="46" t="s">
        <v>25</v>
      </c>
      <c r="G48" s="46" t="s">
        <v>10</v>
      </c>
      <c r="H48" s="46"/>
      <c r="I48" s="285"/>
      <c r="J48" s="66"/>
      <c r="K48" s="46"/>
      <c r="L48" s="46"/>
      <c r="M48" s="46"/>
      <c r="N48" s="44"/>
      <c r="O48" s="16"/>
    </row>
    <row r="49" spans="1:15" ht="15.75" x14ac:dyDescent="0.25">
      <c r="A49" s="18"/>
      <c r="B49" s="18"/>
      <c r="C49" s="19"/>
      <c r="D49" s="20"/>
      <c r="E49" s="21"/>
      <c r="F49" s="23"/>
      <c r="G49" s="22"/>
      <c r="H49" s="144"/>
      <c r="I49" s="283"/>
      <c r="J49" s="67"/>
      <c r="K49" s="22"/>
      <c r="L49" s="22"/>
      <c r="M49" s="22"/>
      <c r="N49" s="18"/>
      <c r="O49" s="24"/>
    </row>
    <row r="50" spans="1:15" ht="15.75" x14ac:dyDescent="0.25">
      <c r="A50" s="188"/>
      <c r="B50" s="1"/>
      <c r="C50" s="189"/>
      <c r="D50" s="49"/>
      <c r="E50" s="189"/>
      <c r="F50" s="133"/>
      <c r="G50" s="133"/>
      <c r="H50" s="133"/>
      <c r="I50" s="133"/>
      <c r="J50" s="46"/>
      <c r="K50" s="46"/>
      <c r="L50" s="46"/>
      <c r="M50" s="46"/>
      <c r="N50" s="179"/>
      <c r="O50" s="191"/>
    </row>
    <row r="51" spans="1:15" ht="15.75" x14ac:dyDescent="0.25">
      <c r="A51" s="188">
        <v>1</v>
      </c>
      <c r="B51" s="50" t="s">
        <v>676</v>
      </c>
      <c r="C51" s="41" t="s">
        <v>677</v>
      </c>
      <c r="D51" s="49">
        <v>42600</v>
      </c>
      <c r="E51" s="55" t="s">
        <v>681</v>
      </c>
      <c r="F51" s="133">
        <v>0</v>
      </c>
      <c r="G51" s="133">
        <v>0</v>
      </c>
      <c r="H51" s="133">
        <v>261290</v>
      </c>
      <c r="I51" s="133">
        <v>750000</v>
      </c>
      <c r="J51" s="46">
        <v>0</v>
      </c>
      <c r="K51" s="46">
        <f>SUM(F51:J51)</f>
        <v>1011290</v>
      </c>
      <c r="L51" s="46">
        <f>75000000-K51</f>
        <v>73988710</v>
      </c>
      <c r="M51" s="46">
        <f>+K51+L51</f>
        <v>75000000</v>
      </c>
      <c r="N51" s="141" t="s">
        <v>231</v>
      </c>
      <c r="O51" s="191" t="s">
        <v>678</v>
      </c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191"/>
    </row>
    <row r="53" spans="1:15" ht="15.75" x14ac:dyDescent="0.25">
      <c r="A53" s="188"/>
      <c r="B53" s="126"/>
      <c r="C53" s="189"/>
      <c r="D53" s="49"/>
      <c r="E53" s="189"/>
      <c r="F53" s="133"/>
      <c r="G53" s="133"/>
      <c r="H53" s="133"/>
      <c r="I53" s="133"/>
      <c r="J53" s="46"/>
      <c r="K53" s="46"/>
      <c r="L53" s="46"/>
      <c r="M53" s="46"/>
      <c r="N53" s="141"/>
      <c r="O53" s="282"/>
    </row>
    <row r="54" spans="1:15" ht="16.5" thickBot="1" x14ac:dyDescent="0.3">
      <c r="A54" s="30"/>
      <c r="B54" s="568"/>
      <c r="C54" s="569"/>
      <c r="D54" s="569"/>
      <c r="E54" s="570"/>
      <c r="F54" s="31">
        <f t="shared" ref="F54:H54" si="4">SUM(F51:F53)</f>
        <v>0</v>
      </c>
      <c r="G54" s="31">
        <f t="shared" si="4"/>
        <v>0</v>
      </c>
      <c r="H54" s="31">
        <f t="shared" si="4"/>
        <v>261290</v>
      </c>
      <c r="I54" s="31">
        <f>SUM(I51:I53)</f>
        <v>750000</v>
      </c>
      <c r="J54" s="31">
        <f t="shared" ref="J54:M54" si="5">SUM(J51:J53)</f>
        <v>0</v>
      </c>
      <c r="K54" s="31">
        <f t="shared" si="5"/>
        <v>1011290</v>
      </c>
      <c r="L54" s="31">
        <f t="shared" si="5"/>
        <v>73988710</v>
      </c>
      <c r="M54" s="31">
        <f t="shared" si="5"/>
        <v>75000000</v>
      </c>
      <c r="N54" s="32"/>
      <c r="O54" s="32"/>
    </row>
    <row r="55" spans="1:15" ht="16.5" thickTop="1" x14ac:dyDescent="0.25">
      <c r="A55" s="4"/>
      <c r="B55" s="3"/>
      <c r="C55" s="3"/>
      <c r="D55" s="4"/>
      <c r="E55" s="3"/>
      <c r="F55" s="42"/>
      <c r="G55" s="42"/>
      <c r="H55" s="42"/>
      <c r="I55" s="42"/>
      <c r="J55" s="42"/>
      <c r="K55" s="42"/>
      <c r="L55" s="42"/>
      <c r="M55" s="42"/>
      <c r="N55" s="42"/>
      <c r="O55" s="3"/>
    </row>
    <row r="56" spans="1:15" ht="15.75" x14ac:dyDescent="0.25">
      <c r="A56" s="4"/>
      <c r="B56" s="35" t="s">
        <v>680</v>
      </c>
      <c r="C56" s="3"/>
      <c r="D56" s="249"/>
      <c r="E56" s="187"/>
      <c r="F56" s="35"/>
      <c r="G56" s="35"/>
      <c r="H56" s="35"/>
      <c r="I56" s="35"/>
      <c r="J56" s="35"/>
      <c r="K56" s="35"/>
      <c r="L56" s="187"/>
      <c r="M56" s="187"/>
      <c r="N56" s="187"/>
      <c r="O56" s="187"/>
    </row>
    <row r="57" spans="1:15" ht="15.75" x14ac:dyDescent="0.25">
      <c r="A57" s="251"/>
      <c r="B57" s="254" t="s">
        <v>213</v>
      </c>
      <c r="C57" s="3"/>
      <c r="D57" s="249"/>
      <c r="E57" s="35" t="s">
        <v>272</v>
      </c>
      <c r="F57" s="571" t="s">
        <v>273</v>
      </c>
      <c r="G57" s="571"/>
      <c r="H57" s="187"/>
      <c r="I57" s="255"/>
      <c r="J57" s="255"/>
      <c r="K57" s="187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187"/>
      <c r="L60" s="187"/>
      <c r="M60" s="187"/>
      <c r="N60" s="187"/>
      <c r="O60" s="187"/>
    </row>
    <row r="61" spans="1:15" ht="15.75" x14ac:dyDescent="0.25">
      <c r="A61" s="251"/>
      <c r="B61" s="254"/>
      <c r="C61" s="3"/>
      <c r="D61" s="249"/>
      <c r="E61" s="35"/>
      <c r="F61" s="35"/>
      <c r="G61" s="35"/>
      <c r="H61" s="35"/>
      <c r="I61" s="35"/>
      <c r="J61" s="35"/>
      <c r="K61" s="35"/>
      <c r="L61" s="187"/>
      <c r="M61" s="187"/>
      <c r="N61" s="187"/>
      <c r="O61" s="187"/>
    </row>
    <row r="62" spans="1:15" ht="15.75" x14ac:dyDescent="0.25">
      <c r="A62" s="251" t="s">
        <v>274</v>
      </c>
      <c r="B62" s="253" t="s">
        <v>275</v>
      </c>
      <c r="C62" s="3"/>
      <c r="D62" s="249"/>
      <c r="E62" s="252" t="s">
        <v>276</v>
      </c>
      <c r="F62" s="36" t="s">
        <v>40</v>
      </c>
      <c r="G62" s="36" t="s">
        <v>419</v>
      </c>
      <c r="H62" s="187"/>
      <c r="I62" s="187"/>
      <c r="J62" s="36"/>
      <c r="K62" s="187"/>
      <c r="L62" s="187"/>
      <c r="M62" s="187"/>
      <c r="N62" s="187"/>
      <c r="O62" s="187"/>
    </row>
    <row r="63" spans="1:15" ht="15.75" x14ac:dyDescent="0.25">
      <c r="A63" s="251"/>
      <c r="B63" s="250" t="s">
        <v>390</v>
      </c>
      <c r="C63" s="3"/>
      <c r="D63" s="249"/>
      <c r="E63" s="248" t="s">
        <v>215</v>
      </c>
      <c r="F63" s="247" t="s">
        <v>43</v>
      </c>
      <c r="G63" s="247" t="s">
        <v>125</v>
      </c>
      <c r="H63" s="187"/>
      <c r="I63" s="187"/>
      <c r="J63" s="247"/>
      <c r="K63" s="187"/>
      <c r="L63" s="187"/>
      <c r="M63" s="187"/>
      <c r="N63" s="187"/>
      <c r="O63" s="187"/>
    </row>
  </sheetData>
  <mergeCells count="6">
    <mergeCell ref="F57:G57"/>
    <mergeCell ref="B12:E12"/>
    <mergeCell ref="F15:G15"/>
    <mergeCell ref="B33:E33"/>
    <mergeCell ref="F36:G36"/>
    <mergeCell ref="B54:E54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85" workbookViewId="0">
      <selection activeCell="G91" sqref="G91"/>
    </sheetView>
  </sheetViews>
  <sheetFormatPr defaultRowHeight="15" x14ac:dyDescent="0.25"/>
  <cols>
    <col min="1" max="1" width="2.140625" customWidth="1"/>
    <col min="2" max="2" width="23.85546875" customWidth="1"/>
    <col min="3" max="3" width="8.85546875" customWidth="1"/>
    <col min="4" max="4" width="12.42578125" customWidth="1"/>
    <col min="5" max="5" width="17" customWidth="1"/>
    <col min="6" max="6" width="18.28515625" bestFit="1" customWidth="1"/>
    <col min="7" max="7" width="15.7109375" customWidth="1"/>
    <col min="8" max="8" width="15.28515625" customWidth="1"/>
    <col min="9" max="9" width="13.28515625" customWidth="1"/>
    <col min="10" max="10" width="7.7109375" customWidth="1"/>
    <col min="11" max="11" width="17.28515625" bestFit="1" customWidth="1"/>
    <col min="12" max="12" width="19.5703125" bestFit="1" customWidth="1"/>
    <col min="13" max="13" width="17.28515625" customWidth="1"/>
    <col min="14" max="14" width="16.28515625" customWidth="1"/>
    <col min="15" max="15" width="13.7109375" customWidth="1"/>
  </cols>
  <sheetData>
    <row r="1" spans="1:15" x14ac:dyDescent="0.25">
      <c r="I1" t="s">
        <v>682</v>
      </c>
    </row>
    <row r="2" spans="1:15" ht="15.75" x14ac:dyDescent="0.25">
      <c r="A2" s="2" t="s">
        <v>0</v>
      </c>
      <c r="B2" s="3"/>
      <c r="C2" s="4"/>
      <c r="D2" s="4"/>
      <c r="E2" s="4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43" t="s">
        <v>683</v>
      </c>
      <c r="B3" s="2"/>
      <c r="C3" s="2"/>
      <c r="D3" s="2"/>
      <c r="E3" s="2"/>
      <c r="F3" s="37"/>
      <c r="G3" s="37"/>
      <c r="H3" s="37"/>
      <c r="I3" s="37"/>
      <c r="J3" s="34"/>
      <c r="K3" s="34"/>
      <c r="L3" s="187"/>
      <c r="M3" s="187"/>
      <c r="N3" s="187"/>
      <c r="O3" s="187"/>
    </row>
    <row r="4" spans="1:15" ht="15.75" x14ac:dyDescent="0.25">
      <c r="A4" s="6"/>
      <c r="B4" s="6" t="s">
        <v>34</v>
      </c>
      <c r="C4" s="7" t="s">
        <v>3</v>
      </c>
      <c r="D4" s="8" t="s">
        <v>4</v>
      </c>
      <c r="E4" s="7" t="s">
        <v>5</v>
      </c>
      <c r="F4" s="9" t="s">
        <v>6</v>
      </c>
      <c r="G4" s="9" t="s">
        <v>8</v>
      </c>
      <c r="H4" s="265" t="s">
        <v>7</v>
      </c>
      <c r="I4" s="284" t="s">
        <v>533</v>
      </c>
      <c r="J4" s="265" t="s">
        <v>499</v>
      </c>
      <c r="K4" s="9" t="s">
        <v>13</v>
      </c>
      <c r="L4" s="9" t="s">
        <v>13</v>
      </c>
      <c r="M4" s="9" t="s">
        <v>14</v>
      </c>
      <c r="N4" s="6" t="s">
        <v>15</v>
      </c>
      <c r="O4" s="10" t="s">
        <v>382</v>
      </c>
    </row>
    <row r="5" spans="1:15" ht="15.75" x14ac:dyDescent="0.25">
      <c r="A5" s="44"/>
      <c r="B5" s="44"/>
      <c r="C5" s="45"/>
      <c r="D5" s="13"/>
      <c r="E5" s="45"/>
      <c r="F5" s="46" t="s">
        <v>17</v>
      </c>
      <c r="G5" s="46" t="s">
        <v>18</v>
      </c>
      <c r="H5" s="262"/>
      <c r="I5" s="262"/>
      <c r="J5" s="262" t="s">
        <v>29</v>
      </c>
      <c r="K5" s="46" t="s">
        <v>22</v>
      </c>
      <c r="L5" s="46" t="s">
        <v>23</v>
      </c>
      <c r="M5" s="46" t="s">
        <v>24</v>
      </c>
      <c r="N5" s="44"/>
      <c r="O5" s="16"/>
    </row>
    <row r="6" spans="1:15" ht="15.75" x14ac:dyDescent="0.25">
      <c r="A6" s="44"/>
      <c r="B6" s="44"/>
      <c r="C6" s="48"/>
      <c r="D6" s="13"/>
      <c r="E6" s="45"/>
      <c r="F6" s="46" t="s">
        <v>25</v>
      </c>
      <c r="G6" s="46" t="s">
        <v>10</v>
      </c>
      <c r="H6" s="46"/>
      <c r="I6" s="285"/>
      <c r="J6" s="66"/>
      <c r="K6" s="46"/>
      <c r="L6" s="46"/>
      <c r="M6" s="46"/>
      <c r="N6" s="44"/>
      <c r="O6" s="16"/>
    </row>
    <row r="7" spans="1:15" ht="15.75" x14ac:dyDescent="0.25">
      <c r="A7" s="18"/>
      <c r="B7" s="18"/>
      <c r="C7" s="19"/>
      <c r="D7" s="20"/>
      <c r="E7" s="21"/>
      <c r="F7" s="23"/>
      <c r="G7" s="22"/>
      <c r="H7" s="144"/>
      <c r="I7" s="283"/>
      <c r="J7" s="67"/>
      <c r="K7" s="22"/>
      <c r="L7" s="22"/>
      <c r="M7" s="22"/>
      <c r="N7" s="18"/>
      <c r="O7" s="24"/>
    </row>
    <row r="8" spans="1:15" ht="15.75" x14ac:dyDescent="0.25">
      <c r="A8" s="188"/>
      <c r="B8" s="1"/>
      <c r="C8" s="189"/>
      <c r="D8" s="49"/>
      <c r="E8" s="189"/>
      <c r="F8" s="133"/>
      <c r="G8" s="133"/>
      <c r="H8" s="133"/>
      <c r="I8" s="133"/>
      <c r="J8" s="46"/>
      <c r="K8" s="46"/>
      <c r="L8" s="46"/>
      <c r="M8" s="46"/>
      <c r="N8" s="179"/>
      <c r="O8" s="191"/>
    </row>
    <row r="9" spans="1:15" ht="15.75" x14ac:dyDescent="0.25">
      <c r="A9" s="188">
        <v>1</v>
      </c>
      <c r="B9" s="50" t="s">
        <v>684</v>
      </c>
      <c r="C9" s="41" t="s">
        <v>685</v>
      </c>
      <c r="D9" s="49">
        <v>42618</v>
      </c>
      <c r="E9" s="55" t="s">
        <v>686</v>
      </c>
      <c r="F9" s="133">
        <v>0</v>
      </c>
      <c r="G9" s="133">
        <v>0</v>
      </c>
      <c r="H9" s="133">
        <v>145600</v>
      </c>
      <c r="I9" s="133">
        <v>151658</v>
      </c>
      <c r="J9" s="46">
        <v>0</v>
      </c>
      <c r="K9" s="46">
        <f>SUM(F9:J9)</f>
        <v>297258</v>
      </c>
      <c r="L9" s="46">
        <f>26000000-K9</f>
        <v>25702742</v>
      </c>
      <c r="M9" s="46">
        <f>+K9+L9</f>
        <v>26000000</v>
      </c>
      <c r="N9" s="141" t="s">
        <v>687</v>
      </c>
      <c r="O9" s="191" t="s">
        <v>688</v>
      </c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191"/>
    </row>
    <row r="11" spans="1:15" ht="15.75" x14ac:dyDescent="0.25">
      <c r="A11" s="188"/>
      <c r="B11" s="126"/>
      <c r="C11" s="189"/>
      <c r="D11" s="49"/>
      <c r="E11" s="189"/>
      <c r="F11" s="133"/>
      <c r="G11" s="133"/>
      <c r="H11" s="133"/>
      <c r="I11" s="133"/>
      <c r="J11" s="46"/>
      <c r="K11" s="46"/>
      <c r="L11" s="46"/>
      <c r="M11" s="46"/>
      <c r="N11" s="141"/>
      <c r="O11" s="282"/>
    </row>
    <row r="12" spans="1:15" ht="16.5" thickBot="1" x14ac:dyDescent="0.3">
      <c r="A12" s="30"/>
      <c r="B12" s="568"/>
      <c r="C12" s="569"/>
      <c r="D12" s="569"/>
      <c r="E12" s="570"/>
      <c r="F12" s="31">
        <f t="shared" ref="F12:H12" si="0">SUM(F9:F11)</f>
        <v>0</v>
      </c>
      <c r="G12" s="31">
        <f t="shared" si="0"/>
        <v>0</v>
      </c>
      <c r="H12" s="31">
        <f t="shared" si="0"/>
        <v>145600</v>
      </c>
      <c r="I12" s="31">
        <f>SUM(I9:I11)</f>
        <v>151658</v>
      </c>
      <c r="J12" s="31">
        <f t="shared" ref="J12:M12" si="1">SUM(J9:J11)</f>
        <v>0</v>
      </c>
      <c r="K12" s="31">
        <f t="shared" si="1"/>
        <v>297258</v>
      </c>
      <c r="L12" s="31">
        <f t="shared" si="1"/>
        <v>25702742</v>
      </c>
      <c r="M12" s="31">
        <f t="shared" si="1"/>
        <v>26000000</v>
      </c>
      <c r="N12" s="32"/>
      <c r="O12" s="32"/>
    </row>
    <row r="13" spans="1:15" ht="16.5" thickTop="1" x14ac:dyDescent="0.25">
      <c r="A13" s="4"/>
      <c r="B13" s="3"/>
      <c r="C13" s="3"/>
      <c r="D13" s="4"/>
      <c r="E13" s="3"/>
      <c r="F13" s="42"/>
      <c r="G13" s="42"/>
      <c r="H13" s="42"/>
      <c r="I13" s="42"/>
      <c r="J13" s="42"/>
      <c r="K13" s="42"/>
      <c r="L13" s="42"/>
      <c r="M13" s="42"/>
      <c r="N13" s="42"/>
      <c r="O13" s="3"/>
    </row>
    <row r="14" spans="1:15" ht="15.75" x14ac:dyDescent="0.25">
      <c r="A14" s="4"/>
      <c r="B14" s="35" t="s">
        <v>689</v>
      </c>
      <c r="C14" s="3"/>
      <c r="D14" s="249"/>
      <c r="E14" s="187"/>
      <c r="F14" s="35"/>
      <c r="G14" s="35"/>
      <c r="H14" s="35"/>
      <c r="I14" s="35"/>
      <c r="J14" s="35"/>
      <c r="K14" s="35"/>
      <c r="L14" s="187"/>
      <c r="M14" s="187"/>
      <c r="N14" s="187"/>
      <c r="O14" s="187"/>
    </row>
    <row r="15" spans="1:15" ht="15.75" x14ac:dyDescent="0.25">
      <c r="A15" s="251"/>
      <c r="B15" s="254" t="s">
        <v>213</v>
      </c>
      <c r="C15" s="3"/>
      <c r="D15" s="249"/>
      <c r="E15" s="35" t="s">
        <v>272</v>
      </c>
      <c r="F15" s="571" t="s">
        <v>273</v>
      </c>
      <c r="G15" s="571"/>
      <c r="H15" s="187"/>
      <c r="I15" s="255"/>
      <c r="J15" s="255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35"/>
      <c r="L17" s="187"/>
      <c r="M17" s="187"/>
      <c r="N17" s="187"/>
      <c r="O17" s="187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187"/>
      <c r="L18" s="187"/>
      <c r="M18" s="187"/>
      <c r="N18" s="187"/>
      <c r="O18" s="187"/>
    </row>
    <row r="19" spans="1:16" ht="15.75" x14ac:dyDescent="0.25">
      <c r="A19" s="251"/>
      <c r="B19" s="254"/>
      <c r="C19" s="3"/>
      <c r="D19" s="249"/>
      <c r="E19" s="35"/>
      <c r="F19" s="35"/>
      <c r="G19" s="35"/>
      <c r="H19" s="35"/>
      <c r="I19" s="35"/>
      <c r="J19" s="35"/>
      <c r="K19" s="35"/>
      <c r="L19" s="187"/>
      <c r="M19" s="187"/>
      <c r="N19" s="187"/>
      <c r="O19" s="187"/>
    </row>
    <row r="20" spans="1:16" ht="15.75" x14ac:dyDescent="0.25">
      <c r="A20" s="251" t="s">
        <v>274</v>
      </c>
      <c r="B20" s="253" t="s">
        <v>275</v>
      </c>
      <c r="C20" s="3"/>
      <c r="D20" s="249"/>
      <c r="E20" s="252" t="s">
        <v>276</v>
      </c>
      <c r="F20" s="36" t="s">
        <v>40</v>
      </c>
      <c r="G20" s="36" t="s">
        <v>419</v>
      </c>
      <c r="H20" s="187"/>
      <c r="I20" s="187"/>
      <c r="J20" s="36"/>
      <c r="K20" s="187"/>
      <c r="L20" s="187"/>
      <c r="M20" s="187"/>
      <c r="N20" s="187"/>
      <c r="O20" s="187"/>
    </row>
    <row r="21" spans="1:16" ht="15.75" x14ac:dyDescent="0.25">
      <c r="A21" s="251"/>
      <c r="B21" s="250" t="s">
        <v>390</v>
      </c>
      <c r="C21" s="3"/>
      <c r="D21" s="249"/>
      <c r="E21" s="248" t="s">
        <v>215</v>
      </c>
      <c r="F21" s="247" t="s">
        <v>43</v>
      </c>
      <c r="G21" s="247" t="s">
        <v>125</v>
      </c>
      <c r="H21" s="187"/>
      <c r="I21" s="187"/>
      <c r="J21" s="247"/>
      <c r="K21" s="187"/>
      <c r="L21" s="187"/>
      <c r="M21" s="187"/>
      <c r="N21" s="187"/>
      <c r="O21" s="187"/>
    </row>
    <row r="23" spans="1:16" ht="20.25" x14ac:dyDescent="0.55000000000000004">
      <c r="A23" s="2" t="s">
        <v>0</v>
      </c>
      <c r="B23" s="3"/>
      <c r="C23" s="4"/>
      <c r="D23" s="4"/>
      <c r="E23" s="4"/>
      <c r="F23" s="292" t="s">
        <v>690</v>
      </c>
      <c r="G23" s="37"/>
      <c r="H23" s="293" t="s">
        <v>693</v>
      </c>
      <c r="I23" s="37"/>
      <c r="J23" s="37"/>
      <c r="K23" s="34"/>
      <c r="L23" s="187"/>
      <c r="M23" s="187"/>
      <c r="N23" s="187"/>
      <c r="O23" s="187"/>
    </row>
    <row r="24" spans="1:16" ht="15.75" x14ac:dyDescent="0.25">
      <c r="A24" s="43" t="s">
        <v>691</v>
      </c>
      <c r="B24" s="2"/>
      <c r="C24" s="2"/>
      <c r="D24" s="2"/>
      <c r="E24" s="2"/>
      <c r="F24" s="37"/>
      <c r="G24" s="37"/>
      <c r="H24" s="37"/>
      <c r="I24" s="37"/>
      <c r="J24" s="37"/>
      <c r="K24" s="34"/>
      <c r="L24" s="187"/>
      <c r="M24" s="187"/>
      <c r="N24" s="187"/>
      <c r="O24" s="187"/>
    </row>
    <row r="25" spans="1:16" ht="15.75" x14ac:dyDescent="0.25">
      <c r="A25" s="6"/>
      <c r="B25" s="6" t="s">
        <v>34</v>
      </c>
      <c r="C25" s="7" t="s">
        <v>3</v>
      </c>
      <c r="D25" s="8" t="s">
        <v>4</v>
      </c>
      <c r="E25" s="7" t="s">
        <v>5</v>
      </c>
      <c r="F25" s="9" t="s">
        <v>6</v>
      </c>
      <c r="G25" s="9" t="s">
        <v>6</v>
      </c>
      <c r="H25" s="142" t="s">
        <v>8</v>
      </c>
      <c r="I25" s="142" t="s">
        <v>7</v>
      </c>
      <c r="J25" s="265" t="s">
        <v>381</v>
      </c>
      <c r="K25" s="265" t="s">
        <v>499</v>
      </c>
      <c r="L25" s="142" t="s">
        <v>13</v>
      </c>
      <c r="M25" s="142" t="s">
        <v>13</v>
      </c>
      <c r="N25" s="9" t="s">
        <v>14</v>
      </c>
      <c r="O25" s="264" t="s">
        <v>15</v>
      </c>
      <c r="P25" s="263" t="s">
        <v>16</v>
      </c>
    </row>
    <row r="26" spans="1:16" ht="15.75" x14ac:dyDescent="0.25">
      <c r="A26" s="44"/>
      <c r="B26" s="44"/>
      <c r="C26" s="45"/>
      <c r="D26" s="13"/>
      <c r="E26" s="45"/>
      <c r="F26" s="46" t="s">
        <v>17</v>
      </c>
      <c r="G26" s="46" t="s">
        <v>17</v>
      </c>
      <c r="H26" s="143" t="s">
        <v>18</v>
      </c>
      <c r="I26" s="143"/>
      <c r="J26" s="262" t="s">
        <v>383</v>
      </c>
      <c r="K26" s="262" t="s">
        <v>29</v>
      </c>
      <c r="L26" s="143" t="s">
        <v>22</v>
      </c>
      <c r="M26" s="143" t="s">
        <v>23</v>
      </c>
      <c r="N26" s="46" t="s">
        <v>24</v>
      </c>
      <c r="O26" s="44"/>
      <c r="P26" s="16"/>
    </row>
    <row r="27" spans="1:16" ht="15.75" x14ac:dyDescent="0.25">
      <c r="A27" s="44"/>
      <c r="B27" s="44"/>
      <c r="C27" s="48"/>
      <c r="D27" s="13"/>
      <c r="E27" s="45"/>
      <c r="F27" s="258" t="s">
        <v>498</v>
      </c>
      <c r="G27" s="258" t="s">
        <v>383</v>
      </c>
      <c r="H27" s="143" t="s">
        <v>10</v>
      </c>
      <c r="I27" s="143"/>
      <c r="J27" s="261"/>
      <c r="K27" s="260"/>
      <c r="L27" s="46"/>
      <c r="M27" s="46"/>
      <c r="N27" s="46"/>
      <c r="O27" s="44"/>
      <c r="P27" s="16"/>
    </row>
    <row r="28" spans="1:16" ht="15.75" x14ac:dyDescent="0.25">
      <c r="A28" s="18"/>
      <c r="B28" s="18"/>
      <c r="C28" s="19"/>
      <c r="D28" s="20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18"/>
      <c r="P28" s="24"/>
    </row>
    <row r="29" spans="1:16" ht="15.75" x14ac:dyDescent="0.25">
      <c r="A29" s="44"/>
      <c r="B29" s="50"/>
      <c r="C29" s="41"/>
      <c r="D29" s="49"/>
      <c r="E29" s="55"/>
      <c r="F29" s="47"/>
      <c r="G29" s="47"/>
      <c r="H29" s="46"/>
      <c r="I29" s="46"/>
      <c r="J29" s="46"/>
      <c r="K29" s="46"/>
      <c r="L29" s="46"/>
      <c r="M29" s="46"/>
      <c r="N29" s="46"/>
      <c r="O29" s="259"/>
      <c r="P29" s="176"/>
    </row>
    <row r="30" spans="1:16" ht="15.75" x14ac:dyDescent="0.25">
      <c r="A30" s="44">
        <v>1</v>
      </c>
      <c r="B30" s="50" t="s">
        <v>550</v>
      </c>
      <c r="C30" s="41" t="s">
        <v>551</v>
      </c>
      <c r="D30" s="49">
        <v>42633</v>
      </c>
      <c r="E30" s="55" t="s">
        <v>552</v>
      </c>
      <c r="F30" s="133">
        <v>0</v>
      </c>
      <c r="G30" s="133">
        <v>0</v>
      </c>
      <c r="H30" s="133">
        <v>0</v>
      </c>
      <c r="I30" s="46">
        <v>0</v>
      </c>
      <c r="J30" s="46">
        <v>0</v>
      </c>
      <c r="K30" s="46">
        <v>0</v>
      </c>
      <c r="L30" s="46">
        <f>SUM(F30:K30)</f>
        <v>0</v>
      </c>
      <c r="M30" s="46">
        <f>50000000-L30</f>
        <v>50000000</v>
      </c>
      <c r="N30" s="46">
        <f>+L30+M30</f>
        <v>50000000</v>
      </c>
      <c r="O30" s="179" t="s">
        <v>553</v>
      </c>
      <c r="P30" s="191" t="s">
        <v>383</v>
      </c>
    </row>
    <row r="31" spans="1:16" ht="15.75" x14ac:dyDescent="0.25">
      <c r="A31" s="44"/>
      <c r="B31" s="50"/>
      <c r="C31" s="41"/>
      <c r="D31" s="49"/>
      <c r="E31" s="55"/>
      <c r="F31" s="133"/>
      <c r="G31" s="133"/>
      <c r="H31" s="133"/>
      <c r="I31" s="46"/>
      <c r="J31" s="46"/>
      <c r="K31" s="46"/>
      <c r="L31" s="46"/>
      <c r="M31" s="46"/>
      <c r="N31" s="46"/>
      <c r="O31" s="179"/>
      <c r="P31" s="191"/>
    </row>
    <row r="32" spans="1:16" ht="15.75" x14ac:dyDescent="0.25">
      <c r="A32" s="44"/>
      <c r="B32" s="27"/>
      <c r="C32" s="41"/>
      <c r="D32" s="29"/>
      <c r="E32" s="28"/>
      <c r="F32" s="46"/>
      <c r="G32" s="46"/>
      <c r="H32" s="26"/>
      <c r="I32" s="26"/>
      <c r="J32" s="26"/>
      <c r="K32" s="26"/>
      <c r="L32" s="26"/>
      <c r="M32" s="46"/>
      <c r="N32" s="46"/>
      <c r="O32" s="50"/>
      <c r="P32" s="191"/>
    </row>
    <row r="33" spans="1:16" ht="16.5" thickBot="1" x14ac:dyDescent="0.3">
      <c r="A33" s="30"/>
      <c r="B33" s="289"/>
      <c r="C33" s="290"/>
      <c r="D33" s="290"/>
      <c r="E33" s="291"/>
      <c r="F33" s="31">
        <f t="shared" ref="F33:N33" si="2">SUM(F30:F32)</f>
        <v>0</v>
      </c>
      <c r="G33" s="31">
        <f t="shared" si="2"/>
        <v>0</v>
      </c>
      <c r="H33" s="31">
        <f t="shared" si="2"/>
        <v>0</v>
      </c>
      <c r="I33" s="31">
        <f t="shared" si="2"/>
        <v>0</v>
      </c>
      <c r="J33" s="31">
        <f t="shared" si="2"/>
        <v>0</v>
      </c>
      <c r="K33" s="31">
        <f t="shared" si="2"/>
        <v>0</v>
      </c>
      <c r="L33" s="31">
        <f t="shared" si="2"/>
        <v>0</v>
      </c>
      <c r="M33" s="31">
        <f t="shared" si="2"/>
        <v>50000000</v>
      </c>
      <c r="N33" s="31">
        <f t="shared" si="2"/>
        <v>50000000</v>
      </c>
      <c r="O33" s="31"/>
      <c r="P33" s="32"/>
    </row>
    <row r="34" spans="1:16" ht="16.5" thickTop="1" x14ac:dyDescent="0.25">
      <c r="A34" s="4"/>
      <c r="B34" s="3"/>
      <c r="C34" s="3"/>
      <c r="D34" s="4"/>
      <c r="E34" s="3"/>
      <c r="F34" s="42"/>
      <c r="G34" s="42"/>
      <c r="H34" s="42"/>
      <c r="I34" s="42"/>
      <c r="J34" s="42"/>
      <c r="K34" s="42"/>
      <c r="L34" s="42"/>
      <c r="M34" s="42"/>
      <c r="N34" s="42"/>
      <c r="O34" s="3"/>
    </row>
    <row r="35" spans="1:16" ht="15.75" x14ac:dyDescent="0.25">
      <c r="A35" s="251" t="s">
        <v>34</v>
      </c>
      <c r="B35" s="254"/>
      <c r="C35" s="3"/>
      <c r="D35" s="249"/>
      <c r="E35" s="35" t="s">
        <v>692</v>
      </c>
      <c r="F35" s="35"/>
      <c r="G35" s="35"/>
      <c r="H35" s="35"/>
      <c r="I35" s="35"/>
      <c r="J35" s="35"/>
      <c r="K35" s="187"/>
      <c r="L35" s="187"/>
      <c r="M35" s="187"/>
      <c r="N35" s="187"/>
      <c r="O35" s="187"/>
    </row>
    <row r="36" spans="1:16" ht="15.75" x14ac:dyDescent="0.25">
      <c r="A36" s="251"/>
      <c r="B36" s="254" t="s">
        <v>37</v>
      </c>
      <c r="C36" s="3"/>
      <c r="D36" s="249"/>
      <c r="E36" s="35" t="s">
        <v>272</v>
      </c>
      <c r="F36" s="571" t="s">
        <v>273</v>
      </c>
      <c r="G36" s="571"/>
      <c r="H36" s="255"/>
      <c r="I36" s="187"/>
      <c r="J36" s="187"/>
      <c r="K36" s="187"/>
      <c r="L36" s="187"/>
      <c r="M36" s="187"/>
      <c r="N36" s="187"/>
      <c r="O36" s="187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187"/>
      <c r="L37" s="187"/>
      <c r="M37" s="187"/>
      <c r="N37" s="187"/>
      <c r="O37" s="187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187"/>
      <c r="L38" s="187"/>
      <c r="M38" s="187"/>
      <c r="N38" s="187"/>
      <c r="O38" s="187"/>
    </row>
    <row r="39" spans="1:16" ht="15.75" x14ac:dyDescent="0.25">
      <c r="A39" s="251"/>
      <c r="B39" s="254"/>
      <c r="C39" s="3"/>
      <c r="D39" s="249"/>
      <c r="E39" s="35"/>
      <c r="F39" s="35"/>
      <c r="G39" s="35"/>
      <c r="H39" s="35"/>
      <c r="I39" s="187"/>
      <c r="J39" s="187"/>
      <c r="K39" s="187"/>
      <c r="L39" s="187"/>
      <c r="M39" s="187"/>
      <c r="N39" s="187"/>
      <c r="O39" s="187"/>
    </row>
    <row r="40" spans="1:16" ht="15.75" x14ac:dyDescent="0.25">
      <c r="A40" s="251"/>
      <c r="B40" s="254"/>
      <c r="C40" s="3"/>
      <c r="D40" s="249"/>
      <c r="E40" s="35"/>
      <c r="F40" s="35"/>
      <c r="G40" s="35"/>
      <c r="H40" s="35"/>
      <c r="I40" s="35"/>
      <c r="J40" s="35"/>
      <c r="K40" s="187"/>
      <c r="L40" s="187"/>
      <c r="M40" s="187"/>
      <c r="N40" s="187"/>
      <c r="O40" s="187"/>
    </row>
    <row r="41" spans="1:16" ht="15.75" x14ac:dyDescent="0.25">
      <c r="A41" s="251" t="s">
        <v>274</v>
      </c>
      <c r="B41" s="253" t="s">
        <v>275</v>
      </c>
      <c r="C41" s="3"/>
      <c r="D41" s="249"/>
      <c r="E41" s="252" t="s">
        <v>276</v>
      </c>
      <c r="F41" s="36" t="s">
        <v>40</v>
      </c>
      <c r="G41" s="36" t="s">
        <v>419</v>
      </c>
      <c r="H41" s="36"/>
      <c r="I41" s="187"/>
      <c r="J41" s="187"/>
      <c r="K41" s="187"/>
      <c r="L41" s="187"/>
      <c r="M41" s="187"/>
      <c r="N41" s="187"/>
      <c r="O41" s="187"/>
    </row>
    <row r="42" spans="1:16" ht="15.75" x14ac:dyDescent="0.25">
      <c r="A42" s="251"/>
      <c r="B42" s="250" t="s">
        <v>278</v>
      </c>
      <c r="C42" s="3"/>
      <c r="D42" s="249"/>
      <c r="E42" s="248" t="s">
        <v>215</v>
      </c>
      <c r="F42" s="247" t="s">
        <v>43</v>
      </c>
      <c r="G42" s="247" t="s">
        <v>125</v>
      </c>
      <c r="H42" s="247"/>
      <c r="I42" s="187"/>
      <c r="J42" s="187"/>
      <c r="K42" s="187"/>
      <c r="L42" s="187"/>
      <c r="M42" s="187"/>
      <c r="N42" s="187"/>
      <c r="O42" s="187"/>
    </row>
    <row r="44" spans="1:16" x14ac:dyDescent="0.25">
      <c r="H44" t="s">
        <v>694</v>
      </c>
    </row>
    <row r="45" spans="1:16" ht="15.75" x14ac:dyDescent="0.25">
      <c r="A45" s="2" t="s">
        <v>0</v>
      </c>
      <c r="B45" s="3"/>
      <c r="C45" s="4"/>
      <c r="D45" s="4"/>
      <c r="E45" s="4"/>
      <c r="F45" s="37"/>
      <c r="G45" s="37"/>
      <c r="H45" s="37"/>
      <c r="I45" s="37"/>
      <c r="J45" s="34"/>
      <c r="K45" s="34"/>
      <c r="L45" s="187"/>
      <c r="M45" s="187"/>
      <c r="N45" s="187"/>
      <c r="O45" s="187"/>
    </row>
    <row r="46" spans="1:16" ht="15.75" x14ac:dyDescent="0.25">
      <c r="A46" s="43" t="s">
        <v>695</v>
      </c>
      <c r="B46" s="2"/>
      <c r="C46" s="2"/>
      <c r="D46" s="2"/>
      <c r="E46" s="2"/>
      <c r="F46" s="37"/>
      <c r="G46" s="37"/>
      <c r="H46" s="37"/>
      <c r="I46" s="37"/>
      <c r="J46" s="34"/>
      <c r="K46" s="34"/>
      <c r="L46" s="187"/>
      <c r="M46" s="187"/>
      <c r="N46" s="187"/>
      <c r="O46" s="187"/>
    </row>
    <row r="47" spans="1:16" ht="15.75" x14ac:dyDescent="0.25">
      <c r="A47" s="6"/>
      <c r="B47" s="6" t="s">
        <v>34</v>
      </c>
      <c r="C47" s="7" t="s">
        <v>3</v>
      </c>
      <c r="D47" s="8" t="s">
        <v>4</v>
      </c>
      <c r="E47" s="7" t="s">
        <v>5</v>
      </c>
      <c r="F47" s="9" t="s">
        <v>6</v>
      </c>
      <c r="G47" s="9" t="s">
        <v>8</v>
      </c>
      <c r="H47" s="265" t="s">
        <v>7</v>
      </c>
      <c r="I47" s="284" t="s">
        <v>533</v>
      </c>
      <c r="J47" s="265" t="s">
        <v>499</v>
      </c>
      <c r="K47" s="9" t="s">
        <v>13</v>
      </c>
      <c r="L47" s="9" t="s">
        <v>13</v>
      </c>
      <c r="M47" s="9" t="s">
        <v>14</v>
      </c>
      <c r="N47" s="6" t="s">
        <v>15</v>
      </c>
      <c r="O47" s="10" t="s">
        <v>382</v>
      </c>
    </row>
    <row r="48" spans="1:16" ht="15.75" x14ac:dyDescent="0.25">
      <c r="A48" s="44"/>
      <c r="B48" s="44"/>
      <c r="C48" s="45"/>
      <c r="D48" s="13"/>
      <c r="E48" s="45"/>
      <c r="F48" s="46" t="s">
        <v>17</v>
      </c>
      <c r="G48" s="46" t="s">
        <v>18</v>
      </c>
      <c r="H48" s="262"/>
      <c r="I48" s="262"/>
      <c r="J48" s="262" t="s">
        <v>29</v>
      </c>
      <c r="K48" s="46" t="s">
        <v>22</v>
      </c>
      <c r="L48" s="46" t="s">
        <v>23</v>
      </c>
      <c r="M48" s="46" t="s">
        <v>24</v>
      </c>
      <c r="N48" s="44"/>
      <c r="O48" s="16"/>
    </row>
    <row r="49" spans="1:15" ht="15.75" x14ac:dyDescent="0.25">
      <c r="A49" s="44"/>
      <c r="B49" s="44"/>
      <c r="C49" s="48"/>
      <c r="D49" s="13"/>
      <c r="E49" s="45"/>
      <c r="F49" s="46" t="s">
        <v>25</v>
      </c>
      <c r="G49" s="46" t="s">
        <v>10</v>
      </c>
      <c r="H49" s="46"/>
      <c r="I49" s="285"/>
      <c r="J49" s="66"/>
      <c r="K49" s="46"/>
      <c r="L49" s="46"/>
      <c r="M49" s="46"/>
      <c r="N49" s="44"/>
      <c r="O49" s="16"/>
    </row>
    <row r="50" spans="1:15" ht="15.75" x14ac:dyDescent="0.25">
      <c r="A50" s="18"/>
      <c r="B50" s="18"/>
      <c r="C50" s="19"/>
      <c r="D50" s="20"/>
      <c r="E50" s="21"/>
      <c r="F50" s="23"/>
      <c r="G50" s="22"/>
      <c r="H50" s="144"/>
      <c r="I50" s="283"/>
      <c r="J50" s="67"/>
      <c r="K50" s="22"/>
      <c r="L50" s="22"/>
      <c r="M50" s="22"/>
      <c r="N50" s="18"/>
      <c r="O50" s="24"/>
    </row>
    <row r="51" spans="1:15" ht="15.75" x14ac:dyDescent="0.25">
      <c r="A51" s="188"/>
      <c r="B51" s="1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79"/>
      <c r="O51" s="191"/>
    </row>
    <row r="52" spans="1:15" ht="15.75" x14ac:dyDescent="0.25">
      <c r="A52" s="188">
        <v>1</v>
      </c>
      <c r="B52" s="50" t="s">
        <v>669</v>
      </c>
      <c r="C52" s="41" t="s">
        <v>670</v>
      </c>
      <c r="D52" s="49">
        <v>42654</v>
      </c>
      <c r="E52" s="55" t="s">
        <v>600</v>
      </c>
      <c r="F52" s="133">
        <v>0</v>
      </c>
      <c r="G52" s="133">
        <v>0</v>
      </c>
      <c r="H52" s="133">
        <v>29032</v>
      </c>
      <c r="I52" s="133">
        <v>50000</v>
      </c>
      <c r="J52" s="46">
        <v>0</v>
      </c>
      <c r="K52" s="46">
        <f>SUM(F52:J52)</f>
        <v>79032</v>
      </c>
      <c r="L52" s="46">
        <f>5000000-K52</f>
        <v>4920968</v>
      </c>
      <c r="M52" s="46">
        <f>+K52+L52</f>
        <v>5000000</v>
      </c>
      <c r="N52" s="141" t="s">
        <v>449</v>
      </c>
      <c r="O52" s="191" t="s">
        <v>546</v>
      </c>
    </row>
    <row r="53" spans="1:15" ht="15.75" x14ac:dyDescent="0.25">
      <c r="A53" s="188"/>
      <c r="B53" s="126"/>
      <c r="C53" s="189"/>
      <c r="D53" s="49"/>
      <c r="E53" s="189"/>
      <c r="F53" s="133"/>
      <c r="G53" s="133"/>
      <c r="H53" s="133"/>
      <c r="I53" s="133"/>
      <c r="J53" s="46"/>
      <c r="K53" s="46"/>
      <c r="L53" s="46"/>
      <c r="M53" s="46"/>
      <c r="N53" s="141"/>
      <c r="O53" s="191"/>
    </row>
    <row r="54" spans="1:15" ht="15.75" x14ac:dyDescent="0.25">
      <c r="A54" s="188"/>
      <c r="B54" s="126"/>
      <c r="C54" s="189"/>
      <c r="D54" s="49"/>
      <c r="E54" s="189"/>
      <c r="F54" s="133"/>
      <c r="G54" s="133"/>
      <c r="H54" s="133"/>
      <c r="I54" s="133"/>
      <c r="J54" s="46"/>
      <c r="K54" s="46"/>
      <c r="L54" s="46"/>
      <c r="M54" s="46"/>
      <c r="N54" s="141"/>
      <c r="O54" s="282"/>
    </row>
    <row r="55" spans="1:15" ht="16.5" thickBot="1" x14ac:dyDescent="0.3">
      <c r="A55" s="30"/>
      <c r="B55" s="568"/>
      <c r="C55" s="569"/>
      <c r="D55" s="569"/>
      <c r="E55" s="570"/>
      <c r="F55" s="31">
        <f t="shared" ref="F55:H55" si="3">SUM(F52:F54)</f>
        <v>0</v>
      </c>
      <c r="G55" s="31">
        <f t="shared" si="3"/>
        <v>0</v>
      </c>
      <c r="H55" s="31">
        <f t="shared" si="3"/>
        <v>29032</v>
      </c>
      <c r="I55" s="31">
        <f>SUM(I52:I54)</f>
        <v>50000</v>
      </c>
      <c r="J55" s="31">
        <f t="shared" ref="J55:M55" si="4">SUM(J52:J54)</f>
        <v>0</v>
      </c>
      <c r="K55" s="31">
        <f t="shared" si="4"/>
        <v>79032</v>
      </c>
      <c r="L55" s="31">
        <f t="shared" si="4"/>
        <v>4920968</v>
      </c>
      <c r="M55" s="31">
        <f t="shared" si="4"/>
        <v>5000000</v>
      </c>
      <c r="N55" s="32"/>
      <c r="O55" s="32"/>
    </row>
    <row r="56" spans="1:15" ht="16.5" thickTop="1" x14ac:dyDescent="0.25">
      <c r="A56" s="4"/>
      <c r="B56" s="3"/>
      <c r="C56" s="3"/>
      <c r="D56" s="4"/>
      <c r="E56" s="3"/>
      <c r="F56" s="42"/>
      <c r="G56" s="42"/>
      <c r="H56" s="42"/>
      <c r="I56" s="42"/>
      <c r="J56" s="42"/>
      <c r="K56" s="42"/>
      <c r="L56" s="42"/>
      <c r="M56" s="42"/>
      <c r="N56" s="42"/>
      <c r="O56" s="3"/>
    </row>
    <row r="57" spans="1:15" ht="15.75" x14ac:dyDescent="0.25">
      <c r="A57" s="4"/>
      <c r="B57" s="35" t="s">
        <v>696</v>
      </c>
      <c r="C57" s="3"/>
      <c r="D57" s="249"/>
      <c r="E57" s="187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 t="s">
        <v>213</v>
      </c>
      <c r="C58" s="3"/>
      <c r="D58" s="249"/>
      <c r="E58" s="35" t="s">
        <v>272</v>
      </c>
      <c r="F58" s="571" t="s">
        <v>273</v>
      </c>
      <c r="G58" s="571"/>
      <c r="H58" s="187"/>
      <c r="I58" s="255"/>
      <c r="J58" s="255"/>
      <c r="K58" s="187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35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/>
      <c r="B61" s="254"/>
      <c r="C61" s="3"/>
      <c r="D61" s="249"/>
      <c r="E61" s="35"/>
      <c r="F61" s="35"/>
      <c r="G61" s="35"/>
      <c r="H61" s="35"/>
      <c r="I61" s="35"/>
      <c r="J61" s="35"/>
      <c r="K61" s="187"/>
      <c r="L61" s="187"/>
      <c r="M61" s="187"/>
      <c r="N61" s="187"/>
      <c r="O61" s="187"/>
    </row>
    <row r="62" spans="1:15" ht="15.75" x14ac:dyDescent="0.25">
      <c r="A62" s="251"/>
      <c r="B62" s="254"/>
      <c r="C62" s="3"/>
      <c r="D62" s="249"/>
      <c r="E62" s="35"/>
      <c r="F62" s="35"/>
      <c r="G62" s="35"/>
      <c r="H62" s="35"/>
      <c r="I62" s="35"/>
      <c r="J62" s="35"/>
      <c r="K62" s="35"/>
      <c r="L62" s="187"/>
      <c r="M62" s="187"/>
      <c r="N62" s="187"/>
      <c r="O62" s="187"/>
    </row>
    <row r="63" spans="1:15" ht="15.75" x14ac:dyDescent="0.25">
      <c r="A63" s="251" t="s">
        <v>274</v>
      </c>
      <c r="B63" s="253" t="s">
        <v>275</v>
      </c>
      <c r="C63" s="3"/>
      <c r="D63" s="249"/>
      <c r="E63" s="252" t="s">
        <v>276</v>
      </c>
      <c r="F63" s="36" t="s">
        <v>40</v>
      </c>
      <c r="G63" s="36" t="s">
        <v>419</v>
      </c>
      <c r="H63" s="187"/>
      <c r="I63" s="187"/>
      <c r="J63" s="36"/>
      <c r="K63" s="187"/>
      <c r="L63" s="187"/>
      <c r="M63" s="187"/>
      <c r="N63" s="187"/>
      <c r="O63" s="187"/>
    </row>
    <row r="64" spans="1:15" ht="15.75" x14ac:dyDescent="0.25">
      <c r="A64" s="251"/>
      <c r="B64" s="250" t="s">
        <v>390</v>
      </c>
      <c r="C64" s="3"/>
      <c r="D64" s="249"/>
      <c r="E64" s="248" t="s">
        <v>215</v>
      </c>
      <c r="F64" s="247" t="s">
        <v>43</v>
      </c>
      <c r="G64" s="247" t="s">
        <v>125</v>
      </c>
      <c r="H64" s="187"/>
      <c r="I64" s="187"/>
      <c r="J64" s="247"/>
      <c r="K64" s="187"/>
      <c r="L64" s="187"/>
      <c r="M64" s="187"/>
      <c r="N64" s="187"/>
      <c r="O64" s="187"/>
    </row>
    <row r="66" spans="1:15" ht="15.75" x14ac:dyDescent="0.25">
      <c r="A66" s="2" t="s">
        <v>0</v>
      </c>
      <c r="B66" s="3"/>
      <c r="C66" s="4"/>
      <c r="D66" s="4"/>
      <c r="E66" s="4"/>
      <c r="F66" s="37"/>
      <c r="G66" s="37"/>
      <c r="H66" s="37"/>
      <c r="I66" s="37"/>
      <c r="J66" s="34"/>
      <c r="K66" s="34"/>
      <c r="L66" s="187"/>
      <c r="M66" s="187"/>
      <c r="N66" s="187"/>
      <c r="O66" s="187"/>
    </row>
    <row r="67" spans="1:15" ht="15.75" x14ac:dyDescent="0.25">
      <c r="A67" s="43" t="s">
        <v>695</v>
      </c>
      <c r="B67" s="2"/>
      <c r="C67" s="2"/>
      <c r="D67" s="2"/>
      <c r="E67" s="2"/>
      <c r="F67" s="37"/>
      <c r="G67" s="37"/>
      <c r="H67" s="37"/>
      <c r="I67" s="37"/>
      <c r="J67" s="34"/>
      <c r="K67" s="34"/>
      <c r="L67" s="187"/>
      <c r="M67" s="187"/>
      <c r="N67" s="187"/>
      <c r="O67" s="187"/>
    </row>
    <row r="68" spans="1:15" ht="15.75" x14ac:dyDescent="0.25">
      <c r="A68" s="6"/>
      <c r="B68" s="6" t="s">
        <v>34</v>
      </c>
      <c r="C68" s="7" t="s">
        <v>3</v>
      </c>
      <c r="D68" s="8" t="s">
        <v>4</v>
      </c>
      <c r="E68" s="7" t="s">
        <v>5</v>
      </c>
      <c r="F68" s="9" t="s">
        <v>6</v>
      </c>
      <c r="G68" s="9" t="s">
        <v>8</v>
      </c>
      <c r="H68" s="265" t="s">
        <v>7</v>
      </c>
      <c r="I68" s="284" t="s">
        <v>533</v>
      </c>
      <c r="J68" s="265" t="s">
        <v>499</v>
      </c>
      <c r="K68" s="9" t="s">
        <v>13</v>
      </c>
      <c r="L68" s="9" t="s">
        <v>13</v>
      </c>
      <c r="M68" s="9" t="s">
        <v>14</v>
      </c>
      <c r="N68" s="6" t="s">
        <v>15</v>
      </c>
      <c r="O68" s="10" t="s">
        <v>382</v>
      </c>
    </row>
    <row r="69" spans="1:15" ht="15.75" x14ac:dyDescent="0.25">
      <c r="A69" s="44"/>
      <c r="B69" s="44"/>
      <c r="C69" s="45"/>
      <c r="D69" s="13"/>
      <c r="E69" s="45"/>
      <c r="F69" s="46" t="s">
        <v>17</v>
      </c>
      <c r="G69" s="46" t="s">
        <v>18</v>
      </c>
      <c r="H69" s="262"/>
      <c r="I69" s="262"/>
      <c r="J69" s="262" t="s">
        <v>29</v>
      </c>
      <c r="K69" s="46" t="s">
        <v>22</v>
      </c>
      <c r="L69" s="46" t="s">
        <v>23</v>
      </c>
      <c r="M69" s="46" t="s">
        <v>24</v>
      </c>
      <c r="N69" s="44"/>
      <c r="O69" s="16"/>
    </row>
    <row r="70" spans="1:15" ht="15.75" x14ac:dyDescent="0.25">
      <c r="A70" s="44"/>
      <c r="B70" s="44"/>
      <c r="C70" s="48"/>
      <c r="D70" s="13"/>
      <c r="E70" s="45"/>
      <c r="F70" s="46" t="s">
        <v>25</v>
      </c>
      <c r="G70" s="46" t="s">
        <v>10</v>
      </c>
      <c r="H70" s="46"/>
      <c r="I70" s="285"/>
      <c r="J70" s="66"/>
      <c r="K70" s="46"/>
      <c r="L70" s="46"/>
      <c r="M70" s="46"/>
      <c r="N70" s="44"/>
      <c r="O70" s="16"/>
    </row>
    <row r="71" spans="1:15" ht="15.75" x14ac:dyDescent="0.25">
      <c r="A71" s="18"/>
      <c r="B71" s="18"/>
      <c r="C71" s="19"/>
      <c r="D71" s="20"/>
      <c r="E71" s="21"/>
      <c r="F71" s="23"/>
      <c r="G71" s="22"/>
      <c r="H71" s="144"/>
      <c r="I71" s="283"/>
      <c r="J71" s="67"/>
      <c r="K71" s="22"/>
      <c r="L71" s="22"/>
      <c r="M71" s="22"/>
      <c r="N71" s="18"/>
      <c r="O71" s="24"/>
    </row>
    <row r="72" spans="1:15" ht="15.75" x14ac:dyDescent="0.25">
      <c r="A72" s="188"/>
      <c r="B72" s="1"/>
      <c r="C72" s="189"/>
      <c r="D72" s="49"/>
      <c r="E72" s="189"/>
      <c r="F72" s="133"/>
      <c r="G72" s="133"/>
      <c r="H72" s="133"/>
      <c r="I72" s="133"/>
      <c r="J72" s="46"/>
      <c r="K72" s="46"/>
      <c r="L72" s="46"/>
      <c r="M72" s="46"/>
      <c r="N72" s="179"/>
      <c r="O72" s="191"/>
    </row>
    <row r="73" spans="1:15" ht="15.75" x14ac:dyDescent="0.25">
      <c r="A73" s="188">
        <v>1</v>
      </c>
      <c r="B73" s="50" t="s">
        <v>697</v>
      </c>
      <c r="C73" s="41" t="s">
        <v>698</v>
      </c>
      <c r="D73" s="49">
        <v>42654</v>
      </c>
      <c r="E73" s="55" t="s">
        <v>699</v>
      </c>
      <c r="F73" s="133">
        <v>0</v>
      </c>
      <c r="G73" s="133">
        <v>0</v>
      </c>
      <c r="H73" s="133">
        <v>60000</v>
      </c>
      <c r="I73" s="133">
        <v>0</v>
      </c>
      <c r="J73" s="46">
        <v>0</v>
      </c>
      <c r="K73" s="46">
        <f>SUM(F73:J73)</f>
        <v>60000</v>
      </c>
      <c r="L73" s="46">
        <f>5000000-K73</f>
        <v>4940000</v>
      </c>
      <c r="M73" s="46">
        <f>+K73+L73</f>
        <v>5000000</v>
      </c>
      <c r="N73" s="141" t="s">
        <v>157</v>
      </c>
      <c r="O73" s="191" t="s">
        <v>546</v>
      </c>
    </row>
    <row r="74" spans="1:15" ht="15.75" x14ac:dyDescent="0.25">
      <c r="A74" s="188"/>
      <c r="B74" s="126"/>
      <c r="C74" s="189"/>
      <c r="D74" s="49"/>
      <c r="E74" s="189"/>
      <c r="F74" s="133"/>
      <c r="G74" s="133"/>
      <c r="H74" s="133"/>
      <c r="I74" s="133"/>
      <c r="J74" s="46"/>
      <c r="K74" s="46"/>
      <c r="L74" s="46"/>
      <c r="M74" s="46"/>
      <c r="N74" s="141"/>
      <c r="O74" s="191"/>
    </row>
    <row r="75" spans="1:15" ht="15.75" x14ac:dyDescent="0.25">
      <c r="A75" s="188"/>
      <c r="B75" s="126"/>
      <c r="C75" s="189"/>
      <c r="D75" s="49"/>
      <c r="E75" s="189"/>
      <c r="F75" s="133"/>
      <c r="G75" s="133"/>
      <c r="H75" s="133"/>
      <c r="I75" s="133"/>
      <c r="J75" s="46"/>
      <c r="K75" s="46"/>
      <c r="L75" s="46"/>
      <c r="M75" s="46"/>
      <c r="N75" s="141"/>
      <c r="O75" s="282"/>
    </row>
    <row r="76" spans="1:15" ht="16.5" thickBot="1" x14ac:dyDescent="0.3">
      <c r="A76" s="30"/>
      <c r="B76" s="568"/>
      <c r="C76" s="569"/>
      <c r="D76" s="569"/>
      <c r="E76" s="570"/>
      <c r="F76" s="31">
        <f t="shared" ref="F76:H76" si="5">SUM(F73:F75)</f>
        <v>0</v>
      </c>
      <c r="G76" s="31">
        <f t="shared" si="5"/>
        <v>0</v>
      </c>
      <c r="H76" s="31">
        <f t="shared" si="5"/>
        <v>60000</v>
      </c>
      <c r="I76" s="31">
        <f>SUM(I73:I75)</f>
        <v>0</v>
      </c>
      <c r="J76" s="31">
        <f t="shared" ref="J76:M76" si="6">SUM(J73:J75)</f>
        <v>0</v>
      </c>
      <c r="K76" s="31">
        <f t="shared" si="6"/>
        <v>60000</v>
      </c>
      <c r="L76" s="31">
        <f t="shared" si="6"/>
        <v>4940000</v>
      </c>
      <c r="M76" s="31">
        <f t="shared" si="6"/>
        <v>5000000</v>
      </c>
      <c r="N76" s="32"/>
      <c r="O76" s="32"/>
    </row>
    <row r="77" spans="1:15" ht="16.5" thickTop="1" x14ac:dyDescent="0.25">
      <c r="A77" s="4"/>
      <c r="B77" s="3"/>
      <c r="C77" s="3"/>
      <c r="D77" s="4"/>
      <c r="E77" s="3"/>
      <c r="F77" s="42"/>
      <c r="G77" s="42"/>
      <c r="H77" s="42"/>
      <c r="I77" s="42"/>
      <c r="J77" s="42"/>
      <c r="K77" s="42"/>
      <c r="L77" s="42"/>
      <c r="M77" s="42"/>
      <c r="N77" s="42"/>
      <c r="O77" s="3"/>
    </row>
    <row r="78" spans="1:15" ht="15.75" x14ac:dyDescent="0.25">
      <c r="A78" s="4"/>
      <c r="B78" s="35" t="s">
        <v>696</v>
      </c>
      <c r="C78" s="3"/>
      <c r="D78" s="249"/>
      <c r="E78" s="187"/>
      <c r="F78" s="35"/>
      <c r="G78" s="35"/>
      <c r="H78" s="35"/>
      <c r="I78" s="35"/>
      <c r="J78" s="35"/>
      <c r="K78" s="35"/>
      <c r="L78" s="187"/>
      <c r="M78" s="187"/>
      <c r="N78" s="187"/>
      <c r="O78" s="187"/>
    </row>
    <row r="79" spans="1:15" ht="15.75" x14ac:dyDescent="0.25">
      <c r="A79" s="251"/>
      <c r="B79" s="254" t="s">
        <v>213</v>
      </c>
      <c r="C79" s="3"/>
      <c r="D79" s="249"/>
      <c r="E79" s="35" t="s">
        <v>272</v>
      </c>
      <c r="F79" s="571" t="s">
        <v>273</v>
      </c>
      <c r="G79" s="571"/>
      <c r="H79" s="187"/>
      <c r="I79" s="255"/>
      <c r="J79" s="255"/>
      <c r="K79" s="187"/>
      <c r="L79" s="187"/>
      <c r="M79" s="187"/>
      <c r="N79" s="187"/>
      <c r="O79" s="187"/>
    </row>
    <row r="80" spans="1:15" ht="15.75" x14ac:dyDescent="0.25">
      <c r="A80" s="251"/>
      <c r="B80" s="254"/>
      <c r="C80" s="3"/>
      <c r="D80" s="249"/>
      <c r="E80" s="35"/>
      <c r="F80" s="35"/>
      <c r="G80" s="35"/>
      <c r="H80" s="35"/>
      <c r="I80" s="35"/>
      <c r="J80" s="35"/>
      <c r="K80" s="35"/>
      <c r="L80" s="187"/>
      <c r="M80" s="187"/>
      <c r="N80" s="187"/>
      <c r="O80" s="187"/>
    </row>
    <row r="81" spans="1:15" ht="15.75" x14ac:dyDescent="0.25">
      <c r="A81" s="251"/>
      <c r="B81" s="254"/>
      <c r="C81" s="3"/>
      <c r="D81" s="249"/>
      <c r="E81" s="35"/>
      <c r="F81" s="35"/>
      <c r="G81" s="35"/>
      <c r="H81" s="35"/>
      <c r="I81" s="35"/>
      <c r="J81" s="35"/>
      <c r="K81" s="35"/>
      <c r="L81" s="187"/>
      <c r="M81" s="187"/>
      <c r="N81" s="187"/>
      <c r="O81" s="187"/>
    </row>
    <row r="82" spans="1:15" ht="15.75" x14ac:dyDescent="0.25">
      <c r="A82" s="251"/>
      <c r="B82" s="254"/>
      <c r="C82" s="3"/>
      <c r="D82" s="249"/>
      <c r="E82" s="35"/>
      <c r="F82" s="35"/>
      <c r="G82" s="35"/>
      <c r="H82" s="35"/>
      <c r="I82" s="35"/>
      <c r="J82" s="35"/>
      <c r="K82" s="187"/>
      <c r="L82" s="187"/>
      <c r="M82" s="187"/>
      <c r="N82" s="187"/>
      <c r="O82" s="187"/>
    </row>
    <row r="83" spans="1:15" ht="15.75" x14ac:dyDescent="0.25">
      <c r="A83" s="251"/>
      <c r="B83" s="254"/>
      <c r="C83" s="3"/>
      <c r="D83" s="249"/>
      <c r="E83" s="35"/>
      <c r="F83" s="35"/>
      <c r="G83" s="35"/>
      <c r="H83" s="35"/>
      <c r="I83" s="35"/>
      <c r="J83" s="35"/>
      <c r="K83" s="35"/>
      <c r="L83" s="187"/>
      <c r="M83" s="187"/>
      <c r="N83" s="187"/>
      <c r="O83" s="187"/>
    </row>
    <row r="84" spans="1:15" ht="15.75" x14ac:dyDescent="0.25">
      <c r="A84" s="251" t="s">
        <v>274</v>
      </c>
      <c r="B84" s="253" t="s">
        <v>275</v>
      </c>
      <c r="C84" s="3"/>
      <c r="D84" s="249"/>
      <c r="E84" s="252" t="s">
        <v>276</v>
      </c>
      <c r="F84" s="36" t="s">
        <v>40</v>
      </c>
      <c r="G84" s="36" t="s">
        <v>419</v>
      </c>
      <c r="H84" s="187"/>
      <c r="I84" s="187"/>
      <c r="J84" s="36"/>
      <c r="K84" s="187"/>
      <c r="L84" s="187"/>
      <c r="M84" s="187"/>
      <c r="N84" s="187"/>
      <c r="O84" s="187"/>
    </row>
    <row r="85" spans="1:15" ht="15.75" x14ac:dyDescent="0.25">
      <c r="A85" s="251"/>
      <c r="B85" s="250" t="s">
        <v>390</v>
      </c>
      <c r="C85" s="3"/>
      <c r="D85" s="249"/>
      <c r="E85" s="248" t="s">
        <v>215</v>
      </c>
      <c r="F85" s="247" t="s">
        <v>43</v>
      </c>
      <c r="G85" s="247" t="s">
        <v>125</v>
      </c>
      <c r="H85" s="187"/>
      <c r="I85" s="187"/>
      <c r="J85" s="247"/>
      <c r="K85" s="187"/>
      <c r="L85" s="187"/>
      <c r="M85" s="187"/>
      <c r="N85" s="187"/>
      <c r="O85" s="187"/>
    </row>
  </sheetData>
  <mergeCells count="7">
    <mergeCell ref="B76:E76"/>
    <mergeCell ref="F79:G79"/>
    <mergeCell ref="B12:E12"/>
    <mergeCell ref="F15:G15"/>
    <mergeCell ref="F36:G36"/>
    <mergeCell ref="B55:E55"/>
    <mergeCell ref="F58:G58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C55" workbookViewId="0">
      <selection activeCell="K75" sqref="K75"/>
    </sheetView>
  </sheetViews>
  <sheetFormatPr defaultRowHeight="15" x14ac:dyDescent="0.25"/>
  <cols>
    <col min="1" max="1" width="2.140625" customWidth="1"/>
    <col min="2" max="2" width="22.85546875" customWidth="1"/>
    <col min="3" max="3" width="8.85546875" customWidth="1"/>
    <col min="4" max="4" width="12.42578125" customWidth="1"/>
    <col min="5" max="5" width="17" customWidth="1"/>
    <col min="6" max="6" width="18.28515625" bestFit="1" customWidth="1"/>
    <col min="7" max="7" width="15.7109375" customWidth="1"/>
    <col min="8" max="8" width="15.28515625" customWidth="1"/>
    <col min="9" max="9" width="12.42578125" customWidth="1"/>
    <col min="10" max="10" width="14.5703125" customWidth="1"/>
    <col min="11" max="11" width="14" customWidth="1"/>
    <col min="12" max="12" width="17.140625" customWidth="1"/>
    <col min="13" max="13" width="15.140625" customWidth="1"/>
    <col min="14" max="14" width="10.7109375" customWidth="1"/>
    <col min="15" max="15" width="13.5703125" customWidth="1"/>
    <col min="16" max="16" width="13" customWidth="1"/>
  </cols>
  <sheetData>
    <row r="1" spans="1:15" ht="15.75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4"/>
      <c r="K1" s="34"/>
      <c r="L1" s="187"/>
      <c r="M1" s="187"/>
      <c r="N1" s="187"/>
      <c r="O1" s="187"/>
    </row>
    <row r="2" spans="1:15" ht="15.75" x14ac:dyDescent="0.25">
      <c r="A2" s="43" t="s">
        <v>700</v>
      </c>
      <c r="B2" s="2"/>
      <c r="C2" s="2"/>
      <c r="D2" s="2"/>
      <c r="E2" s="2"/>
      <c r="F2" s="37"/>
      <c r="G2" s="37"/>
      <c r="H2" s="37"/>
      <c r="I2" s="37"/>
      <c r="J2" s="34"/>
      <c r="K2" s="34"/>
      <c r="L2" s="187"/>
      <c r="M2" s="187"/>
      <c r="N2" s="187"/>
      <c r="O2" s="187"/>
    </row>
    <row r="3" spans="1:15" ht="15.75" x14ac:dyDescent="0.25">
      <c r="A3" s="6"/>
      <c r="B3" s="6" t="s">
        <v>34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8</v>
      </c>
      <c r="H3" s="265" t="s">
        <v>7</v>
      </c>
      <c r="I3" s="284" t="s">
        <v>533</v>
      </c>
      <c r="J3" s="265" t="s">
        <v>499</v>
      </c>
      <c r="K3" s="9" t="s">
        <v>13</v>
      </c>
      <c r="L3" s="9" t="s">
        <v>13</v>
      </c>
      <c r="M3" s="9" t="s">
        <v>14</v>
      </c>
      <c r="N3" s="6" t="s">
        <v>15</v>
      </c>
      <c r="O3" s="10" t="s">
        <v>382</v>
      </c>
    </row>
    <row r="4" spans="1:15" ht="15.75" x14ac:dyDescent="0.25">
      <c r="A4" s="44"/>
      <c r="B4" s="44"/>
      <c r="C4" s="45"/>
      <c r="D4" s="13"/>
      <c r="E4" s="45"/>
      <c r="F4" s="46" t="s">
        <v>17</v>
      </c>
      <c r="G4" s="46" t="s">
        <v>18</v>
      </c>
      <c r="H4" s="262"/>
      <c r="I4" s="262"/>
      <c r="J4" s="262" t="s">
        <v>29</v>
      </c>
      <c r="K4" s="46" t="s">
        <v>22</v>
      </c>
      <c r="L4" s="46" t="s">
        <v>23</v>
      </c>
      <c r="M4" s="46" t="s">
        <v>24</v>
      </c>
      <c r="N4" s="44"/>
      <c r="O4" s="16"/>
    </row>
    <row r="5" spans="1:15" ht="15.75" x14ac:dyDescent="0.25">
      <c r="A5" s="44"/>
      <c r="B5" s="44"/>
      <c r="C5" s="48"/>
      <c r="D5" s="13"/>
      <c r="E5" s="45"/>
      <c r="F5" s="46" t="s">
        <v>25</v>
      </c>
      <c r="G5" s="46" t="s">
        <v>10</v>
      </c>
      <c r="H5" s="46"/>
      <c r="I5" s="285"/>
      <c r="J5" s="66"/>
      <c r="K5" s="46"/>
      <c r="L5" s="46"/>
      <c r="M5" s="46"/>
      <c r="N5" s="44"/>
      <c r="O5" s="16"/>
    </row>
    <row r="6" spans="1:15" ht="15.75" x14ac:dyDescent="0.25">
      <c r="A6" s="18"/>
      <c r="B6" s="18"/>
      <c r="C6" s="19"/>
      <c r="D6" s="20"/>
      <c r="E6" s="21"/>
      <c r="F6" s="23"/>
      <c r="G6" s="22"/>
      <c r="H6" s="144"/>
      <c r="I6" s="283"/>
      <c r="J6" s="67"/>
      <c r="K6" s="22"/>
      <c r="L6" s="22"/>
      <c r="M6" s="22"/>
      <c r="N6" s="18"/>
      <c r="O6" s="24"/>
    </row>
    <row r="7" spans="1:15" ht="15.75" x14ac:dyDescent="0.25">
      <c r="A7" s="188"/>
      <c r="B7" s="1"/>
      <c r="C7" s="189"/>
      <c r="D7" s="49"/>
      <c r="E7" s="189"/>
      <c r="F7" s="133"/>
      <c r="G7" s="133"/>
      <c r="H7" s="133"/>
      <c r="I7" s="133"/>
      <c r="J7" s="46"/>
      <c r="K7" s="46"/>
      <c r="L7" s="46"/>
      <c r="M7" s="46"/>
      <c r="N7" s="179"/>
      <c r="O7" s="191"/>
    </row>
    <row r="8" spans="1:15" ht="15.75" x14ac:dyDescent="0.25">
      <c r="A8" s="188">
        <v>1</v>
      </c>
      <c r="B8" s="50" t="s">
        <v>653</v>
      </c>
      <c r="C8" s="41" t="s">
        <v>654</v>
      </c>
      <c r="D8" s="49">
        <v>42682</v>
      </c>
      <c r="E8" s="55" t="s">
        <v>655</v>
      </c>
      <c r="F8" s="133">
        <v>0</v>
      </c>
      <c r="G8" s="133">
        <v>0</v>
      </c>
      <c r="H8" s="133">
        <v>2520000</v>
      </c>
      <c r="I8" s="133">
        <v>350000</v>
      </c>
      <c r="J8" s="46">
        <v>200000</v>
      </c>
      <c r="K8" s="46">
        <f>SUM(F8:J8)</f>
        <v>3070000</v>
      </c>
      <c r="L8" s="46">
        <f>35000000-K8</f>
        <v>31930000</v>
      </c>
      <c r="M8" s="46">
        <f>+K8+L8</f>
        <v>35000000</v>
      </c>
      <c r="N8" s="141" t="s">
        <v>142</v>
      </c>
      <c r="O8" s="191" t="s">
        <v>702</v>
      </c>
    </row>
    <row r="9" spans="1:15" ht="15.75" x14ac:dyDescent="0.25">
      <c r="A9" s="188"/>
      <c r="B9" s="126"/>
      <c r="C9" s="189"/>
      <c r="D9" s="49"/>
      <c r="E9" s="189"/>
      <c r="F9" s="133"/>
      <c r="G9" s="133"/>
      <c r="H9" s="133"/>
      <c r="I9" s="133"/>
      <c r="J9" s="46"/>
      <c r="K9" s="46"/>
      <c r="L9" s="46"/>
      <c r="M9" s="46"/>
      <c r="N9" s="141"/>
      <c r="O9" s="191"/>
    </row>
    <row r="10" spans="1:15" ht="15.75" x14ac:dyDescent="0.25">
      <c r="A10" s="188"/>
      <c r="B10" s="126"/>
      <c r="C10" s="189"/>
      <c r="D10" s="49"/>
      <c r="E10" s="189"/>
      <c r="F10" s="133"/>
      <c r="G10" s="133"/>
      <c r="H10" s="133"/>
      <c r="I10" s="133"/>
      <c r="J10" s="46"/>
      <c r="K10" s="46"/>
      <c r="L10" s="46"/>
      <c r="M10" s="46"/>
      <c r="N10" s="141"/>
      <c r="O10" s="282"/>
    </row>
    <row r="11" spans="1:15" ht="16.5" thickBot="1" x14ac:dyDescent="0.3">
      <c r="A11" s="30"/>
      <c r="B11" s="568"/>
      <c r="C11" s="569"/>
      <c r="D11" s="569"/>
      <c r="E11" s="570"/>
      <c r="F11" s="31">
        <f t="shared" ref="F11:H11" si="0">SUM(F8:F10)</f>
        <v>0</v>
      </c>
      <c r="G11" s="31">
        <f t="shared" si="0"/>
        <v>0</v>
      </c>
      <c r="H11" s="31">
        <f t="shared" si="0"/>
        <v>2520000</v>
      </c>
      <c r="I11" s="31">
        <f>SUM(I8:I10)</f>
        <v>350000</v>
      </c>
      <c r="J11" s="31">
        <f t="shared" ref="J11:M11" si="1">SUM(J8:J10)</f>
        <v>200000</v>
      </c>
      <c r="K11" s="31">
        <f t="shared" si="1"/>
        <v>3070000</v>
      </c>
      <c r="L11" s="31">
        <f t="shared" si="1"/>
        <v>31930000</v>
      </c>
      <c r="M11" s="31">
        <f t="shared" si="1"/>
        <v>35000000</v>
      </c>
      <c r="N11" s="32"/>
      <c r="O11" s="32"/>
    </row>
    <row r="12" spans="1:15" ht="16.5" thickTop="1" x14ac:dyDescent="0.25">
      <c r="A12" s="4"/>
      <c r="B12" s="3"/>
      <c r="C12" s="3"/>
      <c r="D12" s="4"/>
      <c r="E12" s="3"/>
      <c r="F12" s="42"/>
      <c r="G12" s="42"/>
      <c r="H12" s="42"/>
      <c r="I12" s="42"/>
      <c r="J12" s="42"/>
      <c r="K12" s="42"/>
      <c r="L12" s="42"/>
      <c r="M12" s="42"/>
      <c r="N12" s="42"/>
      <c r="O12" s="3"/>
    </row>
    <row r="13" spans="1:15" ht="15.75" x14ac:dyDescent="0.25">
      <c r="A13" s="4"/>
      <c r="B13" s="35" t="s">
        <v>701</v>
      </c>
      <c r="C13" s="3"/>
      <c r="D13" s="249"/>
      <c r="E13" s="187"/>
      <c r="F13" s="35"/>
      <c r="G13" s="35"/>
      <c r="H13" s="35"/>
      <c r="I13" s="35"/>
      <c r="J13" s="35"/>
      <c r="K13" s="35"/>
      <c r="L13" s="187"/>
      <c r="M13" s="187"/>
      <c r="N13" s="187"/>
      <c r="O13" s="187"/>
    </row>
    <row r="14" spans="1:15" ht="15.75" x14ac:dyDescent="0.25">
      <c r="A14" s="251"/>
      <c r="B14" s="254" t="s">
        <v>213</v>
      </c>
      <c r="C14" s="3"/>
      <c r="D14" s="249"/>
      <c r="E14" s="35" t="s">
        <v>272</v>
      </c>
      <c r="F14" s="571" t="s">
        <v>273</v>
      </c>
      <c r="G14" s="571"/>
      <c r="H14" s="187"/>
      <c r="I14" s="255"/>
      <c r="J14" s="255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"/>
      <c r="D15" s="249"/>
      <c r="E15" s="35"/>
      <c r="F15" s="35"/>
      <c r="G15" s="35"/>
      <c r="H15" s="35"/>
      <c r="I15" s="35"/>
      <c r="J15" s="35"/>
      <c r="K15" s="35"/>
      <c r="L15" s="187"/>
      <c r="M15" s="187"/>
      <c r="N15" s="187"/>
      <c r="O15" s="187"/>
    </row>
    <row r="16" spans="1:15" ht="15.75" x14ac:dyDescent="0.25">
      <c r="A16" s="251"/>
      <c r="B16" s="254"/>
      <c r="C16" s="3"/>
      <c r="D16" s="249"/>
      <c r="E16" s="35"/>
      <c r="F16" s="35"/>
      <c r="G16" s="35"/>
      <c r="H16" s="35"/>
      <c r="I16" s="35"/>
      <c r="J16" s="35"/>
      <c r="K16" s="35"/>
      <c r="L16" s="187"/>
      <c r="M16" s="187"/>
      <c r="N16" s="187"/>
      <c r="O16" s="187"/>
    </row>
    <row r="17" spans="1:16" ht="15.75" x14ac:dyDescent="0.25">
      <c r="A17" s="251"/>
      <c r="B17" s="254"/>
      <c r="C17" s="3"/>
      <c r="D17" s="249"/>
      <c r="E17" s="35"/>
      <c r="F17" s="35"/>
      <c r="G17" s="35"/>
      <c r="H17" s="35"/>
      <c r="I17" s="35"/>
      <c r="J17" s="35"/>
      <c r="K17" s="187"/>
      <c r="L17" s="187"/>
      <c r="M17" s="187"/>
      <c r="N17" s="187"/>
      <c r="O17" s="187"/>
    </row>
    <row r="18" spans="1:16" ht="15.75" x14ac:dyDescent="0.25">
      <c r="A18" s="251"/>
      <c r="B18" s="254"/>
      <c r="C18" s="3"/>
      <c r="D18" s="249"/>
      <c r="E18" s="35"/>
      <c r="F18" s="35"/>
      <c r="G18" s="35"/>
      <c r="H18" s="35"/>
      <c r="I18" s="35"/>
      <c r="J18" s="35"/>
      <c r="K18" s="35"/>
      <c r="L18" s="187"/>
      <c r="M18" s="187"/>
      <c r="N18" s="187"/>
      <c r="O18" s="187"/>
    </row>
    <row r="19" spans="1:16" ht="15.75" x14ac:dyDescent="0.25">
      <c r="A19" s="251" t="s">
        <v>274</v>
      </c>
      <c r="B19" s="253" t="s">
        <v>275</v>
      </c>
      <c r="C19" s="3"/>
      <c r="D19" s="249"/>
      <c r="E19" s="252" t="s">
        <v>276</v>
      </c>
      <c r="F19" s="36" t="s">
        <v>40</v>
      </c>
      <c r="G19" s="36" t="s">
        <v>419</v>
      </c>
      <c r="H19" s="187"/>
      <c r="I19" s="187"/>
      <c r="J19" s="36"/>
      <c r="K19" s="187"/>
      <c r="L19" s="187"/>
      <c r="M19" s="187"/>
      <c r="N19" s="187"/>
      <c r="O19" s="187"/>
    </row>
    <row r="20" spans="1:16" ht="15.75" x14ac:dyDescent="0.25">
      <c r="A20" s="251"/>
      <c r="B20" s="250" t="s">
        <v>390</v>
      </c>
      <c r="C20" s="3"/>
      <c r="D20" s="249"/>
      <c r="E20" s="248" t="s">
        <v>215</v>
      </c>
      <c r="F20" s="247" t="s">
        <v>43</v>
      </c>
      <c r="G20" s="247" t="s">
        <v>125</v>
      </c>
      <c r="H20" s="187"/>
      <c r="I20" s="187"/>
      <c r="J20" s="247"/>
      <c r="K20" s="187"/>
      <c r="L20" s="187"/>
      <c r="M20" s="187"/>
      <c r="N20" s="187"/>
      <c r="O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292"/>
      <c r="G22" s="37"/>
      <c r="H22" s="293"/>
      <c r="I22" s="37"/>
      <c r="J22" s="37"/>
      <c r="K22" s="34"/>
      <c r="L22" s="187"/>
      <c r="M22" s="187"/>
      <c r="N22" s="187"/>
      <c r="O22" s="187"/>
    </row>
    <row r="23" spans="1:16" ht="15.75" x14ac:dyDescent="0.25">
      <c r="A23" s="43" t="s">
        <v>703</v>
      </c>
      <c r="B23" s="2"/>
      <c r="C23" s="2"/>
      <c r="D23" s="2"/>
      <c r="E23" s="2"/>
      <c r="F23" s="37"/>
      <c r="G23" s="37"/>
      <c r="H23" s="37"/>
      <c r="I23" s="37"/>
      <c r="J23" s="37"/>
      <c r="K23" s="34"/>
      <c r="L23" s="187"/>
      <c r="M23" s="187"/>
      <c r="N23" s="187"/>
      <c r="O23" s="187"/>
    </row>
    <row r="24" spans="1:16" ht="15.75" x14ac:dyDescent="0.25">
      <c r="A24" s="6"/>
      <c r="B24" s="6" t="s">
        <v>34</v>
      </c>
      <c r="C24" s="7" t="s">
        <v>3</v>
      </c>
      <c r="D24" s="8" t="s">
        <v>4</v>
      </c>
      <c r="E24" s="7" t="s">
        <v>5</v>
      </c>
      <c r="F24" s="9" t="s">
        <v>6</v>
      </c>
      <c r="G24" s="9" t="s">
        <v>6</v>
      </c>
      <c r="H24" s="142" t="s">
        <v>8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13"/>
      <c r="E25" s="45"/>
      <c r="F25" s="46" t="s">
        <v>17</v>
      </c>
      <c r="G25" s="46" t="s">
        <v>17</v>
      </c>
      <c r="H25" s="143" t="s">
        <v>18</v>
      </c>
      <c r="I25" s="143"/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13"/>
      <c r="E26" s="45"/>
      <c r="F26" s="258" t="s">
        <v>498</v>
      </c>
      <c r="G26" s="258" t="s">
        <v>383</v>
      </c>
      <c r="H26" s="143" t="s">
        <v>10</v>
      </c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20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49"/>
      <c r="E28" s="55"/>
      <c r="F28" s="47"/>
      <c r="G28" s="47"/>
      <c r="H28" s="46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550</v>
      </c>
      <c r="C29" s="41" t="s">
        <v>551</v>
      </c>
      <c r="D29" s="49">
        <v>42685</v>
      </c>
      <c r="E29" s="55" t="s">
        <v>552</v>
      </c>
      <c r="F29" s="133">
        <v>0</v>
      </c>
      <c r="G29" s="133">
        <v>0</v>
      </c>
      <c r="H29" s="133">
        <v>0</v>
      </c>
      <c r="I29" s="46">
        <v>0</v>
      </c>
      <c r="J29" s="46">
        <v>0</v>
      </c>
      <c r="K29" s="46">
        <v>0</v>
      </c>
      <c r="L29" s="46">
        <f>SUM(F29:K29)</f>
        <v>0</v>
      </c>
      <c r="M29" s="46">
        <f>50000000-L29</f>
        <v>50000000</v>
      </c>
      <c r="N29" s="46">
        <f>+L29+M29</f>
        <v>50000000</v>
      </c>
      <c r="O29" s="179" t="s">
        <v>553</v>
      </c>
      <c r="P29" s="191" t="s">
        <v>490</v>
      </c>
    </row>
    <row r="30" spans="1:16" ht="15.75" x14ac:dyDescent="0.25">
      <c r="A30" s="44"/>
      <c r="B30" s="50"/>
      <c r="C30" s="41"/>
      <c r="D30" s="49"/>
      <c r="E30" s="55"/>
      <c r="F30" s="133"/>
      <c r="G30" s="133"/>
      <c r="H30" s="133"/>
      <c r="I30" s="46"/>
      <c r="J30" s="46"/>
      <c r="K30" s="46"/>
      <c r="L30" s="46"/>
      <c r="M30" s="46"/>
      <c r="N30" s="46"/>
      <c r="O30" s="179"/>
      <c r="P30" s="191"/>
    </row>
    <row r="31" spans="1:16" ht="15.75" x14ac:dyDescent="0.25">
      <c r="A31" s="44"/>
      <c r="B31" s="27"/>
      <c r="C31" s="41"/>
      <c r="D31" s="29"/>
      <c r="E31" s="28"/>
      <c r="F31" s="46"/>
      <c r="G31" s="46"/>
      <c r="H31" s="26"/>
      <c r="I31" s="26"/>
      <c r="J31" s="26"/>
      <c r="K31" s="26"/>
      <c r="L31" s="26"/>
      <c r="M31" s="46"/>
      <c r="N31" s="46"/>
      <c r="O31" s="50"/>
      <c r="P31" s="191"/>
    </row>
    <row r="32" spans="1:16" ht="16.5" thickBot="1" x14ac:dyDescent="0.3">
      <c r="A32" s="30"/>
      <c r="B32" s="294"/>
      <c r="C32" s="295"/>
      <c r="D32" s="295"/>
      <c r="E32" s="296"/>
      <c r="F32" s="31">
        <f t="shared" ref="F32:N32" si="2">SUM(F29:F31)</f>
        <v>0</v>
      </c>
      <c r="G32" s="31">
        <f t="shared" si="2"/>
        <v>0</v>
      </c>
      <c r="H32" s="31">
        <f t="shared" si="2"/>
        <v>0</v>
      </c>
      <c r="I32" s="31">
        <f t="shared" si="2"/>
        <v>0</v>
      </c>
      <c r="J32" s="31">
        <f t="shared" si="2"/>
        <v>0</v>
      </c>
      <c r="K32" s="31">
        <f t="shared" si="2"/>
        <v>0</v>
      </c>
      <c r="L32" s="31">
        <f t="shared" si="2"/>
        <v>0</v>
      </c>
      <c r="M32" s="31">
        <f t="shared" si="2"/>
        <v>50000000</v>
      </c>
      <c r="N32" s="31">
        <f t="shared" si="2"/>
        <v>50000000</v>
      </c>
      <c r="O32" s="31"/>
      <c r="P32" s="32"/>
    </row>
    <row r="33" spans="1:15" ht="16.5" thickTop="1" x14ac:dyDescent="0.25">
      <c r="A33" s="4"/>
      <c r="B33" s="3"/>
      <c r="C33" s="3"/>
      <c r="D33" s="4"/>
      <c r="E33" s="3"/>
      <c r="F33" s="42"/>
      <c r="G33" s="42"/>
      <c r="H33" s="42"/>
      <c r="I33" s="42"/>
      <c r="J33" s="42"/>
      <c r="K33" s="42"/>
      <c r="L33" s="42"/>
      <c r="M33" s="42"/>
      <c r="N33" s="42"/>
      <c r="O33" s="3"/>
    </row>
    <row r="34" spans="1:15" ht="15.75" x14ac:dyDescent="0.25">
      <c r="A34" s="251" t="s">
        <v>34</v>
      </c>
      <c r="B34" s="254"/>
      <c r="C34" s="3"/>
      <c r="D34" s="249"/>
      <c r="E34" s="35" t="s">
        <v>704</v>
      </c>
      <c r="F34" s="35"/>
      <c r="G34" s="35"/>
      <c r="H34" s="35"/>
      <c r="I34" s="35"/>
      <c r="J34" s="35"/>
      <c r="K34" s="187"/>
      <c r="L34" s="187"/>
      <c r="M34" s="187"/>
      <c r="N34" s="187"/>
      <c r="O34" s="187"/>
    </row>
    <row r="35" spans="1:15" ht="15.75" x14ac:dyDescent="0.25">
      <c r="A35" s="251"/>
      <c r="B35" s="254" t="s">
        <v>37</v>
      </c>
      <c r="C35" s="3"/>
      <c r="D35" s="249"/>
      <c r="E35" s="35" t="s">
        <v>272</v>
      </c>
      <c r="F35" s="571" t="s">
        <v>273</v>
      </c>
      <c r="G35" s="571"/>
      <c r="H35" s="255"/>
      <c r="I35" s="187"/>
      <c r="J35" s="187"/>
      <c r="K35" s="187"/>
      <c r="L35" s="187"/>
      <c r="M35" s="187"/>
      <c r="N35" s="187"/>
      <c r="O35" s="187"/>
    </row>
    <row r="36" spans="1:15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187"/>
      <c r="L36" s="187"/>
      <c r="M36" s="187"/>
      <c r="N36" s="187"/>
      <c r="O36" s="187"/>
    </row>
    <row r="37" spans="1:15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187"/>
      <c r="L37" s="187"/>
      <c r="M37" s="187"/>
      <c r="N37" s="187"/>
      <c r="O37" s="187"/>
    </row>
    <row r="38" spans="1:15" ht="15.75" x14ac:dyDescent="0.25">
      <c r="A38" s="251"/>
      <c r="B38" s="254"/>
      <c r="C38" s="3"/>
      <c r="D38" s="249"/>
      <c r="E38" s="35"/>
      <c r="F38" s="35"/>
      <c r="G38" s="35"/>
      <c r="H38" s="35"/>
      <c r="I38" s="187"/>
      <c r="J38" s="187"/>
      <c r="K38" s="187"/>
      <c r="L38" s="187"/>
      <c r="M38" s="187"/>
      <c r="N38" s="187"/>
      <c r="O38" s="187"/>
    </row>
    <row r="39" spans="1:15" ht="15.75" x14ac:dyDescent="0.25">
      <c r="A39" s="251"/>
      <c r="B39" s="254"/>
      <c r="C39" s="3"/>
      <c r="D39" s="249"/>
      <c r="E39" s="35"/>
      <c r="F39" s="35"/>
      <c r="G39" s="35"/>
      <c r="H39" s="35"/>
      <c r="I39" s="35"/>
      <c r="J39" s="35"/>
      <c r="K39" s="187"/>
      <c r="L39" s="187"/>
      <c r="M39" s="187"/>
      <c r="N39" s="187"/>
      <c r="O39" s="187"/>
    </row>
    <row r="40" spans="1:15" ht="15.75" x14ac:dyDescent="0.25">
      <c r="A40" s="251" t="s">
        <v>274</v>
      </c>
      <c r="B40" s="253" t="s">
        <v>275</v>
      </c>
      <c r="C40" s="3"/>
      <c r="D40" s="249"/>
      <c r="E40" s="252" t="s">
        <v>276</v>
      </c>
      <c r="F40" s="36" t="s">
        <v>40</v>
      </c>
      <c r="G40" s="36" t="s">
        <v>419</v>
      </c>
      <c r="H40" s="36"/>
      <c r="I40" s="187"/>
      <c r="J40" s="187"/>
      <c r="K40" s="187"/>
      <c r="L40" s="187"/>
      <c r="M40" s="187"/>
      <c r="N40" s="187"/>
      <c r="O40" s="187"/>
    </row>
    <row r="41" spans="1:15" ht="15.75" x14ac:dyDescent="0.25">
      <c r="A41" s="251"/>
      <c r="B41" s="250" t="s">
        <v>278</v>
      </c>
      <c r="C41" s="3"/>
      <c r="D41" s="249"/>
      <c r="E41" s="248" t="s">
        <v>215</v>
      </c>
      <c r="F41" s="247" t="s">
        <v>43</v>
      </c>
      <c r="G41" s="247" t="s">
        <v>125</v>
      </c>
      <c r="H41" s="247"/>
      <c r="I41" s="187"/>
      <c r="J41" s="187"/>
      <c r="K41" s="187"/>
      <c r="L41" s="187"/>
      <c r="M41" s="187"/>
      <c r="N41" s="187"/>
      <c r="O41" s="187"/>
    </row>
    <row r="43" spans="1:15" ht="15.75" x14ac:dyDescent="0.25">
      <c r="A43" s="2" t="s">
        <v>0</v>
      </c>
      <c r="B43" s="3"/>
      <c r="C43" s="4"/>
      <c r="D43" s="4"/>
      <c r="E43" s="4"/>
      <c r="F43" s="37"/>
      <c r="G43" s="37"/>
      <c r="H43" s="37"/>
      <c r="I43" s="37"/>
      <c r="J43" s="34"/>
      <c r="K43" s="34"/>
      <c r="L43" s="187"/>
      <c r="M43" s="187"/>
      <c r="N43" s="187"/>
      <c r="O43" s="187"/>
    </row>
    <row r="44" spans="1:15" ht="15.75" x14ac:dyDescent="0.25">
      <c r="A44" s="43" t="s">
        <v>706</v>
      </c>
      <c r="B44" s="2"/>
      <c r="C44" s="2"/>
      <c r="D44" s="2"/>
      <c r="E44" s="2"/>
      <c r="F44" s="37"/>
      <c r="G44" s="37"/>
      <c r="H44" s="37"/>
      <c r="I44" s="37"/>
      <c r="J44" s="34"/>
      <c r="K44" s="34"/>
      <c r="L44" s="187"/>
      <c r="M44" s="187"/>
      <c r="N44" s="187"/>
      <c r="O44" s="187"/>
    </row>
    <row r="45" spans="1:15" ht="15.75" x14ac:dyDescent="0.25">
      <c r="A45" s="6"/>
      <c r="B45" s="6" t="s">
        <v>34</v>
      </c>
      <c r="C45" s="7" t="s">
        <v>3</v>
      </c>
      <c r="D45" s="8" t="s">
        <v>4</v>
      </c>
      <c r="E45" s="7" t="s">
        <v>5</v>
      </c>
      <c r="F45" s="9" t="s">
        <v>6</v>
      </c>
      <c r="G45" s="9" t="s">
        <v>8</v>
      </c>
      <c r="H45" s="265" t="s">
        <v>7</v>
      </c>
      <c r="I45" s="284" t="s">
        <v>533</v>
      </c>
      <c r="J45" s="265" t="s">
        <v>499</v>
      </c>
      <c r="K45" s="9" t="s">
        <v>13</v>
      </c>
      <c r="L45" s="9" t="s">
        <v>13</v>
      </c>
      <c r="M45" s="9" t="s">
        <v>14</v>
      </c>
      <c r="N45" s="6" t="s">
        <v>15</v>
      </c>
      <c r="O45" s="10" t="s">
        <v>382</v>
      </c>
    </row>
    <row r="46" spans="1:15" ht="15.75" x14ac:dyDescent="0.25">
      <c r="A46" s="44"/>
      <c r="B46" s="44"/>
      <c r="C46" s="45"/>
      <c r="D46" s="13"/>
      <c r="E46" s="45"/>
      <c r="F46" s="46" t="s">
        <v>17</v>
      </c>
      <c r="G46" s="46" t="s">
        <v>18</v>
      </c>
      <c r="H46" s="262"/>
      <c r="I46" s="262"/>
      <c r="J46" s="262" t="s">
        <v>29</v>
      </c>
      <c r="K46" s="46" t="s">
        <v>22</v>
      </c>
      <c r="L46" s="46" t="s">
        <v>23</v>
      </c>
      <c r="M46" s="46" t="s">
        <v>24</v>
      </c>
      <c r="N46" s="44"/>
      <c r="O46" s="16"/>
    </row>
    <row r="47" spans="1:15" ht="15.75" x14ac:dyDescent="0.25">
      <c r="A47" s="44"/>
      <c r="B47" s="44"/>
      <c r="C47" s="48"/>
      <c r="D47" s="13"/>
      <c r="E47" s="45"/>
      <c r="F47" s="46" t="s">
        <v>25</v>
      </c>
      <c r="G47" s="46" t="s">
        <v>10</v>
      </c>
      <c r="H47" s="46"/>
      <c r="I47" s="285"/>
      <c r="J47" s="66"/>
      <c r="K47" s="46"/>
      <c r="L47" s="46"/>
      <c r="M47" s="46"/>
      <c r="N47" s="44"/>
      <c r="O47" s="16"/>
    </row>
    <row r="48" spans="1:15" ht="15.75" x14ac:dyDescent="0.25">
      <c r="A48" s="18"/>
      <c r="B48" s="18"/>
      <c r="C48" s="19"/>
      <c r="D48" s="20"/>
      <c r="E48" s="21"/>
      <c r="F48" s="23"/>
      <c r="G48" s="22"/>
      <c r="H48" s="144"/>
      <c r="I48" s="283"/>
      <c r="J48" s="67"/>
      <c r="K48" s="22"/>
      <c r="L48" s="22"/>
      <c r="M48" s="22"/>
      <c r="N48" s="18"/>
      <c r="O48" s="24"/>
    </row>
    <row r="49" spans="1:15" ht="15.75" x14ac:dyDescent="0.25">
      <c r="A49" s="188"/>
      <c r="B49" s="1"/>
      <c r="C49" s="189"/>
      <c r="D49" s="49"/>
      <c r="E49" s="189"/>
      <c r="F49" s="133"/>
      <c r="G49" s="133"/>
      <c r="H49" s="133"/>
      <c r="I49" s="133"/>
      <c r="J49" s="46"/>
      <c r="K49" s="46"/>
      <c r="L49" s="46"/>
      <c r="M49" s="46"/>
      <c r="N49" s="179"/>
      <c r="O49" s="191"/>
    </row>
    <row r="50" spans="1:15" ht="15.75" x14ac:dyDescent="0.25">
      <c r="A50" s="188">
        <v>1</v>
      </c>
      <c r="B50" s="50" t="s">
        <v>697</v>
      </c>
      <c r="C50" s="41" t="s">
        <v>698</v>
      </c>
      <c r="D50" s="49">
        <v>42692</v>
      </c>
      <c r="E50" s="55" t="s">
        <v>699</v>
      </c>
      <c r="F50" s="133">
        <v>0</v>
      </c>
      <c r="G50" s="133">
        <v>0</v>
      </c>
      <c r="H50" s="133">
        <v>0</v>
      </c>
      <c r="I50" s="133">
        <v>0</v>
      </c>
      <c r="J50" s="46">
        <v>0</v>
      </c>
      <c r="K50" s="46">
        <f>SUM(F50:J50)</f>
        <v>0</v>
      </c>
      <c r="L50" s="46">
        <f>1000000-K50</f>
        <v>1000000</v>
      </c>
      <c r="M50" s="46">
        <f>+K50+L50</f>
        <v>1000000</v>
      </c>
      <c r="N50" s="141" t="s">
        <v>157</v>
      </c>
      <c r="O50" s="191" t="s">
        <v>705</v>
      </c>
    </row>
    <row r="51" spans="1:15" ht="15.75" x14ac:dyDescent="0.25">
      <c r="A51" s="188"/>
      <c r="B51" s="126"/>
      <c r="C51" s="189"/>
      <c r="D51" s="49"/>
      <c r="E51" s="189"/>
      <c r="F51" s="133"/>
      <c r="G51" s="133"/>
      <c r="H51" s="133"/>
      <c r="I51" s="133"/>
      <c r="J51" s="46"/>
      <c r="K51" s="46"/>
      <c r="L51" s="46"/>
      <c r="M51" s="46"/>
      <c r="N51" s="141"/>
      <c r="O51" s="191"/>
    </row>
    <row r="52" spans="1:15" ht="15.75" x14ac:dyDescent="0.25">
      <c r="A52" s="188"/>
      <c r="B52" s="126"/>
      <c r="C52" s="189"/>
      <c r="D52" s="49"/>
      <c r="E52" s="189"/>
      <c r="F52" s="133"/>
      <c r="G52" s="133"/>
      <c r="H52" s="133"/>
      <c r="I52" s="133"/>
      <c r="J52" s="46"/>
      <c r="K52" s="46"/>
      <c r="L52" s="46"/>
      <c r="M52" s="46"/>
      <c r="N52" s="141"/>
      <c r="O52" s="282"/>
    </row>
    <row r="53" spans="1:15" ht="16.5" thickBot="1" x14ac:dyDescent="0.3">
      <c r="A53" s="30"/>
      <c r="B53" s="568"/>
      <c r="C53" s="569"/>
      <c r="D53" s="569"/>
      <c r="E53" s="570"/>
      <c r="F53" s="31">
        <f t="shared" ref="F53:H53" si="3">SUM(F50:F52)</f>
        <v>0</v>
      </c>
      <c r="G53" s="31">
        <f t="shared" si="3"/>
        <v>0</v>
      </c>
      <c r="H53" s="31">
        <f t="shared" si="3"/>
        <v>0</v>
      </c>
      <c r="I53" s="31">
        <f>SUM(I50:I52)</f>
        <v>0</v>
      </c>
      <c r="J53" s="31">
        <f t="shared" ref="J53:M53" si="4">SUM(J50:J52)</f>
        <v>0</v>
      </c>
      <c r="K53" s="31">
        <f t="shared" si="4"/>
        <v>0</v>
      </c>
      <c r="L53" s="31">
        <f t="shared" si="4"/>
        <v>1000000</v>
      </c>
      <c r="M53" s="31">
        <f t="shared" si="4"/>
        <v>1000000</v>
      </c>
      <c r="N53" s="32"/>
      <c r="O53" s="32"/>
    </row>
    <row r="54" spans="1:15" ht="16.5" thickTop="1" x14ac:dyDescent="0.25">
      <c r="A54" s="4"/>
      <c r="B54" s="3"/>
      <c r="C54" s="3"/>
      <c r="D54" s="4"/>
      <c r="E54" s="3"/>
      <c r="F54" s="42"/>
      <c r="G54" s="42"/>
      <c r="H54" s="42"/>
      <c r="I54" s="42"/>
      <c r="J54" s="42"/>
      <c r="K54" s="42"/>
      <c r="L54" s="42"/>
      <c r="M54" s="42"/>
      <c r="N54" s="42"/>
      <c r="O54" s="3"/>
    </row>
    <row r="55" spans="1:15" ht="15.75" x14ac:dyDescent="0.25">
      <c r="A55" s="4"/>
      <c r="B55" s="35" t="s">
        <v>707</v>
      </c>
      <c r="C55" s="3"/>
      <c r="D55" s="249"/>
      <c r="E55" s="187"/>
      <c r="F55" s="35"/>
      <c r="G55" s="35"/>
      <c r="H55" s="35"/>
      <c r="I55" s="35"/>
      <c r="J55" s="35"/>
      <c r="K55" s="35"/>
      <c r="L55" s="187"/>
      <c r="M55" s="187"/>
      <c r="N55" s="187"/>
      <c r="O55" s="187"/>
    </row>
    <row r="56" spans="1:15" ht="15.75" x14ac:dyDescent="0.25">
      <c r="A56" s="251"/>
      <c r="B56" s="254" t="s">
        <v>213</v>
      </c>
      <c r="C56" s="3"/>
      <c r="D56" s="249"/>
      <c r="E56" s="35" t="s">
        <v>272</v>
      </c>
      <c r="F56" s="571" t="s">
        <v>273</v>
      </c>
      <c r="G56" s="571"/>
      <c r="H56" s="187"/>
      <c r="I56" s="255"/>
      <c r="J56" s="255"/>
      <c r="K56" s="187"/>
      <c r="L56" s="187"/>
      <c r="M56" s="187"/>
      <c r="N56" s="187"/>
      <c r="O56" s="187"/>
    </row>
    <row r="57" spans="1:15" ht="15.75" x14ac:dyDescent="0.25">
      <c r="A57" s="251"/>
      <c r="B57" s="254"/>
      <c r="C57" s="3"/>
      <c r="D57" s="249"/>
      <c r="E57" s="35"/>
      <c r="F57" s="35"/>
      <c r="G57" s="35"/>
      <c r="H57" s="35"/>
      <c r="I57" s="35"/>
      <c r="J57" s="35"/>
      <c r="K57" s="35"/>
      <c r="L57" s="187"/>
      <c r="M57" s="187"/>
      <c r="N57" s="187"/>
      <c r="O57" s="187"/>
    </row>
    <row r="58" spans="1:15" ht="15.75" x14ac:dyDescent="0.25">
      <c r="A58" s="251"/>
      <c r="B58" s="254"/>
      <c r="C58" s="3"/>
      <c r="D58" s="249"/>
      <c r="E58" s="35"/>
      <c r="F58" s="35"/>
      <c r="G58" s="35"/>
      <c r="H58" s="35"/>
      <c r="I58" s="35"/>
      <c r="J58" s="35"/>
      <c r="K58" s="35"/>
      <c r="L58" s="187"/>
      <c r="M58" s="187"/>
      <c r="N58" s="187"/>
      <c r="O58" s="187"/>
    </row>
    <row r="59" spans="1:15" ht="15.75" x14ac:dyDescent="0.25">
      <c r="A59" s="251"/>
      <c r="B59" s="254"/>
      <c r="C59" s="3"/>
      <c r="D59" s="249"/>
      <c r="E59" s="35"/>
      <c r="F59" s="35"/>
      <c r="G59" s="35"/>
      <c r="H59" s="35"/>
      <c r="I59" s="35"/>
      <c r="J59" s="35"/>
      <c r="K59" s="187"/>
      <c r="L59" s="187"/>
      <c r="M59" s="187"/>
      <c r="N59" s="187"/>
      <c r="O59" s="187"/>
    </row>
    <row r="60" spans="1:15" ht="15.75" x14ac:dyDescent="0.25">
      <c r="A60" s="251"/>
      <c r="B60" s="254"/>
      <c r="C60" s="3"/>
      <c r="D60" s="249"/>
      <c r="E60" s="35"/>
      <c r="F60" s="35"/>
      <c r="G60" s="35"/>
      <c r="H60" s="35"/>
      <c r="I60" s="35"/>
      <c r="J60" s="35"/>
      <c r="K60" s="35"/>
      <c r="L60" s="187"/>
      <c r="M60" s="187"/>
      <c r="N60" s="187"/>
      <c r="O60" s="187"/>
    </row>
    <row r="61" spans="1:15" ht="15.75" x14ac:dyDescent="0.25">
      <c r="A61" s="251" t="s">
        <v>274</v>
      </c>
      <c r="B61" s="253" t="s">
        <v>275</v>
      </c>
      <c r="C61" s="3"/>
      <c r="D61" s="249"/>
      <c r="E61" s="252" t="s">
        <v>276</v>
      </c>
      <c r="F61" s="36" t="s">
        <v>40</v>
      </c>
      <c r="G61" s="36" t="s">
        <v>419</v>
      </c>
      <c r="H61" s="187"/>
      <c r="I61" s="187"/>
      <c r="J61" s="36"/>
      <c r="K61" s="187"/>
      <c r="L61" s="187"/>
      <c r="M61" s="187"/>
      <c r="N61" s="187"/>
      <c r="O61" s="187"/>
    </row>
    <row r="62" spans="1:15" ht="15.75" x14ac:dyDescent="0.25">
      <c r="A62" s="251"/>
      <c r="B62" s="250" t="s">
        <v>390</v>
      </c>
      <c r="C62" s="3"/>
      <c r="D62" s="249"/>
      <c r="E62" s="248" t="s">
        <v>215</v>
      </c>
      <c r="F62" s="247" t="s">
        <v>43</v>
      </c>
      <c r="G62" s="247" t="s">
        <v>125</v>
      </c>
      <c r="H62" s="187"/>
      <c r="I62" s="187"/>
      <c r="J62" s="247"/>
      <c r="K62" s="187"/>
      <c r="L62" s="187"/>
      <c r="M62" s="187"/>
      <c r="N62" s="187"/>
      <c r="O62" s="187"/>
    </row>
  </sheetData>
  <mergeCells count="5">
    <mergeCell ref="B11:E11"/>
    <mergeCell ref="F14:G14"/>
    <mergeCell ref="F35:G35"/>
    <mergeCell ref="B53:E53"/>
    <mergeCell ref="F56:G56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37" workbookViewId="0">
      <selection activeCell="G55" sqref="G55"/>
    </sheetView>
  </sheetViews>
  <sheetFormatPr defaultRowHeight="15" x14ac:dyDescent="0.25"/>
  <cols>
    <col min="1" max="1" width="2.140625" customWidth="1"/>
    <col min="2" max="2" width="22.85546875" customWidth="1"/>
    <col min="3" max="4" width="8.85546875" customWidth="1"/>
    <col min="5" max="5" width="11.7109375" customWidth="1"/>
    <col min="6" max="6" width="13" customWidth="1"/>
    <col min="7" max="7" width="17" customWidth="1"/>
    <col min="8" max="8" width="18.28515625" bestFit="1" customWidth="1"/>
    <col min="9" max="9" width="15.7109375" customWidth="1"/>
    <col min="10" max="11" width="14.28515625" bestFit="1" customWidth="1"/>
    <col min="12" max="13" width="17.28515625" bestFit="1" customWidth="1"/>
    <col min="14" max="14" width="17.140625" customWidth="1"/>
    <col min="15" max="15" width="19.28515625" customWidth="1"/>
    <col min="16" max="16" width="10.7109375" customWidth="1"/>
    <col min="17" max="17" width="11.85546875" customWidth="1"/>
    <col min="18" max="18" width="13" customWidth="1"/>
  </cols>
  <sheetData>
    <row r="1" spans="1:17" ht="15.75" x14ac:dyDescent="0.25">
      <c r="A1" s="2" t="s">
        <v>0</v>
      </c>
      <c r="B1" s="3"/>
      <c r="C1" s="4"/>
      <c r="D1" s="4"/>
      <c r="E1" s="4"/>
      <c r="F1" s="4"/>
      <c r="G1" s="4"/>
      <c r="H1" s="37"/>
      <c r="I1" s="37"/>
      <c r="J1" s="37"/>
      <c r="K1" s="37"/>
      <c r="L1" s="34"/>
      <c r="M1" s="34"/>
      <c r="N1" s="187"/>
      <c r="O1" s="187"/>
      <c r="P1" s="187"/>
      <c r="Q1" s="187"/>
    </row>
    <row r="2" spans="1:17" ht="15.75" x14ac:dyDescent="0.25">
      <c r="A2" s="43" t="s">
        <v>708</v>
      </c>
      <c r="B2" s="2"/>
      <c r="C2" s="2"/>
      <c r="D2" s="2"/>
      <c r="E2" s="2"/>
      <c r="F2" s="2"/>
      <c r="G2" s="2"/>
      <c r="H2" s="37"/>
      <c r="I2" s="37"/>
      <c r="J2" s="37"/>
      <c r="K2" s="37"/>
      <c r="L2" s="34"/>
      <c r="M2" s="34"/>
      <c r="N2" s="187"/>
      <c r="O2" s="187"/>
      <c r="P2" s="187"/>
      <c r="Q2" s="187"/>
    </row>
    <row r="3" spans="1:17" ht="15.75" x14ac:dyDescent="0.25">
      <c r="A3" s="6"/>
      <c r="B3" s="6" t="s">
        <v>34</v>
      </c>
      <c r="C3" s="7" t="s">
        <v>3</v>
      </c>
      <c r="D3" s="7"/>
      <c r="E3" s="297" t="s">
        <v>713</v>
      </c>
      <c r="F3" s="8" t="s">
        <v>4</v>
      </c>
      <c r="G3" s="7" t="s">
        <v>5</v>
      </c>
      <c r="H3" s="9" t="s">
        <v>6</v>
      </c>
      <c r="I3" s="9" t="s">
        <v>8</v>
      </c>
      <c r="J3" s="265" t="s">
        <v>7</v>
      </c>
      <c r="K3" s="284" t="s">
        <v>533</v>
      </c>
      <c r="L3" s="265" t="s">
        <v>499</v>
      </c>
      <c r="M3" s="9" t="s">
        <v>13</v>
      </c>
      <c r="N3" s="9" t="s">
        <v>13</v>
      </c>
      <c r="O3" s="9" t="s">
        <v>14</v>
      </c>
      <c r="P3" s="6" t="s">
        <v>15</v>
      </c>
      <c r="Q3" s="10" t="s">
        <v>382</v>
      </c>
    </row>
    <row r="4" spans="1:17" ht="18.75" x14ac:dyDescent="0.4">
      <c r="A4" s="44"/>
      <c r="B4" s="44"/>
      <c r="C4" s="45"/>
      <c r="D4" s="305"/>
      <c r="E4" s="298"/>
      <c r="F4" s="13"/>
      <c r="G4" s="45"/>
      <c r="H4" s="46" t="s">
        <v>17</v>
      </c>
      <c r="I4" s="46" t="s">
        <v>18</v>
      </c>
      <c r="J4" s="262"/>
      <c r="K4" s="262"/>
      <c r="L4" s="262" t="s">
        <v>29</v>
      </c>
      <c r="M4" s="46" t="s">
        <v>22</v>
      </c>
      <c r="N4" s="46" t="s">
        <v>23</v>
      </c>
      <c r="O4" s="46" t="s">
        <v>24</v>
      </c>
      <c r="P4" s="44"/>
      <c r="Q4" s="16"/>
    </row>
    <row r="5" spans="1:17" ht="18.75" x14ac:dyDescent="0.4">
      <c r="A5" s="44"/>
      <c r="B5" s="44"/>
      <c r="C5" s="48"/>
      <c r="D5" s="305"/>
      <c r="E5" s="298"/>
      <c r="F5" s="13"/>
      <c r="G5" s="45"/>
      <c r="H5" s="46" t="s">
        <v>25</v>
      </c>
      <c r="I5" s="46" t="s">
        <v>10</v>
      </c>
      <c r="J5" s="46"/>
      <c r="K5" s="285"/>
      <c r="L5" s="66"/>
      <c r="M5" s="46"/>
      <c r="N5" s="46"/>
      <c r="O5" s="46"/>
      <c r="P5" s="44"/>
      <c r="Q5" s="16"/>
    </row>
    <row r="6" spans="1:17" ht="18.75" x14ac:dyDescent="0.4">
      <c r="A6" s="18"/>
      <c r="B6" s="18"/>
      <c r="C6" s="19"/>
      <c r="D6" s="305"/>
      <c r="E6" s="298"/>
      <c r="F6" s="20"/>
      <c r="G6" s="21"/>
      <c r="H6" s="23"/>
      <c r="I6" s="22"/>
      <c r="J6" s="144"/>
      <c r="K6" s="283"/>
      <c r="L6" s="67"/>
      <c r="M6" s="22"/>
      <c r="N6" s="22"/>
      <c r="O6" s="22"/>
      <c r="P6" s="18"/>
      <c r="Q6" s="24"/>
    </row>
    <row r="7" spans="1:17" ht="18.75" x14ac:dyDescent="0.4">
      <c r="A7" s="188"/>
      <c r="B7" s="1"/>
      <c r="C7" s="189"/>
      <c r="D7" s="189"/>
      <c r="E7" s="299"/>
      <c r="F7" s="49"/>
      <c r="G7" s="189"/>
      <c r="H7" s="133"/>
      <c r="I7" s="133"/>
      <c r="J7" s="133"/>
      <c r="K7" s="133"/>
      <c r="L7" s="46"/>
      <c r="M7" s="46"/>
      <c r="N7" s="46"/>
      <c r="O7" s="46"/>
      <c r="P7" s="179"/>
      <c r="Q7" s="191"/>
    </row>
    <row r="8" spans="1:17" ht="15.75" x14ac:dyDescent="0.25">
      <c r="A8" s="188">
        <v>1</v>
      </c>
      <c r="B8" s="50" t="s">
        <v>709</v>
      </c>
      <c r="C8" s="41" t="s">
        <v>710</v>
      </c>
      <c r="D8" s="41"/>
      <c r="E8" s="300" t="s">
        <v>714</v>
      </c>
      <c r="F8" s="49">
        <v>42717</v>
      </c>
      <c r="G8" s="55" t="s">
        <v>711</v>
      </c>
      <c r="H8" s="133">
        <v>0</v>
      </c>
      <c r="I8" s="133">
        <v>0</v>
      </c>
      <c r="J8" s="133">
        <v>92903</v>
      </c>
      <c r="K8" s="133">
        <v>0</v>
      </c>
      <c r="L8" s="46">
        <v>0</v>
      </c>
      <c r="M8" s="46">
        <f>SUM(H8:L8)</f>
        <v>92903</v>
      </c>
      <c r="N8" s="46">
        <f>30000000-M8</f>
        <v>29907097</v>
      </c>
      <c r="O8" s="46">
        <f>+M8+N8</f>
        <v>30000000</v>
      </c>
      <c r="P8" s="141" t="s">
        <v>449</v>
      </c>
      <c r="Q8" s="191" t="s">
        <v>678</v>
      </c>
    </row>
    <row r="9" spans="1:17" ht="19.5" x14ac:dyDescent="0.4">
      <c r="A9" s="188"/>
      <c r="B9" s="126"/>
      <c r="C9" s="189"/>
      <c r="D9" s="189"/>
      <c r="E9" s="301"/>
      <c r="F9" s="49"/>
      <c r="G9" s="189"/>
      <c r="H9" s="133"/>
      <c r="I9" s="133"/>
      <c r="J9" s="133"/>
      <c r="K9" s="133"/>
      <c r="L9" s="46"/>
      <c r="M9" s="46"/>
      <c r="N9" s="46"/>
      <c r="O9" s="46"/>
      <c r="P9" s="141"/>
      <c r="Q9" s="191"/>
    </row>
    <row r="10" spans="1:17" ht="16.5" thickBot="1" x14ac:dyDescent="0.3">
      <c r="A10" s="30"/>
      <c r="B10" s="568"/>
      <c r="C10" s="569"/>
      <c r="D10" s="569"/>
      <c r="E10" s="569"/>
      <c r="F10" s="569"/>
      <c r="G10" s="570"/>
      <c r="H10" s="31">
        <f t="shared" ref="H10:O10" si="0">SUM(H8:H9)</f>
        <v>0</v>
      </c>
      <c r="I10" s="31">
        <f t="shared" si="0"/>
        <v>0</v>
      </c>
      <c r="J10" s="31">
        <f t="shared" si="0"/>
        <v>92903</v>
      </c>
      <c r="K10" s="31">
        <f t="shared" si="0"/>
        <v>0</v>
      </c>
      <c r="L10" s="31">
        <f t="shared" si="0"/>
        <v>0</v>
      </c>
      <c r="M10" s="31">
        <f t="shared" si="0"/>
        <v>92903</v>
      </c>
      <c r="N10" s="31">
        <f t="shared" si="0"/>
        <v>29907097</v>
      </c>
      <c r="O10" s="31">
        <f t="shared" si="0"/>
        <v>30000000</v>
      </c>
      <c r="P10" s="32"/>
      <c r="Q10" s="32"/>
    </row>
    <row r="11" spans="1:17" ht="16.5" thickTop="1" x14ac:dyDescent="0.25">
      <c r="A11" s="4"/>
      <c r="B11" s="3"/>
      <c r="C11" s="3"/>
      <c r="D11" s="3"/>
      <c r="E11" s="3"/>
      <c r="F11" s="4"/>
      <c r="G11" s="3"/>
      <c r="H11" s="42"/>
      <c r="I11" s="42"/>
      <c r="J11" s="42"/>
      <c r="K11" s="42"/>
      <c r="L11" s="42"/>
      <c r="M11" s="42"/>
      <c r="N11" s="42"/>
      <c r="O11" s="42"/>
      <c r="P11" s="42"/>
      <c r="Q11" s="3"/>
    </row>
    <row r="12" spans="1:17" ht="15.75" x14ac:dyDescent="0.25">
      <c r="A12" s="4"/>
      <c r="B12" s="35" t="s">
        <v>712</v>
      </c>
      <c r="C12" s="3"/>
      <c r="D12" s="3"/>
      <c r="E12" s="3"/>
      <c r="F12" s="249"/>
      <c r="G12" s="187"/>
      <c r="H12" s="35"/>
      <c r="I12" s="35"/>
      <c r="J12" s="35"/>
      <c r="K12" s="35"/>
      <c r="L12" s="35"/>
      <c r="M12" s="35"/>
      <c r="N12" s="187"/>
      <c r="O12" s="187"/>
      <c r="P12" s="187"/>
      <c r="Q12" s="187"/>
    </row>
    <row r="13" spans="1:17" ht="15.75" x14ac:dyDescent="0.25">
      <c r="A13" s="251"/>
      <c r="B13" s="254" t="s">
        <v>213</v>
      </c>
      <c r="C13" s="3"/>
      <c r="D13" s="3"/>
      <c r="E13" s="3"/>
      <c r="F13" s="249"/>
      <c r="G13" s="35" t="s">
        <v>272</v>
      </c>
      <c r="H13" s="571" t="s">
        <v>273</v>
      </c>
      <c r="I13" s="571"/>
      <c r="J13" s="187"/>
      <c r="K13" s="255"/>
      <c r="L13" s="255"/>
      <c r="M13" s="187"/>
      <c r="N13" s="187"/>
      <c r="O13" s="187"/>
      <c r="P13" s="187"/>
      <c r="Q13" s="187"/>
    </row>
    <row r="14" spans="1:17" ht="15.75" x14ac:dyDescent="0.25">
      <c r="A14" s="251"/>
      <c r="B14" s="254"/>
      <c r="C14" s="3"/>
      <c r="D14" s="3"/>
      <c r="E14" s="3"/>
      <c r="F14" s="249"/>
      <c r="G14" s="35"/>
      <c r="H14" s="35"/>
      <c r="I14" s="35"/>
      <c r="J14" s="35"/>
      <c r="K14" s="35"/>
      <c r="L14" s="35"/>
      <c r="M14" s="35"/>
      <c r="N14" s="187"/>
      <c r="O14" s="187"/>
      <c r="P14" s="187"/>
      <c r="Q14" s="187"/>
    </row>
    <row r="15" spans="1:17" ht="15.75" x14ac:dyDescent="0.25">
      <c r="A15" s="251"/>
      <c r="B15" s="254"/>
      <c r="C15" s="3"/>
      <c r="D15" s="3"/>
      <c r="E15" s="3"/>
      <c r="F15" s="249"/>
      <c r="G15" s="35"/>
      <c r="H15" s="35"/>
      <c r="I15" s="35"/>
      <c r="J15" s="35"/>
      <c r="K15" s="35"/>
      <c r="L15" s="35"/>
      <c r="M15" s="35"/>
      <c r="N15" s="187"/>
      <c r="O15" s="187"/>
      <c r="P15" s="187"/>
      <c r="Q15" s="187"/>
    </row>
    <row r="16" spans="1:17" ht="15.75" x14ac:dyDescent="0.25">
      <c r="A16" s="251"/>
      <c r="B16" s="254"/>
      <c r="C16" s="3"/>
      <c r="D16" s="3"/>
      <c r="E16" s="3"/>
      <c r="F16" s="249"/>
      <c r="G16" s="35"/>
      <c r="H16" s="35"/>
      <c r="I16" s="35"/>
      <c r="J16" s="35"/>
      <c r="K16" s="35"/>
      <c r="L16" s="35"/>
      <c r="M16" s="187"/>
      <c r="N16" s="187"/>
      <c r="O16" s="187"/>
      <c r="P16" s="187"/>
      <c r="Q16" s="187"/>
    </row>
    <row r="17" spans="1:17" ht="15.75" x14ac:dyDescent="0.25">
      <c r="A17" s="251"/>
      <c r="B17" s="254"/>
      <c r="C17" s="3"/>
      <c r="D17" s="3"/>
      <c r="E17" s="3"/>
      <c r="F17" s="249"/>
      <c r="G17" s="35"/>
      <c r="H17" s="35"/>
      <c r="I17" s="35"/>
      <c r="J17" s="35"/>
      <c r="K17" s="35"/>
      <c r="L17" s="35"/>
      <c r="M17" s="35"/>
      <c r="N17" s="187"/>
      <c r="O17" s="187"/>
      <c r="P17" s="187"/>
      <c r="Q17" s="187"/>
    </row>
    <row r="18" spans="1:17" ht="15.75" x14ac:dyDescent="0.25">
      <c r="A18" s="251" t="s">
        <v>274</v>
      </c>
      <c r="B18" s="253" t="s">
        <v>275</v>
      </c>
      <c r="C18" s="3"/>
      <c r="D18" s="3"/>
      <c r="E18" s="3"/>
      <c r="F18" s="249"/>
      <c r="G18" s="252" t="s">
        <v>276</v>
      </c>
      <c r="H18" s="36" t="s">
        <v>40</v>
      </c>
      <c r="I18" s="36" t="s">
        <v>419</v>
      </c>
      <c r="J18" s="187"/>
      <c r="K18" s="187"/>
      <c r="L18" s="36"/>
      <c r="M18" s="187"/>
      <c r="N18" s="187"/>
      <c r="O18" s="187"/>
      <c r="P18" s="187"/>
      <c r="Q18" s="187"/>
    </row>
    <row r="19" spans="1:17" ht="15.75" x14ac:dyDescent="0.25">
      <c r="A19" s="251"/>
      <c r="B19" s="250" t="s">
        <v>390</v>
      </c>
      <c r="C19" s="3"/>
      <c r="D19" s="3"/>
      <c r="E19" s="3"/>
      <c r="F19" s="249"/>
      <c r="G19" s="248" t="s">
        <v>215</v>
      </c>
      <c r="H19" s="247" t="s">
        <v>43</v>
      </c>
      <c r="I19" s="247" t="s">
        <v>125</v>
      </c>
      <c r="J19" s="187"/>
      <c r="K19" s="187"/>
      <c r="L19" s="247"/>
      <c r="M19" s="187"/>
      <c r="N19" s="187"/>
      <c r="O19" s="187"/>
      <c r="P19" s="187"/>
      <c r="Q19" s="187"/>
    </row>
    <row r="21" spans="1:17" ht="15.75" x14ac:dyDescent="0.25">
      <c r="A21" s="2" t="s">
        <v>0</v>
      </c>
      <c r="B21" s="3"/>
      <c r="C21" s="4"/>
      <c r="D21" s="4"/>
      <c r="E21" s="4"/>
      <c r="F21" s="329"/>
      <c r="G21" s="329"/>
      <c r="H21" s="37"/>
      <c r="I21" s="37"/>
      <c r="J21" s="37"/>
      <c r="K21" s="34"/>
      <c r="L21" s="187"/>
      <c r="M21" s="187"/>
      <c r="N21" s="187"/>
      <c r="O21" s="187"/>
    </row>
    <row r="22" spans="1:17" ht="15.75" x14ac:dyDescent="0.25">
      <c r="A22" s="43" t="s">
        <v>738</v>
      </c>
      <c r="B22" s="2"/>
      <c r="C22" s="2"/>
      <c r="D22" s="2"/>
      <c r="E22" s="2"/>
      <c r="F22" s="37"/>
      <c r="G22" s="37"/>
      <c r="H22" s="37"/>
      <c r="I22" s="37"/>
      <c r="J22" s="37"/>
      <c r="K22" s="34"/>
      <c r="L22" s="187"/>
      <c r="M22" s="187"/>
      <c r="N22" s="187"/>
      <c r="O22" s="187"/>
    </row>
    <row r="23" spans="1:17" ht="15.75" x14ac:dyDescent="0.25">
      <c r="A23" s="6"/>
      <c r="B23" s="6" t="s">
        <v>34</v>
      </c>
      <c r="C23" s="7" t="s">
        <v>3</v>
      </c>
      <c r="D23" s="297" t="s">
        <v>713</v>
      </c>
      <c r="E23" s="8" t="s">
        <v>4</v>
      </c>
      <c r="F23" s="7" t="s">
        <v>5</v>
      </c>
      <c r="G23" s="9" t="s">
        <v>6</v>
      </c>
      <c r="H23" s="9" t="s">
        <v>8</v>
      </c>
      <c r="I23" s="142" t="s">
        <v>7</v>
      </c>
      <c r="J23" s="265" t="s">
        <v>381</v>
      </c>
      <c r="K23" s="265" t="s">
        <v>499</v>
      </c>
      <c r="L23" s="9" t="s">
        <v>13</v>
      </c>
      <c r="M23" s="142" t="s">
        <v>13</v>
      </c>
      <c r="N23" s="9" t="s">
        <v>14</v>
      </c>
      <c r="O23" s="6" t="s">
        <v>15</v>
      </c>
      <c r="P23" s="10" t="s">
        <v>382</v>
      </c>
    </row>
    <row r="24" spans="1:17" ht="15.75" x14ac:dyDescent="0.25">
      <c r="A24" s="44"/>
      <c r="B24" s="44"/>
      <c r="C24" s="45"/>
      <c r="D24" s="330"/>
      <c r="E24" s="13"/>
      <c r="F24" s="45"/>
      <c r="G24" s="46" t="s">
        <v>17</v>
      </c>
      <c r="H24" s="46" t="s">
        <v>18</v>
      </c>
      <c r="I24" s="143"/>
      <c r="J24" s="262" t="s">
        <v>383</v>
      </c>
      <c r="K24" s="262" t="s">
        <v>29</v>
      </c>
      <c r="L24" s="46" t="s">
        <v>22</v>
      </c>
      <c r="M24" s="143" t="s">
        <v>23</v>
      </c>
      <c r="N24" s="46" t="s">
        <v>24</v>
      </c>
      <c r="O24" s="44"/>
      <c r="P24" s="16"/>
    </row>
    <row r="25" spans="1:17" ht="15.75" x14ac:dyDescent="0.25">
      <c r="A25" s="44"/>
      <c r="B25" s="44"/>
      <c r="C25" s="48"/>
      <c r="D25" s="330"/>
      <c r="E25" s="13"/>
      <c r="F25" s="45"/>
      <c r="G25" s="46" t="s">
        <v>383</v>
      </c>
      <c r="H25" s="46" t="s">
        <v>10</v>
      </c>
      <c r="I25" s="46"/>
      <c r="J25" s="46"/>
      <c r="K25" s="46"/>
      <c r="L25" s="46"/>
      <c r="M25" s="46"/>
      <c r="N25" s="46"/>
      <c r="O25" s="44"/>
      <c r="P25" s="16"/>
    </row>
    <row r="26" spans="1:17" ht="15.75" x14ac:dyDescent="0.25">
      <c r="A26" s="18"/>
      <c r="B26" s="18"/>
      <c r="C26" s="19"/>
      <c r="D26" s="331"/>
      <c r="E26" s="20"/>
      <c r="F26" s="21"/>
      <c r="G26" s="22"/>
      <c r="H26" s="23"/>
      <c r="I26" s="22"/>
      <c r="J26" s="144"/>
      <c r="K26" s="67"/>
      <c r="L26" s="22"/>
      <c r="M26" s="22"/>
      <c r="N26" s="22"/>
      <c r="O26" s="18"/>
      <c r="P26" s="24"/>
    </row>
    <row r="27" spans="1:17" ht="15.75" x14ac:dyDescent="0.25">
      <c r="A27" s="188"/>
      <c r="B27" s="1"/>
      <c r="C27" s="189"/>
      <c r="D27" s="332"/>
      <c r="E27" s="49"/>
      <c r="F27" s="189"/>
      <c r="G27" s="133"/>
      <c r="H27" s="133"/>
      <c r="I27" s="133"/>
      <c r="J27" s="133"/>
      <c r="K27" s="46"/>
      <c r="L27" s="46"/>
      <c r="M27" s="46"/>
      <c r="N27" s="46"/>
      <c r="O27" s="179"/>
      <c r="P27" s="191"/>
    </row>
    <row r="28" spans="1:17" ht="15.75" x14ac:dyDescent="0.25">
      <c r="A28" s="44">
        <v>1</v>
      </c>
      <c r="B28" s="50" t="s">
        <v>739</v>
      </c>
      <c r="C28" s="41" t="s">
        <v>219</v>
      </c>
      <c r="D28" s="333" t="s">
        <v>740</v>
      </c>
      <c r="E28" s="49">
        <v>42720</v>
      </c>
      <c r="F28" s="55" t="s">
        <v>220</v>
      </c>
      <c r="G28" s="133">
        <v>0</v>
      </c>
      <c r="H28" s="133">
        <v>0</v>
      </c>
      <c r="I28" s="46">
        <v>19200000</v>
      </c>
      <c r="J28" s="46">
        <v>1700000</v>
      </c>
      <c r="K28" s="46">
        <v>200000</v>
      </c>
      <c r="L28" s="46">
        <f>SUM(G28:K28)</f>
        <v>21100000</v>
      </c>
      <c r="M28" s="46">
        <f>200000000-L28</f>
        <v>178900000</v>
      </c>
      <c r="N28" s="46">
        <f>+L28+M28</f>
        <v>200000000</v>
      </c>
      <c r="O28" s="179" t="s">
        <v>221</v>
      </c>
      <c r="P28" s="191" t="s">
        <v>383</v>
      </c>
    </row>
    <row r="29" spans="1:17" ht="15.75" x14ac:dyDescent="0.25">
      <c r="A29" s="188"/>
      <c r="B29" s="126"/>
      <c r="C29" s="189"/>
      <c r="E29" s="49"/>
      <c r="F29" s="189"/>
      <c r="G29" s="133"/>
      <c r="H29" s="133"/>
      <c r="I29" s="133"/>
      <c r="J29" s="133"/>
      <c r="K29" s="133"/>
      <c r="L29" s="46"/>
      <c r="M29" s="46"/>
      <c r="N29" s="46"/>
      <c r="O29" s="176"/>
      <c r="P29" s="282"/>
    </row>
    <row r="30" spans="1:17" ht="16.5" thickBot="1" x14ac:dyDescent="0.3">
      <c r="A30" s="30"/>
      <c r="B30" s="334"/>
      <c r="C30" s="335"/>
      <c r="D30" s="336"/>
      <c r="E30" s="335"/>
      <c r="F30" s="337"/>
      <c r="G30" s="31">
        <f t="shared" ref="G30:N30" si="1">SUM(G27:G29)</f>
        <v>0</v>
      </c>
      <c r="H30" s="31">
        <f t="shared" si="1"/>
        <v>0</v>
      </c>
      <c r="I30" s="31">
        <f t="shared" si="1"/>
        <v>19200000</v>
      </c>
      <c r="J30" s="31">
        <f t="shared" si="1"/>
        <v>1700000</v>
      </c>
      <c r="K30" s="31">
        <f t="shared" si="1"/>
        <v>200000</v>
      </c>
      <c r="L30" s="31">
        <f t="shared" si="1"/>
        <v>21100000</v>
      </c>
      <c r="M30" s="31">
        <f t="shared" si="1"/>
        <v>178900000</v>
      </c>
      <c r="N30" s="31">
        <f t="shared" si="1"/>
        <v>200000000</v>
      </c>
      <c r="O30" s="32"/>
      <c r="P30" s="32"/>
    </row>
    <row r="31" spans="1:17" ht="16.5" thickTop="1" x14ac:dyDescent="0.25">
      <c r="A31" s="4"/>
      <c r="B31" s="3"/>
      <c r="C31" s="3"/>
      <c r="D31" s="4"/>
      <c r="E31" s="3"/>
      <c r="F31" s="42"/>
      <c r="G31" s="42"/>
      <c r="H31" s="42"/>
      <c r="I31" s="42"/>
      <c r="J31" s="42"/>
      <c r="K31" s="42"/>
      <c r="L31" s="42"/>
      <c r="M31" s="42"/>
      <c r="N31" s="42"/>
      <c r="O31" s="3"/>
    </row>
    <row r="32" spans="1:17" ht="15.75" x14ac:dyDescent="0.25">
      <c r="A32" s="4"/>
      <c r="B32" s="35" t="s">
        <v>741</v>
      </c>
      <c r="C32" s="3"/>
      <c r="D32" s="249"/>
      <c r="E32" s="187"/>
      <c r="F32" s="42"/>
      <c r="G32" s="35"/>
      <c r="H32" s="35"/>
      <c r="I32" s="35"/>
      <c r="J32" s="35"/>
      <c r="K32" s="35"/>
      <c r="L32" s="187"/>
      <c r="M32" s="187"/>
      <c r="N32" s="187"/>
      <c r="O32" s="187"/>
    </row>
    <row r="33" spans="1:17" ht="15.75" x14ac:dyDescent="0.25">
      <c r="A33" s="251"/>
      <c r="B33" s="254" t="s">
        <v>213</v>
      </c>
      <c r="C33" s="3"/>
      <c r="D33" s="249"/>
      <c r="E33" s="35" t="s">
        <v>272</v>
      </c>
      <c r="F33" s="255"/>
      <c r="G33" s="571" t="s">
        <v>273</v>
      </c>
      <c r="H33" s="571"/>
      <c r="I33" s="187"/>
      <c r="J33" s="255"/>
      <c r="K33" s="187"/>
      <c r="L33" s="187"/>
      <c r="M33" s="187"/>
      <c r="N33" s="187"/>
      <c r="O33" s="187"/>
    </row>
    <row r="34" spans="1:17" ht="15.75" x14ac:dyDescent="0.25">
      <c r="A34" s="251"/>
      <c r="B34" s="254"/>
      <c r="C34" s="3"/>
      <c r="D34" s="249"/>
      <c r="E34" s="35"/>
      <c r="F34" s="35"/>
      <c r="G34" s="35"/>
      <c r="H34" s="35"/>
      <c r="I34" s="35"/>
      <c r="J34" s="35"/>
      <c r="K34" s="35"/>
      <c r="L34" s="187"/>
      <c r="M34" s="187"/>
      <c r="N34" s="187"/>
      <c r="O34" s="187"/>
    </row>
    <row r="35" spans="1:17" ht="15.75" x14ac:dyDescent="0.25">
      <c r="A35" s="251"/>
      <c r="B35" s="254"/>
      <c r="C35" s="3"/>
      <c r="D35" s="249"/>
      <c r="E35" s="35"/>
      <c r="F35" s="35"/>
      <c r="G35" s="35"/>
      <c r="H35" s="35"/>
      <c r="I35" s="35"/>
      <c r="J35" s="35"/>
      <c r="K35" s="35"/>
      <c r="L35" s="187"/>
      <c r="M35" s="187"/>
      <c r="N35" s="187"/>
      <c r="O35" s="187"/>
    </row>
    <row r="36" spans="1:17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187"/>
      <c r="L36" s="187"/>
      <c r="M36" s="187"/>
      <c r="N36" s="187"/>
      <c r="O36" s="187"/>
    </row>
    <row r="37" spans="1:17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</row>
    <row r="38" spans="1:17" ht="15.75" x14ac:dyDescent="0.25">
      <c r="A38" s="251" t="s">
        <v>274</v>
      </c>
      <c r="B38" s="253" t="s">
        <v>275</v>
      </c>
      <c r="C38" s="3"/>
      <c r="D38" s="249"/>
      <c r="E38" s="252" t="s">
        <v>276</v>
      </c>
      <c r="F38" s="36"/>
      <c r="G38" s="36" t="s">
        <v>40</v>
      </c>
      <c r="H38" s="36" t="s">
        <v>419</v>
      </c>
      <c r="I38" s="187"/>
      <c r="J38" s="187"/>
      <c r="K38" s="187"/>
      <c r="L38" s="187"/>
      <c r="M38" s="187"/>
      <c r="N38" s="187"/>
      <c r="O38" s="187"/>
    </row>
    <row r="39" spans="1:17" ht="15.75" x14ac:dyDescent="0.25">
      <c r="A39" s="251"/>
      <c r="B39" s="250" t="s">
        <v>390</v>
      </c>
      <c r="C39" s="3"/>
      <c r="D39" s="249"/>
      <c r="E39" s="248" t="s">
        <v>215</v>
      </c>
      <c r="F39" s="247"/>
      <c r="G39" s="247" t="s">
        <v>43</v>
      </c>
      <c r="H39" s="247" t="s">
        <v>125</v>
      </c>
      <c r="I39" s="187"/>
      <c r="J39" s="187"/>
      <c r="K39" s="187"/>
      <c r="L39" s="187"/>
      <c r="M39" s="187"/>
      <c r="N39" s="187"/>
      <c r="O39" s="187"/>
    </row>
    <row r="41" spans="1:17" ht="15.75" x14ac:dyDescent="0.25">
      <c r="A41" s="2" t="s">
        <v>0</v>
      </c>
      <c r="B41" s="3"/>
      <c r="C41" s="4"/>
      <c r="D41" s="4"/>
      <c r="E41" s="4"/>
      <c r="F41" s="4"/>
      <c r="G41" s="4"/>
      <c r="H41" s="37"/>
      <c r="I41" s="37"/>
      <c r="J41" s="37"/>
      <c r="K41" s="37"/>
      <c r="L41" s="34"/>
      <c r="M41" s="34"/>
      <c r="N41" s="187"/>
      <c r="O41" s="187"/>
      <c r="P41" s="187"/>
      <c r="Q41" s="187"/>
    </row>
    <row r="42" spans="1:17" ht="15.75" x14ac:dyDescent="0.25">
      <c r="A42" s="43" t="s">
        <v>715</v>
      </c>
      <c r="B42" s="2"/>
      <c r="C42" s="2"/>
      <c r="D42" s="2"/>
      <c r="E42" s="2"/>
      <c r="F42" s="2"/>
      <c r="G42" s="2"/>
      <c r="H42" s="37"/>
      <c r="I42" s="37"/>
      <c r="J42" s="37"/>
      <c r="K42" s="37"/>
      <c r="L42" s="34"/>
      <c r="M42" s="34"/>
      <c r="N42" s="187"/>
      <c r="O42" s="187"/>
      <c r="P42" s="187"/>
      <c r="Q42" s="187"/>
    </row>
    <row r="43" spans="1:17" ht="15.75" x14ac:dyDescent="0.25">
      <c r="A43" s="6"/>
      <c r="B43" s="6" t="s">
        <v>34</v>
      </c>
      <c r="C43" s="7" t="s">
        <v>3</v>
      </c>
      <c r="D43" s="7"/>
      <c r="E43" s="297" t="s">
        <v>713</v>
      </c>
      <c r="F43" s="8" t="s">
        <v>4</v>
      </c>
      <c r="G43" s="7" t="s">
        <v>5</v>
      </c>
      <c r="H43" s="9" t="s">
        <v>6</v>
      </c>
      <c r="I43" s="9" t="s">
        <v>8</v>
      </c>
      <c r="J43" s="265" t="s">
        <v>7</v>
      </c>
      <c r="K43" s="284" t="s">
        <v>533</v>
      </c>
      <c r="L43" s="265" t="s">
        <v>499</v>
      </c>
      <c r="M43" s="9" t="s">
        <v>13</v>
      </c>
      <c r="N43" s="9" t="s">
        <v>13</v>
      </c>
      <c r="O43" s="9" t="s">
        <v>14</v>
      </c>
      <c r="P43" s="6" t="s">
        <v>15</v>
      </c>
      <c r="Q43" s="10" t="s">
        <v>382</v>
      </c>
    </row>
    <row r="44" spans="1:17" ht="18.75" x14ac:dyDescent="0.4">
      <c r="A44" s="44"/>
      <c r="B44" s="44"/>
      <c r="C44" s="45"/>
      <c r="D44" s="45"/>
      <c r="E44" s="298"/>
      <c r="F44" s="13"/>
      <c r="G44" s="45"/>
      <c r="H44" s="46" t="s">
        <v>17</v>
      </c>
      <c r="I44" s="46" t="s">
        <v>18</v>
      </c>
      <c r="J44" s="262"/>
      <c r="K44" s="262"/>
      <c r="L44" s="262" t="s">
        <v>29</v>
      </c>
      <c r="M44" s="46" t="s">
        <v>22</v>
      </c>
      <c r="N44" s="46" t="s">
        <v>23</v>
      </c>
      <c r="O44" s="46" t="s">
        <v>24</v>
      </c>
      <c r="P44" s="44"/>
      <c r="Q44" s="16"/>
    </row>
    <row r="45" spans="1:17" ht="18.75" x14ac:dyDescent="0.4">
      <c r="A45" s="44"/>
      <c r="B45" s="44"/>
      <c r="C45" s="48"/>
      <c r="D45" s="45"/>
      <c r="E45" s="298"/>
      <c r="F45" s="13"/>
      <c r="G45" s="45"/>
      <c r="H45" s="46" t="s">
        <v>25</v>
      </c>
      <c r="I45" s="46" t="s">
        <v>10</v>
      </c>
      <c r="J45" s="46"/>
      <c r="K45" s="285"/>
      <c r="L45" s="66"/>
      <c r="M45" s="46"/>
      <c r="N45" s="46"/>
      <c r="O45" s="46"/>
      <c r="P45" s="44"/>
      <c r="Q45" s="16"/>
    </row>
    <row r="46" spans="1:17" ht="18.75" x14ac:dyDescent="0.4">
      <c r="A46" s="18"/>
      <c r="B46" s="18"/>
      <c r="C46" s="19"/>
      <c r="D46" s="21"/>
      <c r="E46" s="298"/>
      <c r="F46" s="20"/>
      <c r="G46" s="21"/>
      <c r="H46" s="23"/>
      <c r="I46" s="22"/>
      <c r="J46" s="144"/>
      <c r="K46" s="283"/>
      <c r="L46" s="67"/>
      <c r="M46" s="22"/>
      <c r="N46" s="22"/>
      <c r="O46" s="22"/>
      <c r="P46" s="18"/>
      <c r="Q46" s="24"/>
    </row>
    <row r="47" spans="1:17" ht="18.75" x14ac:dyDescent="0.4">
      <c r="A47" s="188"/>
      <c r="B47" s="1"/>
      <c r="C47" s="189"/>
      <c r="D47" s="189"/>
      <c r="E47" s="299"/>
      <c r="F47" s="49"/>
      <c r="G47" s="189"/>
      <c r="H47" s="133"/>
      <c r="I47" s="133"/>
      <c r="J47" s="133"/>
      <c r="K47" s="133"/>
      <c r="L47" s="46"/>
      <c r="M47" s="46"/>
      <c r="N47" s="46"/>
      <c r="O47" s="46"/>
      <c r="P47" s="179"/>
      <c r="Q47" s="191"/>
    </row>
    <row r="48" spans="1:17" ht="15.75" x14ac:dyDescent="0.25">
      <c r="A48" s="188">
        <v>1</v>
      </c>
      <c r="B48" s="50" t="s">
        <v>716</v>
      </c>
      <c r="C48" s="41" t="s">
        <v>530</v>
      </c>
      <c r="D48" s="41"/>
      <c r="E48" s="300" t="s">
        <v>717</v>
      </c>
      <c r="F48" s="49">
        <v>42734</v>
      </c>
      <c r="G48" s="55" t="s">
        <v>529</v>
      </c>
      <c r="H48" s="133">
        <v>0</v>
      </c>
      <c r="I48" s="133">
        <v>0</v>
      </c>
      <c r="J48" s="133">
        <v>4200000</v>
      </c>
      <c r="K48" s="133">
        <v>1600000</v>
      </c>
      <c r="L48" s="46">
        <v>200000</v>
      </c>
      <c r="M48" s="46">
        <f>SUM(H48:L48)</f>
        <v>6000000</v>
      </c>
      <c r="N48" s="46">
        <f>175000000-M48</f>
        <v>169000000</v>
      </c>
      <c r="O48" s="46">
        <f>+M48+N48</f>
        <v>175000000</v>
      </c>
      <c r="P48" s="141" t="s">
        <v>157</v>
      </c>
      <c r="Q48" s="191" t="s">
        <v>705</v>
      </c>
    </row>
    <row r="49" spans="1:17" ht="19.5" x14ac:dyDescent="0.4">
      <c r="A49" s="188"/>
      <c r="B49" s="126"/>
      <c r="C49" s="189"/>
      <c r="D49" s="189"/>
      <c r="E49" s="301"/>
      <c r="F49" s="49"/>
      <c r="G49" s="189"/>
      <c r="H49" s="133"/>
      <c r="I49" s="133"/>
      <c r="J49" s="133"/>
      <c r="K49" s="133"/>
      <c r="L49" s="46"/>
      <c r="M49" s="46"/>
      <c r="N49" s="46"/>
      <c r="O49" s="46"/>
      <c r="P49" s="141"/>
      <c r="Q49" s="191"/>
    </row>
    <row r="50" spans="1:17" ht="16.5" thickBot="1" x14ac:dyDescent="0.3">
      <c r="A50" s="30"/>
      <c r="B50" s="568"/>
      <c r="C50" s="569"/>
      <c r="D50" s="569"/>
      <c r="E50" s="569"/>
      <c r="F50" s="569"/>
      <c r="G50" s="570"/>
      <c r="H50" s="31">
        <f t="shared" ref="H50:O50" si="2">SUM(H48:H49)</f>
        <v>0</v>
      </c>
      <c r="I50" s="31">
        <f t="shared" si="2"/>
        <v>0</v>
      </c>
      <c r="J50" s="31">
        <f t="shared" si="2"/>
        <v>4200000</v>
      </c>
      <c r="K50" s="31">
        <f t="shared" si="2"/>
        <v>1600000</v>
      </c>
      <c r="L50" s="31">
        <f t="shared" si="2"/>
        <v>200000</v>
      </c>
      <c r="M50" s="31">
        <f t="shared" si="2"/>
        <v>6000000</v>
      </c>
      <c r="N50" s="31">
        <f t="shared" si="2"/>
        <v>169000000</v>
      </c>
      <c r="O50" s="31">
        <f t="shared" si="2"/>
        <v>175000000</v>
      </c>
      <c r="P50" s="32"/>
      <c r="Q50" s="32"/>
    </row>
    <row r="51" spans="1:17" ht="16.5" thickTop="1" x14ac:dyDescent="0.25">
      <c r="A51" s="4"/>
      <c r="B51" s="3"/>
      <c r="C51" s="3"/>
      <c r="D51" s="3"/>
      <c r="E51" s="3"/>
      <c r="F51" s="4"/>
      <c r="G51" s="3"/>
      <c r="H51" s="42"/>
      <c r="I51" s="42"/>
      <c r="J51" s="42"/>
      <c r="K51" s="42"/>
      <c r="L51" s="42"/>
      <c r="M51" s="42"/>
      <c r="N51" s="42"/>
      <c r="O51" s="42"/>
      <c r="P51" s="42"/>
      <c r="Q51" s="3"/>
    </row>
    <row r="52" spans="1:17" ht="15.75" x14ac:dyDescent="0.25">
      <c r="A52" s="4"/>
      <c r="B52" s="35" t="s">
        <v>712</v>
      </c>
      <c r="C52" s="3"/>
      <c r="D52" s="3"/>
      <c r="E52" s="3"/>
      <c r="F52" s="249"/>
      <c r="G52" s="187"/>
      <c r="H52" s="35"/>
      <c r="I52" s="35"/>
      <c r="J52" s="35"/>
      <c r="K52" s="35"/>
      <c r="L52" s="35"/>
      <c r="M52" s="35"/>
      <c r="N52" s="187"/>
      <c r="O52" s="187"/>
      <c r="P52" s="187"/>
      <c r="Q52" s="187"/>
    </row>
    <row r="53" spans="1:17" ht="15.75" x14ac:dyDescent="0.25">
      <c r="A53" s="251"/>
      <c r="B53" s="254" t="s">
        <v>213</v>
      </c>
      <c r="C53" s="3"/>
      <c r="D53" s="3"/>
      <c r="E53" s="3"/>
      <c r="F53" s="249"/>
      <c r="G53" s="35" t="s">
        <v>272</v>
      </c>
      <c r="H53" s="571" t="s">
        <v>273</v>
      </c>
      <c r="I53" s="571"/>
      <c r="J53" s="187"/>
      <c r="K53" s="255"/>
      <c r="L53" s="255"/>
      <c r="M53" s="187"/>
      <c r="N53" s="187"/>
      <c r="O53" s="187"/>
      <c r="P53" s="187"/>
      <c r="Q53" s="187"/>
    </row>
    <row r="54" spans="1:17" ht="15.75" x14ac:dyDescent="0.25">
      <c r="A54" s="251"/>
      <c r="B54" s="254"/>
      <c r="C54" s="3"/>
      <c r="D54" s="3"/>
      <c r="E54" s="3"/>
      <c r="F54" s="249"/>
      <c r="G54" s="35"/>
      <c r="H54" s="35"/>
      <c r="I54" s="35"/>
      <c r="J54" s="35"/>
      <c r="K54" s="35"/>
      <c r="L54" s="35"/>
      <c r="M54" s="35"/>
      <c r="N54" s="187"/>
      <c r="O54" s="187"/>
      <c r="P54" s="187"/>
      <c r="Q54" s="187"/>
    </row>
    <row r="55" spans="1:17" ht="15.75" x14ac:dyDescent="0.25">
      <c r="A55" s="251"/>
      <c r="B55" s="254"/>
      <c r="C55" s="3"/>
      <c r="D55" s="3"/>
      <c r="E55" s="3"/>
      <c r="F55" s="249"/>
      <c r="G55" s="35"/>
      <c r="H55" s="35"/>
      <c r="I55" s="35"/>
      <c r="J55" s="35"/>
      <c r="K55" s="35"/>
      <c r="L55" s="35"/>
      <c r="M55" s="35"/>
      <c r="N55" s="187"/>
      <c r="O55" s="187"/>
      <c r="P55" s="187"/>
      <c r="Q55" s="187"/>
    </row>
    <row r="56" spans="1:17" ht="15.75" x14ac:dyDescent="0.25">
      <c r="A56" s="251"/>
      <c r="B56" s="254"/>
      <c r="C56" s="3"/>
      <c r="D56" s="3"/>
      <c r="E56" s="3"/>
      <c r="F56" s="249"/>
      <c r="G56" s="35"/>
      <c r="H56" s="35"/>
      <c r="I56" s="35"/>
      <c r="J56" s="35"/>
      <c r="K56" s="35"/>
      <c r="L56" s="35"/>
      <c r="M56" s="187"/>
      <c r="N56" s="187"/>
      <c r="O56" s="187"/>
      <c r="P56" s="187"/>
      <c r="Q56" s="187"/>
    </row>
    <row r="57" spans="1:17" ht="15.75" x14ac:dyDescent="0.25">
      <c r="A57" s="251"/>
      <c r="B57" s="254"/>
      <c r="C57" s="3"/>
      <c r="D57" s="3"/>
      <c r="E57" s="3"/>
      <c r="F57" s="249"/>
      <c r="G57" s="35"/>
      <c r="H57" s="35"/>
      <c r="I57" s="35"/>
      <c r="J57" s="35"/>
      <c r="K57" s="35"/>
      <c r="L57" s="35"/>
      <c r="M57" s="35"/>
      <c r="N57" s="187"/>
      <c r="O57" s="187"/>
      <c r="P57" s="187"/>
      <c r="Q57" s="187"/>
    </row>
    <row r="58" spans="1:17" ht="15.75" x14ac:dyDescent="0.25">
      <c r="A58" s="251" t="s">
        <v>274</v>
      </c>
      <c r="B58" s="253" t="s">
        <v>275</v>
      </c>
      <c r="C58" s="3"/>
      <c r="D58" s="3"/>
      <c r="E58" s="3"/>
      <c r="F58" s="249"/>
      <c r="G58" s="252" t="s">
        <v>276</v>
      </c>
      <c r="H58" s="36" t="s">
        <v>40</v>
      </c>
      <c r="I58" s="36" t="s">
        <v>419</v>
      </c>
      <c r="J58" s="187"/>
      <c r="K58" s="187"/>
      <c r="L58" s="36"/>
      <c r="M58" s="187"/>
      <c r="N58" s="187"/>
      <c r="O58" s="187"/>
      <c r="P58" s="187"/>
      <c r="Q58" s="187"/>
    </row>
    <row r="59" spans="1:17" ht="15.75" x14ac:dyDescent="0.25">
      <c r="A59" s="251"/>
      <c r="B59" s="250" t="s">
        <v>390</v>
      </c>
      <c r="C59" s="3"/>
      <c r="D59" s="3"/>
      <c r="E59" s="3"/>
      <c r="F59" s="249"/>
      <c r="G59" s="248" t="s">
        <v>215</v>
      </c>
      <c r="H59" s="247" t="s">
        <v>43</v>
      </c>
      <c r="I59" s="247" t="s">
        <v>125</v>
      </c>
      <c r="J59" s="187"/>
      <c r="K59" s="187"/>
      <c r="L59" s="247"/>
      <c r="M59" s="187"/>
      <c r="N59" s="187"/>
      <c r="O59" s="187"/>
      <c r="P59" s="187"/>
      <c r="Q59" s="187"/>
    </row>
  </sheetData>
  <mergeCells count="5">
    <mergeCell ref="B10:G10"/>
    <mergeCell ref="H13:I13"/>
    <mergeCell ref="B50:G50"/>
    <mergeCell ref="H53:I53"/>
    <mergeCell ref="G33:H33"/>
  </mergeCells>
  <pageMargins left="0.3" right="0.7" top="0.75" bottom="0.75" header="0.3" footer="0.3"/>
  <pageSetup paperSize="5" scale="75" orientation="landscape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64"/>
  <sheetViews>
    <sheetView topLeftCell="D1" workbookViewId="0">
      <selection activeCell="I17" sqref="I17"/>
    </sheetView>
  </sheetViews>
  <sheetFormatPr defaultRowHeight="15" x14ac:dyDescent="0.25"/>
  <cols>
    <col min="1" max="1" width="2.140625" customWidth="1"/>
    <col min="2" max="2" width="22.855468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5.42578125" customWidth="1"/>
    <col min="9" max="9" width="14" customWidth="1"/>
    <col min="10" max="10" width="15.5703125" customWidth="1"/>
    <col min="11" max="11" width="13.28515625" customWidth="1"/>
    <col min="12" max="12" width="12.5703125" customWidth="1"/>
    <col min="13" max="13" width="16.140625" customWidth="1"/>
    <col min="14" max="14" width="17.140625" customWidth="1"/>
    <col min="15" max="15" width="15" customWidth="1"/>
    <col min="16" max="16" width="9.85546875" customWidth="1"/>
    <col min="17" max="17" width="10.28515625" customWidth="1"/>
    <col min="18" max="18" width="13" customWidth="1"/>
  </cols>
  <sheetData>
    <row r="1" spans="1:17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7" ht="15.75" x14ac:dyDescent="0.25">
      <c r="A2" s="43" t="s">
        <v>718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7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8</v>
      </c>
      <c r="J3" s="142" t="s">
        <v>7</v>
      </c>
      <c r="K3" s="265" t="s">
        <v>381</v>
      </c>
      <c r="L3" s="265" t="s">
        <v>499</v>
      </c>
      <c r="M3" s="142" t="s">
        <v>13</v>
      </c>
      <c r="N3" s="142" t="s">
        <v>13</v>
      </c>
      <c r="O3" s="9" t="s">
        <v>14</v>
      </c>
      <c r="P3" s="264" t="s">
        <v>15</v>
      </c>
      <c r="Q3" s="263" t="s">
        <v>16</v>
      </c>
    </row>
    <row r="4" spans="1:17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17</v>
      </c>
      <c r="I4" s="143" t="s">
        <v>18</v>
      </c>
      <c r="J4" s="143"/>
      <c r="K4" s="262" t="s">
        <v>383</v>
      </c>
      <c r="L4" s="262" t="s">
        <v>29</v>
      </c>
      <c r="M4" s="143" t="s">
        <v>22</v>
      </c>
      <c r="N4" s="143" t="s">
        <v>23</v>
      </c>
      <c r="O4" s="46" t="s">
        <v>24</v>
      </c>
      <c r="P4" s="44"/>
      <c r="Q4" s="16"/>
    </row>
    <row r="5" spans="1:17" ht="15.75" x14ac:dyDescent="0.25">
      <c r="A5" s="44"/>
      <c r="B5" s="44"/>
      <c r="C5" s="48"/>
      <c r="D5" s="307"/>
      <c r="E5" s="13"/>
      <c r="F5" s="45"/>
      <c r="G5" s="258" t="s">
        <v>498</v>
      </c>
      <c r="H5" s="258" t="s">
        <v>383</v>
      </c>
      <c r="I5" s="143" t="s">
        <v>10</v>
      </c>
      <c r="J5" s="143"/>
      <c r="K5" s="261"/>
      <c r="L5" s="260"/>
      <c r="M5" s="46"/>
      <c r="N5" s="46"/>
      <c r="O5" s="46"/>
      <c r="P5" s="44"/>
      <c r="Q5" s="16"/>
    </row>
    <row r="6" spans="1:17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18"/>
      <c r="Q6" s="24"/>
    </row>
    <row r="7" spans="1:17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46"/>
      <c r="P7" s="259"/>
      <c r="Q7" s="176"/>
    </row>
    <row r="8" spans="1:17" ht="15.75" x14ac:dyDescent="0.25">
      <c r="A8" s="44">
        <v>1</v>
      </c>
      <c r="B8" s="50" t="s">
        <v>550</v>
      </c>
      <c r="C8" s="41" t="s">
        <v>551</v>
      </c>
      <c r="D8" s="310" t="s">
        <v>719</v>
      </c>
      <c r="E8" s="49">
        <v>42747</v>
      </c>
      <c r="F8" s="55" t="s">
        <v>552</v>
      </c>
      <c r="G8" s="133">
        <v>0</v>
      </c>
      <c r="H8" s="133">
        <v>0</v>
      </c>
      <c r="I8" s="133">
        <v>0</v>
      </c>
      <c r="J8" s="46">
        <v>0</v>
      </c>
      <c r="K8" s="46">
        <v>0</v>
      </c>
      <c r="L8" s="46">
        <v>0</v>
      </c>
      <c r="M8" s="46">
        <f>SUM(G8:L8)</f>
        <v>0</v>
      </c>
      <c r="N8" s="46">
        <f>50000000-M8</f>
        <v>50000000</v>
      </c>
      <c r="O8" s="46">
        <f>+M8+N8</f>
        <v>50000000</v>
      </c>
      <c r="P8" s="179" t="s">
        <v>553</v>
      </c>
      <c r="Q8" s="191" t="s">
        <v>490</v>
      </c>
    </row>
    <row r="9" spans="1:17" ht="15.75" x14ac:dyDescent="0.25">
      <c r="A9" s="44"/>
      <c r="B9" s="50"/>
      <c r="C9" s="41"/>
      <c r="D9" s="273"/>
      <c r="E9" s="49"/>
      <c r="F9" s="55"/>
      <c r="G9" s="133"/>
      <c r="H9" s="133"/>
      <c r="I9" s="133"/>
      <c r="J9" s="46"/>
      <c r="K9" s="46"/>
      <c r="L9" s="46"/>
      <c r="M9" s="46"/>
      <c r="N9" s="46"/>
      <c r="O9" s="46"/>
      <c r="P9" s="179"/>
      <c r="Q9" s="191"/>
    </row>
    <row r="10" spans="1:17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26"/>
      <c r="N10" s="46"/>
      <c r="O10" s="46"/>
      <c r="P10" s="50"/>
      <c r="Q10" s="191"/>
    </row>
    <row r="11" spans="1:17" ht="16.5" thickBot="1" x14ac:dyDescent="0.3">
      <c r="A11" s="30"/>
      <c r="B11" s="302"/>
      <c r="C11" s="303"/>
      <c r="D11" s="314"/>
      <c r="E11" s="303"/>
      <c r="F11" s="304"/>
      <c r="G11" s="31">
        <f t="shared" ref="G11:O11" si="0">SUM(G8:G10)</f>
        <v>0</v>
      </c>
      <c r="H11" s="31">
        <f t="shared" si="0"/>
        <v>0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1">
        <f t="shared" si="0"/>
        <v>0</v>
      </c>
      <c r="M11" s="31">
        <f t="shared" si="0"/>
        <v>0</v>
      </c>
      <c r="N11" s="31">
        <f t="shared" si="0"/>
        <v>50000000</v>
      </c>
      <c r="O11" s="31">
        <f t="shared" si="0"/>
        <v>50000000</v>
      </c>
      <c r="P11" s="31"/>
      <c r="Q11" s="32"/>
    </row>
    <row r="12" spans="1:17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7" ht="15.75" x14ac:dyDescent="0.25">
      <c r="A13" s="251" t="s">
        <v>34</v>
      </c>
      <c r="B13" s="254"/>
      <c r="C13" s="3"/>
      <c r="D13" s="3"/>
      <c r="E13" s="249"/>
      <c r="F13" s="35" t="s">
        <v>720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7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71" t="s">
        <v>273</v>
      </c>
      <c r="H14" s="571"/>
      <c r="I14" s="255"/>
      <c r="J14" s="187"/>
      <c r="K14" s="187"/>
      <c r="L14" s="187"/>
      <c r="M14" s="187"/>
      <c r="N14" s="187"/>
      <c r="O14" s="187"/>
      <c r="P14" s="187"/>
    </row>
    <row r="15" spans="1:17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7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7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7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7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7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7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7" ht="15.75" x14ac:dyDescent="0.25">
      <c r="A23" s="43" t="s">
        <v>721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7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8</v>
      </c>
      <c r="J24" s="142" t="s">
        <v>7</v>
      </c>
      <c r="K24" s="265" t="s">
        <v>381</v>
      </c>
      <c r="L24" s="265" t="s">
        <v>499</v>
      </c>
      <c r="M24" s="142" t="s">
        <v>13</v>
      </c>
      <c r="N24" s="142" t="s">
        <v>13</v>
      </c>
      <c r="O24" s="9" t="s">
        <v>14</v>
      </c>
      <c r="P24" s="264" t="s">
        <v>15</v>
      </c>
      <c r="Q24" s="263" t="s">
        <v>16</v>
      </c>
    </row>
    <row r="25" spans="1:17" ht="15.75" x14ac:dyDescent="0.25">
      <c r="A25" s="44"/>
      <c r="B25" s="44"/>
      <c r="C25" s="45"/>
      <c r="D25" s="307"/>
      <c r="E25" s="13"/>
      <c r="F25" s="45"/>
      <c r="G25" s="46" t="s">
        <v>17</v>
      </c>
      <c r="H25" s="46" t="s">
        <v>17</v>
      </c>
      <c r="I25" s="143" t="s">
        <v>18</v>
      </c>
      <c r="J25" s="143"/>
      <c r="K25" s="262" t="s">
        <v>383</v>
      </c>
      <c r="L25" s="262" t="s">
        <v>29</v>
      </c>
      <c r="M25" s="143" t="s">
        <v>22</v>
      </c>
      <c r="N25" s="143" t="s">
        <v>23</v>
      </c>
      <c r="O25" s="46" t="s">
        <v>24</v>
      </c>
      <c r="P25" s="44"/>
      <c r="Q25" s="16"/>
    </row>
    <row r="26" spans="1:17" ht="15.75" x14ac:dyDescent="0.25">
      <c r="A26" s="44"/>
      <c r="B26" s="44"/>
      <c r="C26" s="48"/>
      <c r="D26" s="307"/>
      <c r="E26" s="13"/>
      <c r="F26" s="45"/>
      <c r="G26" s="258" t="s">
        <v>498</v>
      </c>
      <c r="H26" s="258" t="s">
        <v>383</v>
      </c>
      <c r="I26" s="143" t="s">
        <v>10</v>
      </c>
      <c r="J26" s="143"/>
      <c r="K26" s="261"/>
      <c r="L26" s="260"/>
      <c r="M26" s="46"/>
      <c r="N26" s="46"/>
      <c r="O26" s="46"/>
      <c r="P26" s="44"/>
      <c r="Q26" s="16"/>
    </row>
    <row r="27" spans="1:17" ht="15.75" x14ac:dyDescent="0.25">
      <c r="A27" s="18"/>
      <c r="B27" s="18"/>
      <c r="C27" s="19"/>
      <c r="D27" s="308"/>
      <c r="E27" s="20"/>
      <c r="F27" s="21"/>
      <c r="G27" s="22"/>
      <c r="H27" s="22" t="s">
        <v>500</v>
      </c>
      <c r="I27" s="22"/>
      <c r="J27" s="22"/>
      <c r="K27" s="22"/>
      <c r="L27" s="22"/>
      <c r="M27" s="22"/>
      <c r="N27" s="22"/>
      <c r="O27" s="22"/>
      <c r="P27" s="18"/>
      <c r="Q27" s="24"/>
    </row>
    <row r="28" spans="1:17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46"/>
      <c r="P28" s="259"/>
      <c r="Q28" s="176"/>
    </row>
    <row r="29" spans="1:17" ht="15.75" x14ac:dyDescent="0.25">
      <c r="A29" s="44">
        <v>1</v>
      </c>
      <c r="B29" s="50" t="s">
        <v>722</v>
      </c>
      <c r="C29" s="41" t="s">
        <v>723</v>
      </c>
      <c r="D29" s="310" t="s">
        <v>724</v>
      </c>
      <c r="E29" s="49">
        <v>42751</v>
      </c>
      <c r="F29" s="55" t="s">
        <v>725</v>
      </c>
      <c r="G29" s="133">
        <v>0</v>
      </c>
      <c r="H29" s="133">
        <v>450000</v>
      </c>
      <c r="I29" s="133">
        <v>0</v>
      </c>
      <c r="J29" s="46">
        <v>0</v>
      </c>
      <c r="K29" s="46">
        <v>0</v>
      </c>
      <c r="L29" s="46">
        <v>0</v>
      </c>
      <c r="M29" s="46">
        <f>SUM(G29:L29)</f>
        <v>450000</v>
      </c>
      <c r="N29" s="46">
        <f>5000000-M29</f>
        <v>4550000</v>
      </c>
      <c r="O29" s="46">
        <f>+M29+N29</f>
        <v>5000000</v>
      </c>
      <c r="P29" s="179" t="s">
        <v>157</v>
      </c>
      <c r="Q29" s="287" t="s">
        <v>490</v>
      </c>
    </row>
    <row r="30" spans="1:17" ht="15.75" x14ac:dyDescent="0.25">
      <c r="A30" s="44"/>
      <c r="B30" s="50"/>
      <c r="C30" s="41"/>
      <c r="D30" s="273"/>
      <c r="E30" s="49"/>
      <c r="F30" s="55"/>
      <c r="G30" s="133"/>
      <c r="H30" s="133"/>
      <c r="I30" s="133"/>
      <c r="J30" s="46"/>
      <c r="K30" s="46"/>
      <c r="L30" s="46"/>
      <c r="M30" s="46"/>
      <c r="N30" s="46"/>
      <c r="O30" s="46"/>
      <c r="P30" s="179"/>
      <c r="Q30" s="287" t="s">
        <v>726</v>
      </c>
    </row>
    <row r="31" spans="1:17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26"/>
      <c r="N31" s="46"/>
      <c r="O31" s="46"/>
      <c r="P31" s="50"/>
      <c r="Q31" s="191"/>
    </row>
    <row r="32" spans="1:17" ht="16.5" thickBot="1" x14ac:dyDescent="0.3">
      <c r="A32" s="30"/>
      <c r="B32" s="311"/>
      <c r="C32" s="312"/>
      <c r="D32" s="314"/>
      <c r="E32" s="312"/>
      <c r="F32" s="313"/>
      <c r="G32" s="31">
        <f t="shared" ref="G32:O32" si="1">SUM(G29:G31)</f>
        <v>0</v>
      </c>
      <c r="H32" s="31">
        <f t="shared" si="1"/>
        <v>450000</v>
      </c>
      <c r="I32" s="31">
        <f t="shared" si="1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1"/>
        <v>450000</v>
      </c>
      <c r="N32" s="31">
        <f t="shared" si="1"/>
        <v>4550000</v>
      </c>
      <c r="O32" s="31">
        <f t="shared" si="1"/>
        <v>5000000</v>
      </c>
      <c r="P32" s="31"/>
      <c r="Q32" s="32"/>
    </row>
    <row r="33" spans="1:17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7" ht="15.75" x14ac:dyDescent="0.25">
      <c r="A34" s="251" t="s">
        <v>34</v>
      </c>
      <c r="B34" s="254"/>
      <c r="C34" s="3"/>
      <c r="D34" s="3"/>
      <c r="E34" s="249"/>
      <c r="F34" s="35" t="s">
        <v>727</v>
      </c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7" ht="15.75" x14ac:dyDescent="0.25">
      <c r="A35" s="251"/>
      <c r="B35" s="254" t="s">
        <v>37</v>
      </c>
      <c r="C35" s="3"/>
      <c r="D35" s="3"/>
      <c r="E35" s="249"/>
      <c r="F35" s="35" t="s">
        <v>272</v>
      </c>
      <c r="G35" s="571" t="s">
        <v>273</v>
      </c>
      <c r="H35" s="571"/>
      <c r="I35" s="255"/>
      <c r="J35" s="187"/>
      <c r="K35" s="187"/>
      <c r="L35" s="187"/>
      <c r="M35" s="187"/>
      <c r="N35" s="187"/>
      <c r="O35" s="187"/>
      <c r="P35" s="187"/>
    </row>
    <row r="36" spans="1:17" ht="15.75" x14ac:dyDescent="0.25">
      <c r="A36" s="251"/>
      <c r="B36" s="254"/>
      <c r="C36" s="3"/>
      <c r="D36" s="3"/>
      <c r="E36" s="249"/>
      <c r="F36" s="35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7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7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7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7" ht="15.75" x14ac:dyDescent="0.25">
      <c r="A40" s="251" t="s">
        <v>274</v>
      </c>
      <c r="B40" s="253" t="s">
        <v>275</v>
      </c>
      <c r="C40" s="3"/>
      <c r="D40" s="3"/>
      <c r="E40" s="249"/>
      <c r="F40" s="252" t="s">
        <v>276</v>
      </c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7" ht="15.75" x14ac:dyDescent="0.25">
      <c r="A41" s="251"/>
      <c r="B41" s="250" t="s">
        <v>278</v>
      </c>
      <c r="C41" s="3"/>
      <c r="D41" s="3"/>
      <c r="E41" s="249"/>
      <c r="F41" s="248" t="s">
        <v>215</v>
      </c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  <row r="43" spans="1:17" s="319" customFormat="1" x14ac:dyDescent="0.25"/>
    <row r="45" spans="1:17" ht="20.25" x14ac:dyDescent="0.55000000000000004">
      <c r="A45" s="2" t="s">
        <v>0</v>
      </c>
      <c r="B45" s="3"/>
      <c r="C45" s="4"/>
      <c r="D45" s="4"/>
      <c r="E45" s="4"/>
      <c r="F45" s="4"/>
      <c r="G45" s="292"/>
      <c r="H45" s="37"/>
      <c r="I45" s="293"/>
      <c r="J45" s="37"/>
      <c r="K45" s="37"/>
      <c r="L45" s="34"/>
      <c r="M45" s="187"/>
      <c r="N45" s="187"/>
      <c r="O45" s="187"/>
      <c r="P45" s="187"/>
    </row>
    <row r="46" spans="1:17" ht="15.75" x14ac:dyDescent="0.25">
      <c r="A46" s="43" t="s">
        <v>728</v>
      </c>
      <c r="B46" s="2"/>
      <c r="C46" s="2"/>
      <c r="D46" s="2"/>
      <c r="E46" s="2"/>
      <c r="F46" s="2"/>
      <c r="G46" s="37"/>
      <c r="H46" s="37"/>
      <c r="I46" s="37"/>
      <c r="J46" s="37"/>
      <c r="K46" s="37"/>
      <c r="L46" s="34"/>
      <c r="M46" s="187"/>
      <c r="N46" s="187"/>
      <c r="O46" s="187"/>
      <c r="P46" s="187"/>
    </row>
    <row r="47" spans="1:17" ht="15.75" x14ac:dyDescent="0.25">
      <c r="A47" s="6"/>
      <c r="B47" s="6" t="s">
        <v>34</v>
      </c>
      <c r="C47" s="7" t="s">
        <v>3</v>
      </c>
      <c r="D47" s="306" t="s">
        <v>713</v>
      </c>
      <c r="E47" s="8" t="s">
        <v>4</v>
      </c>
      <c r="F47" s="7" t="s">
        <v>5</v>
      </c>
      <c r="G47" s="9" t="s">
        <v>6</v>
      </c>
      <c r="H47" s="9" t="s">
        <v>6</v>
      </c>
      <c r="I47" s="142" t="s">
        <v>8</v>
      </c>
      <c r="J47" s="142" t="s">
        <v>7</v>
      </c>
      <c r="K47" s="265" t="s">
        <v>381</v>
      </c>
      <c r="L47" s="265" t="s">
        <v>499</v>
      </c>
      <c r="M47" s="142" t="s">
        <v>13</v>
      </c>
      <c r="N47" s="142" t="s">
        <v>13</v>
      </c>
      <c r="O47" s="9" t="s">
        <v>14</v>
      </c>
      <c r="P47" s="264" t="s">
        <v>15</v>
      </c>
      <c r="Q47" s="263" t="s">
        <v>16</v>
      </c>
    </row>
    <row r="48" spans="1:17" ht="15.75" x14ac:dyDescent="0.25">
      <c r="A48" s="44"/>
      <c r="B48" s="44"/>
      <c r="C48" s="45"/>
      <c r="D48" s="307"/>
      <c r="E48" s="13"/>
      <c r="F48" s="45"/>
      <c r="G48" s="46" t="s">
        <v>17</v>
      </c>
      <c r="H48" s="46" t="s">
        <v>17</v>
      </c>
      <c r="I48" s="143" t="s">
        <v>18</v>
      </c>
      <c r="J48" s="143" t="s">
        <v>732</v>
      </c>
      <c r="K48" s="262" t="s">
        <v>383</v>
      </c>
      <c r="L48" s="262" t="s">
        <v>29</v>
      </c>
      <c r="M48" s="143" t="s">
        <v>22</v>
      </c>
      <c r="N48" s="143" t="s">
        <v>23</v>
      </c>
      <c r="O48" s="46" t="s">
        <v>24</v>
      </c>
      <c r="P48" s="44"/>
      <c r="Q48" s="16"/>
    </row>
    <row r="49" spans="1:17" ht="15.75" x14ac:dyDescent="0.25">
      <c r="A49" s="44"/>
      <c r="B49" s="44"/>
      <c r="C49" s="48"/>
      <c r="D49" s="307"/>
      <c r="E49" s="13"/>
      <c r="F49" s="45"/>
      <c r="G49" s="258" t="s">
        <v>498</v>
      </c>
      <c r="H49" s="258"/>
      <c r="I49" s="143" t="s">
        <v>10</v>
      </c>
      <c r="J49" s="143"/>
      <c r="K49" s="261"/>
      <c r="L49" s="260"/>
      <c r="M49" s="46"/>
      <c r="N49" s="46"/>
      <c r="O49" s="46"/>
      <c r="P49" s="44"/>
      <c r="Q49" s="16"/>
    </row>
    <row r="50" spans="1:17" ht="15.75" x14ac:dyDescent="0.25">
      <c r="A50" s="18"/>
      <c r="B50" s="18"/>
      <c r="C50" s="19"/>
      <c r="D50" s="308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18"/>
      <c r="Q50" s="24"/>
    </row>
    <row r="51" spans="1:17" ht="15.75" x14ac:dyDescent="0.25">
      <c r="A51" s="44"/>
      <c r="B51" s="50"/>
      <c r="C51" s="41"/>
      <c r="D51" s="309"/>
      <c r="E51" s="49"/>
      <c r="F51" s="55"/>
      <c r="G51" s="47"/>
      <c r="H51" s="47"/>
      <c r="I51" s="46"/>
      <c r="J51" s="46"/>
      <c r="K51" s="46"/>
      <c r="L51" s="46"/>
      <c r="M51" s="46"/>
      <c r="N51" s="46"/>
      <c r="O51" s="46"/>
      <c r="P51" s="259"/>
      <c r="Q51" s="176"/>
    </row>
    <row r="52" spans="1:17" ht="15.75" x14ac:dyDescent="0.25">
      <c r="A52" s="44">
        <v>1</v>
      </c>
      <c r="B52" s="50" t="s">
        <v>91</v>
      </c>
      <c r="C52" s="41" t="s">
        <v>729</v>
      </c>
      <c r="D52" s="310" t="s">
        <v>730</v>
      </c>
      <c r="E52" s="49">
        <v>42761</v>
      </c>
      <c r="F52" s="55" t="s">
        <v>731</v>
      </c>
      <c r="G52" s="133">
        <v>17220000</v>
      </c>
      <c r="H52" s="133">
        <v>0</v>
      </c>
      <c r="I52" s="133">
        <v>430500</v>
      </c>
      <c r="J52" s="46">
        <v>6300000</v>
      </c>
      <c r="K52" s="46">
        <v>450000</v>
      </c>
      <c r="L52" s="46">
        <v>200000</v>
      </c>
      <c r="M52" s="46">
        <f>SUM(G52:L52)</f>
        <v>24600500</v>
      </c>
      <c r="N52" s="46">
        <f>75000000-M52</f>
        <v>50399500</v>
      </c>
      <c r="O52" s="46">
        <f>+M52+N52</f>
        <v>75000000</v>
      </c>
      <c r="P52" s="179" t="s">
        <v>733</v>
      </c>
      <c r="Q52" s="287" t="s">
        <v>490</v>
      </c>
    </row>
    <row r="53" spans="1:17" ht="15.75" x14ac:dyDescent="0.25">
      <c r="A53" s="44"/>
      <c r="B53" s="50"/>
      <c r="C53" s="41"/>
      <c r="D53" s="273"/>
      <c r="E53" s="49"/>
      <c r="F53" s="55"/>
      <c r="G53" s="133"/>
      <c r="H53" s="133"/>
      <c r="I53" s="133"/>
      <c r="J53" s="46"/>
      <c r="K53" s="46"/>
      <c r="L53" s="46"/>
      <c r="M53" s="46"/>
      <c r="N53" s="46"/>
      <c r="O53" s="46"/>
      <c r="P53" s="179"/>
      <c r="Q53" s="287"/>
    </row>
    <row r="54" spans="1:17" ht="15.75" x14ac:dyDescent="0.25">
      <c r="A54" s="44"/>
      <c r="B54" s="27"/>
      <c r="C54" s="41"/>
      <c r="D54" s="315"/>
      <c r="E54" s="29"/>
      <c r="F54" s="28"/>
      <c r="G54" s="46"/>
      <c r="H54" s="46"/>
      <c r="I54" s="26"/>
      <c r="J54" s="26"/>
      <c r="K54" s="26"/>
      <c r="L54" s="26"/>
      <c r="M54" s="26"/>
      <c r="N54" s="46"/>
      <c r="O54" s="46"/>
      <c r="P54" s="50"/>
      <c r="Q54" s="191"/>
    </row>
    <row r="55" spans="1:17" ht="16.5" thickBot="1" x14ac:dyDescent="0.3">
      <c r="A55" s="30"/>
      <c r="B55" s="316"/>
      <c r="C55" s="317"/>
      <c r="D55" s="314"/>
      <c r="E55" s="317"/>
      <c r="F55" s="318"/>
      <c r="G55" s="31">
        <f t="shared" ref="G55:O55" si="2">SUM(G52:G54)</f>
        <v>17220000</v>
      </c>
      <c r="H55" s="31">
        <f t="shared" si="2"/>
        <v>0</v>
      </c>
      <c r="I55" s="31">
        <f t="shared" si="2"/>
        <v>430500</v>
      </c>
      <c r="J55" s="31">
        <f t="shared" si="2"/>
        <v>6300000</v>
      </c>
      <c r="K55" s="31">
        <f t="shared" si="2"/>
        <v>450000</v>
      </c>
      <c r="L55" s="31">
        <f t="shared" si="2"/>
        <v>200000</v>
      </c>
      <c r="M55" s="31">
        <f t="shared" si="2"/>
        <v>24600500</v>
      </c>
      <c r="N55" s="31">
        <f t="shared" si="2"/>
        <v>50399500</v>
      </c>
      <c r="O55" s="31">
        <f t="shared" si="2"/>
        <v>75000000</v>
      </c>
      <c r="P55" s="31"/>
      <c r="Q55" s="32"/>
    </row>
    <row r="56" spans="1:17" ht="16.5" thickTop="1" x14ac:dyDescent="0.25">
      <c r="A56" s="4"/>
      <c r="B56" s="3"/>
      <c r="C56" s="3"/>
      <c r="D56" s="3"/>
      <c r="E56" s="4"/>
      <c r="F56" s="3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7" ht="15.75" x14ac:dyDescent="0.25">
      <c r="A57" s="251" t="s">
        <v>34</v>
      </c>
      <c r="B57" s="254"/>
      <c r="C57" s="3"/>
      <c r="D57" s="3"/>
      <c r="E57" s="249"/>
      <c r="F57" s="35" t="s">
        <v>734</v>
      </c>
      <c r="G57" s="35"/>
      <c r="H57" s="35"/>
      <c r="I57" s="35"/>
      <c r="J57" s="35"/>
      <c r="K57" s="35"/>
      <c r="L57" s="187"/>
      <c r="M57" s="187"/>
      <c r="N57" s="187"/>
      <c r="O57" s="187"/>
      <c r="P57" s="187"/>
    </row>
    <row r="58" spans="1:17" ht="15.75" x14ac:dyDescent="0.25">
      <c r="A58" s="251"/>
      <c r="B58" s="254" t="s">
        <v>37</v>
      </c>
      <c r="C58" s="3"/>
      <c r="D58" s="3"/>
      <c r="E58" s="249"/>
      <c r="F58" s="35" t="s">
        <v>272</v>
      </c>
      <c r="G58" s="571" t="s">
        <v>273</v>
      </c>
      <c r="H58" s="571"/>
      <c r="I58" s="255"/>
      <c r="J58" s="187"/>
      <c r="K58" s="187"/>
      <c r="L58" s="187"/>
      <c r="M58" s="187"/>
      <c r="N58" s="187"/>
      <c r="O58" s="187"/>
      <c r="P58" s="187"/>
    </row>
    <row r="59" spans="1:17" ht="15.75" x14ac:dyDescent="0.25">
      <c r="A59" s="251"/>
      <c r="B59" s="254"/>
      <c r="C59" s="3"/>
      <c r="D59" s="3"/>
      <c r="E59" s="249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7" ht="15.75" x14ac:dyDescent="0.25">
      <c r="A60" s="251"/>
      <c r="B60" s="254"/>
      <c r="C60" s="3"/>
      <c r="D60" s="3"/>
      <c r="E60" s="249"/>
      <c r="F60" s="35"/>
      <c r="G60" s="35"/>
      <c r="H60" s="35"/>
      <c r="I60" s="35"/>
      <c r="J60" s="35"/>
      <c r="K60" s="35"/>
      <c r="L60" s="187"/>
      <c r="M60" s="187"/>
      <c r="N60" s="187"/>
      <c r="O60" s="187"/>
      <c r="P60" s="187"/>
    </row>
    <row r="61" spans="1:17" ht="15.75" x14ac:dyDescent="0.25">
      <c r="A61" s="251"/>
      <c r="B61" s="254"/>
      <c r="C61" s="3"/>
      <c r="D61" s="3"/>
      <c r="E61" s="249"/>
      <c r="F61" s="35"/>
      <c r="G61" s="35"/>
      <c r="H61" s="35"/>
      <c r="I61" s="35"/>
      <c r="J61" s="187"/>
      <c r="K61" s="187"/>
      <c r="L61" s="187"/>
      <c r="M61" s="187"/>
      <c r="N61" s="187"/>
      <c r="O61" s="187"/>
      <c r="P61" s="187"/>
    </row>
    <row r="62" spans="1:17" ht="15.75" x14ac:dyDescent="0.25">
      <c r="A62" s="251"/>
      <c r="B62" s="254"/>
      <c r="C62" s="3"/>
      <c r="D62" s="3"/>
      <c r="E62" s="249"/>
      <c r="F62" s="35"/>
      <c r="G62" s="35"/>
      <c r="H62" s="35"/>
      <c r="I62" s="35"/>
      <c r="J62" s="35"/>
      <c r="K62" s="35"/>
      <c r="L62" s="187"/>
      <c r="M62" s="187"/>
      <c r="N62" s="187"/>
      <c r="O62" s="187"/>
      <c r="P62" s="187"/>
    </row>
    <row r="63" spans="1:17" ht="15.75" x14ac:dyDescent="0.25">
      <c r="A63" s="251" t="s">
        <v>274</v>
      </c>
      <c r="B63" s="253" t="s">
        <v>275</v>
      </c>
      <c r="C63" s="3"/>
      <c r="D63" s="3"/>
      <c r="E63" s="249"/>
      <c r="F63" s="252" t="s">
        <v>276</v>
      </c>
      <c r="G63" s="36" t="s">
        <v>40</v>
      </c>
      <c r="H63" s="36" t="s">
        <v>419</v>
      </c>
      <c r="I63" s="36"/>
      <c r="J63" s="187"/>
      <c r="K63" s="187"/>
      <c r="L63" s="187"/>
      <c r="M63" s="187"/>
      <c r="N63" s="187"/>
      <c r="O63" s="187"/>
      <c r="P63" s="187"/>
    </row>
    <row r="64" spans="1:17" ht="15.75" x14ac:dyDescent="0.25">
      <c r="A64" s="251"/>
      <c r="B64" s="250" t="s">
        <v>278</v>
      </c>
      <c r="C64" s="3"/>
      <c r="D64" s="3"/>
      <c r="E64" s="249"/>
      <c r="F64" s="248" t="s">
        <v>215</v>
      </c>
      <c r="G64" s="247" t="s">
        <v>43</v>
      </c>
      <c r="H64" s="247" t="s">
        <v>125</v>
      </c>
      <c r="I64" s="247"/>
      <c r="J64" s="187"/>
      <c r="K64" s="187"/>
      <c r="L64" s="187"/>
      <c r="M64" s="187"/>
      <c r="N64" s="187"/>
      <c r="O64" s="187"/>
      <c r="P64" s="187"/>
    </row>
  </sheetData>
  <mergeCells count="3">
    <mergeCell ref="G35:H35"/>
    <mergeCell ref="G58:H58"/>
    <mergeCell ref="G14:H14"/>
  </mergeCells>
  <pageMargins left="0.11811023622047245" right="7.874015748031496E-2" top="0.74803149606299213" bottom="0.74803149606299213" header="0.31496062992125984" footer="0.31496062992125984"/>
  <pageSetup paperSize="5" scale="70" orientation="landscape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D82" workbookViewId="0">
      <selection activeCell="H82" sqref="H82"/>
    </sheetView>
  </sheetViews>
  <sheetFormatPr defaultRowHeight="15" x14ac:dyDescent="0.25"/>
  <cols>
    <col min="1" max="1" width="2.140625" customWidth="1"/>
    <col min="2" max="2" width="20.71093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7.140625" customWidth="1"/>
    <col min="9" max="9" width="15.140625" customWidth="1"/>
    <col min="10" max="10" width="14.28515625" bestFit="1" customWidth="1"/>
    <col min="11" max="11" width="8.5703125" customWidth="1"/>
    <col min="12" max="12" width="16.28515625" customWidth="1"/>
    <col min="13" max="13" width="16.140625" customWidth="1"/>
    <col min="14" max="14" width="17.140625" customWidth="1"/>
    <col min="15" max="15" width="8" customWidth="1"/>
    <col min="16" max="16" width="10.85546875" customWidth="1"/>
    <col min="17" max="17" width="10.28515625" customWidth="1"/>
    <col min="18" max="18" width="13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735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17</v>
      </c>
      <c r="I4" s="143" t="s">
        <v>325</v>
      </c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498</v>
      </c>
      <c r="H5" s="258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543</v>
      </c>
      <c r="C8" s="41" t="s">
        <v>544</v>
      </c>
      <c r="D8" s="310" t="s">
        <v>736</v>
      </c>
      <c r="E8" s="49">
        <v>42809</v>
      </c>
      <c r="F8" s="55" t="s">
        <v>545</v>
      </c>
      <c r="G8" s="133">
        <v>0</v>
      </c>
      <c r="H8" s="133">
        <v>0</v>
      </c>
      <c r="I8" s="46">
        <v>1080000</v>
      </c>
      <c r="J8" s="46">
        <v>193325</v>
      </c>
      <c r="K8" s="46">
        <v>200000</v>
      </c>
      <c r="L8" s="46">
        <f>SUM(G8:K8)</f>
        <v>1473325</v>
      </c>
      <c r="M8" s="46">
        <f>30000000-L8</f>
        <v>28526675</v>
      </c>
      <c r="N8" s="46">
        <f>+L8+M8</f>
        <v>30000000</v>
      </c>
      <c r="O8" s="179" t="s">
        <v>231</v>
      </c>
      <c r="P8" s="287" t="s">
        <v>490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 t="s">
        <v>325</v>
      </c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191"/>
    </row>
    <row r="11" spans="1:16" ht="16.5" thickBot="1" x14ac:dyDescent="0.3">
      <c r="A11" s="30"/>
      <c r="B11" s="320"/>
      <c r="C11" s="321"/>
      <c r="D11" s="314"/>
      <c r="E11" s="321"/>
      <c r="F11" s="322"/>
      <c r="G11" s="31">
        <f t="shared" ref="G11:H11" si="0">SUM(G8:G10)</f>
        <v>0</v>
      </c>
      <c r="H11" s="31">
        <f t="shared" si="0"/>
        <v>0</v>
      </c>
      <c r="I11" s="31">
        <f t="shared" ref="I11:N11" si="1">SUM(I8:I10)</f>
        <v>1080000</v>
      </c>
      <c r="J11" s="31">
        <f t="shared" si="1"/>
        <v>193325</v>
      </c>
      <c r="K11" s="31">
        <f t="shared" si="1"/>
        <v>200000</v>
      </c>
      <c r="L11" s="31">
        <f t="shared" si="1"/>
        <v>1473325</v>
      </c>
      <c r="M11" s="31">
        <f t="shared" si="1"/>
        <v>28526675</v>
      </c>
      <c r="N11" s="31">
        <f t="shared" si="1"/>
        <v>30000000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737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71" t="s">
        <v>273</v>
      </c>
      <c r="H14" s="571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6" ht="15.75" x14ac:dyDescent="0.25">
      <c r="A23" s="43" t="s">
        <v>742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307"/>
      <c r="E25" s="13"/>
      <c r="F25" s="45"/>
      <c r="G25" s="46" t="s">
        <v>17</v>
      </c>
      <c r="H25" s="46" t="s">
        <v>17</v>
      </c>
      <c r="I25" s="143" t="s">
        <v>325</v>
      </c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307"/>
      <c r="E26" s="13"/>
      <c r="F26" s="45"/>
      <c r="G26" s="258" t="s">
        <v>498</v>
      </c>
      <c r="H26" s="258"/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308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743</v>
      </c>
      <c r="C29" s="41" t="s">
        <v>744</v>
      </c>
      <c r="D29" s="310" t="s">
        <v>745</v>
      </c>
      <c r="E29" s="49">
        <v>42811</v>
      </c>
      <c r="F29" s="55" t="s">
        <v>746</v>
      </c>
      <c r="G29" s="133">
        <v>0</v>
      </c>
      <c r="H29" s="133">
        <v>0</v>
      </c>
      <c r="I29" s="46">
        <v>1080000</v>
      </c>
      <c r="J29" s="46">
        <v>300000</v>
      </c>
      <c r="K29" s="46">
        <v>0</v>
      </c>
      <c r="L29" s="46">
        <f>SUM(G29:K29)</f>
        <v>1380000</v>
      </c>
      <c r="M29" s="46">
        <f>31380000-L29</f>
        <v>30000000</v>
      </c>
      <c r="N29" s="46">
        <f>+L29+M29</f>
        <v>31380000</v>
      </c>
      <c r="O29" s="179" t="s">
        <v>301</v>
      </c>
      <c r="P29" s="287" t="s">
        <v>490</v>
      </c>
    </row>
    <row r="30" spans="1:16" ht="15.75" x14ac:dyDescent="0.25">
      <c r="A30" s="44"/>
      <c r="B30" s="50"/>
      <c r="C30" s="41"/>
      <c r="D30" s="273"/>
      <c r="E30" s="49"/>
      <c r="F30" s="55"/>
      <c r="G30" s="133"/>
      <c r="H30" s="133"/>
      <c r="I30" s="46"/>
      <c r="J30" s="46"/>
      <c r="K30" s="46"/>
      <c r="L30" s="46"/>
      <c r="M30" s="46"/>
      <c r="N30" s="46"/>
      <c r="O30" s="179"/>
      <c r="P30" s="287" t="s">
        <v>325</v>
      </c>
    </row>
    <row r="31" spans="1:16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46"/>
      <c r="N31" s="46"/>
      <c r="O31" s="50"/>
      <c r="P31" s="191"/>
    </row>
    <row r="32" spans="1:16" ht="16.5" thickBot="1" x14ac:dyDescent="0.3">
      <c r="A32" s="30"/>
      <c r="B32" s="323"/>
      <c r="C32" s="324"/>
      <c r="D32" s="314"/>
      <c r="E32" s="324"/>
      <c r="F32" s="325"/>
      <c r="G32" s="31">
        <f t="shared" ref="G32:H32" si="2">SUM(G29:G31)</f>
        <v>0</v>
      </c>
      <c r="H32" s="31">
        <f t="shared" si="2"/>
        <v>0</v>
      </c>
      <c r="I32" s="31">
        <f t="shared" ref="I32" si="3">SUM(I29:I31)</f>
        <v>1080000</v>
      </c>
      <c r="J32" s="31">
        <f t="shared" ref="J32" si="4">SUM(J29:J31)</f>
        <v>300000</v>
      </c>
      <c r="K32" s="31">
        <f t="shared" ref="K32" si="5">SUM(K29:K31)</f>
        <v>0</v>
      </c>
      <c r="L32" s="31">
        <f t="shared" ref="L32" si="6">SUM(L29:L31)</f>
        <v>1380000</v>
      </c>
      <c r="M32" s="31">
        <f t="shared" ref="M32" si="7">SUM(M29:M31)</f>
        <v>30000000</v>
      </c>
      <c r="N32" s="31">
        <f t="shared" ref="N32" si="8">SUM(N29:N31)</f>
        <v>31380000</v>
      </c>
      <c r="O32" s="31"/>
      <c r="P32" s="32"/>
    </row>
    <row r="33" spans="1:16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251" t="s">
        <v>34</v>
      </c>
      <c r="B34" s="254"/>
      <c r="C34" s="3"/>
      <c r="D34" s="3"/>
      <c r="E34" s="249"/>
      <c r="F34" s="35" t="s">
        <v>747</v>
      </c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6" ht="15.75" x14ac:dyDescent="0.25">
      <c r="A35" s="251"/>
      <c r="B35" s="254" t="s">
        <v>37</v>
      </c>
      <c r="C35" s="3"/>
      <c r="D35" s="3"/>
      <c r="E35" s="249"/>
      <c r="F35" s="35" t="s">
        <v>272</v>
      </c>
      <c r="G35" s="571" t="s">
        <v>273</v>
      </c>
      <c r="H35" s="571"/>
      <c r="I35" s="255"/>
      <c r="J35" s="187"/>
      <c r="K35" s="187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3"/>
      <c r="E36" s="249"/>
      <c r="F36" s="35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3"/>
      <c r="D40" s="3"/>
      <c r="E40" s="249"/>
      <c r="F40" s="252" t="s">
        <v>276</v>
      </c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278</v>
      </c>
      <c r="C41" s="3"/>
      <c r="D41" s="3"/>
      <c r="E41" s="249"/>
      <c r="F41" s="248" t="s">
        <v>215</v>
      </c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  <row r="42" spans="1:16" ht="15.75" x14ac:dyDescent="0.25">
      <c r="A42" s="251"/>
      <c r="B42" s="250"/>
      <c r="C42" s="3"/>
      <c r="D42" s="3"/>
      <c r="E42" s="249"/>
      <c r="F42" s="248"/>
      <c r="G42" s="247"/>
      <c r="H42" s="247"/>
      <c r="I42" s="187" t="s">
        <v>752</v>
      </c>
      <c r="J42" s="187"/>
      <c r="K42" s="187"/>
      <c r="L42" s="187"/>
      <c r="M42" s="187"/>
      <c r="N42" s="187"/>
      <c r="O42" s="187"/>
      <c r="P42" s="187"/>
    </row>
    <row r="43" spans="1:16" x14ac:dyDescent="0.25">
      <c r="I43" s="187" t="s">
        <v>753</v>
      </c>
    </row>
    <row r="44" spans="1:16" ht="20.25" x14ac:dyDescent="0.55000000000000004">
      <c r="A44" s="2" t="s">
        <v>0</v>
      </c>
      <c r="B44" s="3"/>
      <c r="C44" s="4"/>
      <c r="D44" s="4"/>
      <c r="E44" s="4"/>
      <c r="F44" s="4"/>
      <c r="G44" s="292"/>
      <c r="H44" s="37"/>
      <c r="I44" s="293"/>
      <c r="J44" s="37"/>
      <c r="K44" s="37"/>
      <c r="L44" s="34"/>
      <c r="M44" s="187"/>
      <c r="N44" s="187"/>
      <c r="O44" s="187"/>
      <c r="P44" s="187"/>
    </row>
    <row r="45" spans="1:16" ht="15.75" x14ac:dyDescent="0.25">
      <c r="A45" s="43" t="s">
        <v>742</v>
      </c>
      <c r="B45" s="2"/>
      <c r="C45" s="2"/>
      <c r="D45" s="2"/>
      <c r="E45" s="2"/>
      <c r="F45" s="2"/>
      <c r="G45" s="37"/>
      <c r="H45" s="37"/>
      <c r="I45" s="37"/>
      <c r="J45" s="37"/>
      <c r="K45" s="37"/>
      <c r="L45" s="34"/>
      <c r="M45" s="187"/>
      <c r="N45" s="187"/>
      <c r="O45" s="187"/>
      <c r="P45" s="187"/>
    </row>
    <row r="46" spans="1:16" ht="15.75" x14ac:dyDescent="0.25">
      <c r="A46" s="6"/>
      <c r="B46" s="6" t="s">
        <v>34</v>
      </c>
      <c r="C46" s="7" t="s">
        <v>3</v>
      </c>
      <c r="D46" s="306" t="s">
        <v>713</v>
      </c>
      <c r="E46" s="8" t="s">
        <v>4</v>
      </c>
      <c r="F46" s="7" t="s">
        <v>5</v>
      </c>
      <c r="G46" s="9" t="s">
        <v>6</v>
      </c>
      <c r="H46" s="9" t="s">
        <v>6</v>
      </c>
      <c r="I46" s="142" t="s">
        <v>7</v>
      </c>
      <c r="J46" s="265" t="s">
        <v>381</v>
      </c>
      <c r="K46" s="265" t="s">
        <v>499</v>
      </c>
      <c r="L46" s="142" t="s">
        <v>13</v>
      </c>
      <c r="M46" s="142" t="s">
        <v>13</v>
      </c>
      <c r="N46" s="9" t="s">
        <v>14</v>
      </c>
      <c r="O46" s="264" t="s">
        <v>15</v>
      </c>
      <c r="P46" s="263" t="s">
        <v>16</v>
      </c>
    </row>
    <row r="47" spans="1:16" ht="15.75" x14ac:dyDescent="0.25">
      <c r="A47" s="44"/>
      <c r="B47" s="44"/>
      <c r="C47" s="45"/>
      <c r="D47" s="307"/>
      <c r="E47" s="13"/>
      <c r="F47" s="45"/>
      <c r="G47" s="46" t="s">
        <v>17</v>
      </c>
      <c r="H47" s="46" t="s">
        <v>17</v>
      </c>
      <c r="I47" s="143"/>
      <c r="J47" s="262" t="s">
        <v>383</v>
      </c>
      <c r="K47" s="262" t="s">
        <v>29</v>
      </c>
      <c r="L47" s="143" t="s">
        <v>22</v>
      </c>
      <c r="M47" s="143" t="s">
        <v>23</v>
      </c>
      <c r="N47" s="46" t="s">
        <v>24</v>
      </c>
      <c r="O47" s="44"/>
      <c r="P47" s="16"/>
    </row>
    <row r="48" spans="1:16" ht="15.75" x14ac:dyDescent="0.25">
      <c r="A48" s="44"/>
      <c r="B48" s="44"/>
      <c r="C48" s="48"/>
      <c r="D48" s="307"/>
      <c r="E48" s="13"/>
      <c r="F48" s="45"/>
      <c r="G48" s="258" t="s">
        <v>498</v>
      </c>
      <c r="H48" s="258"/>
      <c r="I48" s="143"/>
      <c r="J48" s="261"/>
      <c r="K48" s="260"/>
      <c r="L48" s="46"/>
      <c r="M48" s="46"/>
      <c r="N48" s="46"/>
      <c r="O48" s="44"/>
      <c r="P48" s="16"/>
    </row>
    <row r="49" spans="1:16" ht="15.75" x14ac:dyDescent="0.25">
      <c r="A49" s="18"/>
      <c r="B49" s="18"/>
      <c r="C49" s="19"/>
      <c r="D49" s="308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18"/>
      <c r="P49" s="24"/>
    </row>
    <row r="50" spans="1:16" ht="15.75" x14ac:dyDescent="0.25">
      <c r="A50" s="44"/>
      <c r="B50" s="50"/>
      <c r="C50" s="41"/>
      <c r="D50" s="309"/>
      <c r="E50" s="49"/>
      <c r="F50" s="55"/>
      <c r="G50" s="47"/>
      <c r="H50" s="47"/>
      <c r="I50" s="46"/>
      <c r="J50" s="46"/>
      <c r="K50" s="46"/>
      <c r="L50" s="46"/>
      <c r="M50" s="46"/>
      <c r="N50" s="46"/>
      <c r="O50" s="259"/>
      <c r="P50" s="176"/>
    </row>
    <row r="51" spans="1:16" ht="15.75" x14ac:dyDescent="0.25">
      <c r="A51" s="44">
        <v>1</v>
      </c>
      <c r="B51" s="50" t="s">
        <v>748</v>
      </c>
      <c r="C51" s="41" t="s">
        <v>749</v>
      </c>
      <c r="D51" s="310" t="s">
        <v>750</v>
      </c>
      <c r="E51" s="49">
        <v>42811</v>
      </c>
      <c r="F51" s="55" t="s">
        <v>751</v>
      </c>
      <c r="G51" s="133">
        <v>0</v>
      </c>
      <c r="H51" s="133">
        <v>0</v>
      </c>
      <c r="I51" s="46">
        <v>1027419</v>
      </c>
      <c r="J51" s="46">
        <v>350000</v>
      </c>
      <c r="K51" s="46">
        <v>0</v>
      </c>
      <c r="L51" s="46">
        <f>SUM(G51:K51)</f>
        <v>1377419</v>
      </c>
      <c r="M51" s="46">
        <f>65000000-L51</f>
        <v>63622581</v>
      </c>
      <c r="N51" s="46">
        <f>+L51+M51</f>
        <v>65000000</v>
      </c>
      <c r="O51" s="179" t="s">
        <v>449</v>
      </c>
      <c r="P51" s="287" t="s">
        <v>490</v>
      </c>
    </row>
    <row r="52" spans="1:16" ht="15.75" x14ac:dyDescent="0.25">
      <c r="A52" s="44"/>
      <c r="B52" s="50"/>
      <c r="C52" s="41"/>
      <c r="D52" s="273"/>
      <c r="E52" s="49"/>
      <c r="F52" s="55"/>
      <c r="G52" s="133"/>
      <c r="H52" s="133"/>
      <c r="I52" s="46"/>
      <c r="J52" s="46"/>
      <c r="K52" s="46"/>
      <c r="L52" s="46"/>
      <c r="M52" s="46"/>
      <c r="N52" s="46"/>
      <c r="O52" s="179"/>
      <c r="P52" s="287" t="s">
        <v>754</v>
      </c>
    </row>
    <row r="53" spans="1:16" ht="15.75" x14ac:dyDescent="0.25">
      <c r="A53" s="44"/>
      <c r="B53" s="27"/>
      <c r="C53" s="41"/>
      <c r="D53" s="315"/>
      <c r="E53" s="29"/>
      <c r="F53" s="28"/>
      <c r="G53" s="46"/>
      <c r="H53" s="46"/>
      <c r="I53" s="26"/>
      <c r="J53" s="26"/>
      <c r="K53" s="26"/>
      <c r="L53" s="26"/>
      <c r="M53" s="46"/>
      <c r="N53" s="46"/>
      <c r="O53" s="50"/>
      <c r="P53" s="338" t="s">
        <v>755</v>
      </c>
    </row>
    <row r="54" spans="1:16" ht="16.5" thickBot="1" x14ac:dyDescent="0.3">
      <c r="A54" s="30"/>
      <c r="B54" s="326"/>
      <c r="C54" s="327"/>
      <c r="D54" s="314"/>
      <c r="E54" s="327"/>
      <c r="F54" s="328"/>
      <c r="G54" s="31">
        <f t="shared" ref="G54:H54" si="9">SUM(G51:G53)</f>
        <v>0</v>
      </c>
      <c r="H54" s="31">
        <f t="shared" si="9"/>
        <v>0</v>
      </c>
      <c r="I54" s="31">
        <f t="shared" ref="I54:N54" si="10">SUM(I51:I53)</f>
        <v>1027419</v>
      </c>
      <c r="J54" s="31">
        <f t="shared" si="10"/>
        <v>350000</v>
      </c>
      <c r="K54" s="31">
        <f t="shared" si="10"/>
        <v>0</v>
      </c>
      <c r="L54" s="31">
        <f t="shared" si="10"/>
        <v>1377419</v>
      </c>
      <c r="M54" s="31">
        <f t="shared" si="10"/>
        <v>63622581</v>
      </c>
      <c r="N54" s="31">
        <f t="shared" si="10"/>
        <v>65000000</v>
      </c>
      <c r="O54" s="31"/>
      <c r="P54" s="32"/>
    </row>
    <row r="55" spans="1:16" ht="16.5" thickTop="1" x14ac:dyDescent="0.25">
      <c r="A55" s="4"/>
      <c r="B55" s="3"/>
      <c r="C55" s="3"/>
      <c r="D55" s="3"/>
      <c r="E55" s="4"/>
      <c r="F55" s="3"/>
      <c r="G55" s="42"/>
      <c r="H55" s="42"/>
      <c r="I55" s="42"/>
      <c r="J55" s="42"/>
      <c r="K55" s="42"/>
      <c r="L55" s="42"/>
      <c r="M55" s="42"/>
      <c r="N55" s="42"/>
      <c r="O55" s="42"/>
      <c r="P55" s="3"/>
    </row>
    <row r="56" spans="1:16" ht="15.75" x14ac:dyDescent="0.25">
      <c r="A56" s="251" t="s">
        <v>34</v>
      </c>
      <c r="B56" s="254"/>
      <c r="C56" s="3"/>
      <c r="D56" s="3"/>
      <c r="E56" s="249"/>
      <c r="F56" s="35" t="s">
        <v>747</v>
      </c>
      <c r="G56" s="35"/>
      <c r="H56" s="35"/>
      <c r="I56" s="35"/>
      <c r="J56" s="35"/>
      <c r="K56" s="35"/>
      <c r="L56" s="187"/>
      <c r="M56" s="187"/>
      <c r="N56" s="187"/>
      <c r="O56" s="187"/>
      <c r="P56" s="187"/>
    </row>
    <row r="57" spans="1:16" ht="15.75" x14ac:dyDescent="0.25">
      <c r="A57" s="251"/>
      <c r="B57" s="254" t="s">
        <v>37</v>
      </c>
      <c r="C57" s="3"/>
      <c r="D57" s="3"/>
      <c r="E57" s="249"/>
      <c r="F57" s="35" t="s">
        <v>272</v>
      </c>
      <c r="G57" s="571" t="s">
        <v>273</v>
      </c>
      <c r="H57" s="571"/>
      <c r="I57" s="255"/>
      <c r="J57" s="187"/>
      <c r="K57" s="187"/>
      <c r="L57" s="187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3"/>
      <c r="E58" s="249"/>
      <c r="F58" s="35"/>
      <c r="G58" s="35"/>
      <c r="H58" s="35"/>
      <c r="I58" s="35"/>
      <c r="J58" s="35"/>
      <c r="K58" s="35"/>
      <c r="L58" s="187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3"/>
      <c r="E59" s="249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/>
      <c r="B60" s="254"/>
      <c r="C60" s="3"/>
      <c r="D60" s="3"/>
      <c r="E60" s="249"/>
      <c r="F60" s="35"/>
      <c r="G60" s="35"/>
      <c r="H60" s="35"/>
      <c r="I60" s="35"/>
      <c r="J60" s="187"/>
      <c r="K60" s="187"/>
      <c r="L60" s="187"/>
      <c r="M60" s="187"/>
      <c r="N60" s="187"/>
      <c r="O60" s="187"/>
      <c r="P60" s="187"/>
    </row>
    <row r="61" spans="1:16" ht="15.75" x14ac:dyDescent="0.25">
      <c r="A61" s="251"/>
      <c r="B61" s="254"/>
      <c r="C61" s="3"/>
      <c r="D61" s="3"/>
      <c r="E61" s="249"/>
      <c r="F61" s="35"/>
      <c r="G61" s="35"/>
      <c r="H61" s="35"/>
      <c r="I61" s="35"/>
      <c r="J61" s="35"/>
      <c r="K61" s="35"/>
      <c r="L61" s="187"/>
      <c r="M61" s="187"/>
      <c r="N61" s="187"/>
      <c r="O61" s="187"/>
      <c r="P61" s="187"/>
    </row>
    <row r="62" spans="1:16" ht="15.75" x14ac:dyDescent="0.25">
      <c r="A62" s="251" t="s">
        <v>274</v>
      </c>
      <c r="B62" s="253" t="s">
        <v>275</v>
      </c>
      <c r="C62" s="3"/>
      <c r="D62" s="3"/>
      <c r="E62" s="249"/>
      <c r="F62" s="252" t="s">
        <v>276</v>
      </c>
      <c r="G62" s="36" t="s">
        <v>40</v>
      </c>
      <c r="H62" s="36" t="s">
        <v>419</v>
      </c>
      <c r="I62" s="36"/>
      <c r="J62" s="187"/>
      <c r="K62" s="187"/>
      <c r="L62" s="187"/>
      <c r="M62" s="187"/>
      <c r="N62" s="187"/>
      <c r="O62" s="187"/>
      <c r="P62" s="187"/>
    </row>
    <row r="63" spans="1:16" ht="15.75" x14ac:dyDescent="0.25">
      <c r="A63" s="251"/>
      <c r="B63" s="250" t="s">
        <v>278</v>
      </c>
      <c r="C63" s="3"/>
      <c r="D63" s="3"/>
      <c r="E63" s="249"/>
      <c r="F63" s="248" t="s">
        <v>215</v>
      </c>
      <c r="G63" s="247" t="s">
        <v>43</v>
      </c>
      <c r="H63" s="247" t="s">
        <v>125</v>
      </c>
      <c r="I63" s="247"/>
      <c r="J63" s="187"/>
      <c r="K63" s="187"/>
      <c r="L63" s="187"/>
      <c r="M63" s="187"/>
      <c r="N63" s="187"/>
      <c r="O63" s="187"/>
      <c r="P63" s="187"/>
    </row>
    <row r="66" spans="1:16" ht="20.25" x14ac:dyDescent="0.55000000000000004">
      <c r="A66" s="2" t="s">
        <v>0</v>
      </c>
      <c r="B66" s="3"/>
      <c r="C66" s="4"/>
      <c r="D66" s="4"/>
      <c r="E66" s="4"/>
      <c r="F66" s="4"/>
      <c r="G66" s="292"/>
      <c r="H66" s="37"/>
      <c r="I66" s="293"/>
      <c r="J66" s="37"/>
      <c r="K66" s="37"/>
      <c r="L66" s="34"/>
      <c r="M66" s="187"/>
      <c r="N66" s="187"/>
      <c r="O66" s="187"/>
      <c r="P66" s="187"/>
    </row>
    <row r="67" spans="1:16" ht="15.75" x14ac:dyDescent="0.25">
      <c r="A67" s="43" t="s">
        <v>756</v>
      </c>
      <c r="B67" s="2"/>
      <c r="C67" s="2"/>
      <c r="D67" s="2"/>
      <c r="E67" s="2"/>
      <c r="F67" s="2"/>
      <c r="G67" s="37"/>
      <c r="H67" s="37"/>
      <c r="I67" s="37"/>
      <c r="J67" s="37"/>
      <c r="K67" s="37"/>
      <c r="L67" s="34"/>
      <c r="M67" s="187"/>
      <c r="N67" s="187"/>
      <c r="O67" s="187"/>
      <c r="P67" s="187"/>
    </row>
    <row r="68" spans="1:16" ht="15.75" x14ac:dyDescent="0.25">
      <c r="A68" s="6"/>
      <c r="B68" s="6" t="s">
        <v>34</v>
      </c>
      <c r="C68" s="7" t="s">
        <v>3</v>
      </c>
      <c r="D68" s="306" t="s">
        <v>713</v>
      </c>
      <c r="E68" s="8" t="s">
        <v>4</v>
      </c>
      <c r="F68" s="7" t="s">
        <v>5</v>
      </c>
      <c r="G68" s="9" t="s">
        <v>6</v>
      </c>
      <c r="H68" s="9" t="s">
        <v>6</v>
      </c>
      <c r="I68" s="142" t="s">
        <v>7</v>
      </c>
      <c r="J68" s="265" t="s">
        <v>381</v>
      </c>
      <c r="K68" s="265" t="s">
        <v>499</v>
      </c>
      <c r="L68" s="142" t="s">
        <v>13</v>
      </c>
      <c r="M68" s="142" t="s">
        <v>13</v>
      </c>
      <c r="N68" s="9" t="s">
        <v>14</v>
      </c>
      <c r="O68" s="264" t="s">
        <v>15</v>
      </c>
      <c r="P68" s="263" t="s">
        <v>16</v>
      </c>
    </row>
    <row r="69" spans="1:16" ht="15.75" x14ac:dyDescent="0.25">
      <c r="A69" s="44"/>
      <c r="B69" s="44"/>
      <c r="C69" s="45"/>
      <c r="D69" s="307"/>
      <c r="E69" s="13"/>
      <c r="F69" s="45"/>
      <c r="G69" s="46" t="s">
        <v>17</v>
      </c>
      <c r="H69" s="46" t="s">
        <v>17</v>
      </c>
      <c r="I69" s="143"/>
      <c r="J69" s="262" t="s">
        <v>383</v>
      </c>
      <c r="K69" s="262" t="s">
        <v>29</v>
      </c>
      <c r="L69" s="143" t="s">
        <v>22</v>
      </c>
      <c r="M69" s="143" t="s">
        <v>23</v>
      </c>
      <c r="N69" s="46" t="s">
        <v>24</v>
      </c>
      <c r="O69" s="44"/>
      <c r="P69" s="16"/>
    </row>
    <row r="70" spans="1:16" ht="15.75" x14ac:dyDescent="0.25">
      <c r="A70" s="44"/>
      <c r="B70" s="44"/>
      <c r="C70" s="48"/>
      <c r="D70" s="307"/>
      <c r="E70" s="13"/>
      <c r="F70" s="45"/>
      <c r="G70" s="258" t="s">
        <v>498</v>
      </c>
      <c r="H70" s="258"/>
      <c r="I70" s="143"/>
      <c r="J70" s="261"/>
      <c r="K70" s="260"/>
      <c r="L70" s="46"/>
      <c r="M70" s="46"/>
      <c r="N70" s="46"/>
      <c r="O70" s="44"/>
      <c r="P70" s="16"/>
    </row>
    <row r="71" spans="1:16" ht="15.75" x14ac:dyDescent="0.25">
      <c r="A71" s="18"/>
      <c r="B71" s="18"/>
      <c r="C71" s="19"/>
      <c r="D71" s="308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18"/>
      <c r="P71" s="24"/>
    </row>
    <row r="72" spans="1:16" ht="15.75" x14ac:dyDescent="0.25">
      <c r="A72" s="44"/>
      <c r="B72" s="50"/>
      <c r="C72" s="41"/>
      <c r="D72" s="309"/>
      <c r="E72" s="49"/>
      <c r="F72" s="55"/>
      <c r="G72" s="47"/>
      <c r="H72" s="47"/>
      <c r="I72" s="46"/>
      <c r="J72" s="46"/>
      <c r="K72" s="46"/>
      <c r="L72" s="46"/>
      <c r="M72" s="46"/>
      <c r="N72" s="46"/>
      <c r="O72" s="259"/>
      <c r="P72" s="176"/>
    </row>
    <row r="73" spans="1:16" ht="15.75" x14ac:dyDescent="0.25">
      <c r="A73" s="44">
        <v>1</v>
      </c>
      <c r="B73" s="50" t="s">
        <v>757</v>
      </c>
      <c r="C73" s="41" t="s">
        <v>530</v>
      </c>
      <c r="D73" s="310" t="s">
        <v>758</v>
      </c>
      <c r="E73" s="49">
        <v>42818</v>
      </c>
      <c r="F73" s="55" t="s">
        <v>447</v>
      </c>
      <c r="G73" s="133">
        <v>0</v>
      </c>
      <c r="H73" s="133">
        <v>105000000</v>
      </c>
      <c r="I73" s="46">
        <v>0</v>
      </c>
      <c r="J73" s="46">
        <v>0</v>
      </c>
      <c r="K73" s="46">
        <v>0</v>
      </c>
      <c r="L73" s="46">
        <f>SUM(G73:K73)</f>
        <v>105000000</v>
      </c>
      <c r="M73" s="46">
        <f>105000000-L73</f>
        <v>0</v>
      </c>
      <c r="N73" s="46">
        <f>+L73+M73</f>
        <v>105000000</v>
      </c>
      <c r="O73" s="179" t="s">
        <v>157</v>
      </c>
      <c r="P73" s="287" t="s">
        <v>759</v>
      </c>
    </row>
    <row r="74" spans="1:16" ht="15.75" x14ac:dyDescent="0.25">
      <c r="A74" s="44"/>
      <c r="B74" s="50"/>
      <c r="C74" s="41"/>
      <c r="D74" s="273"/>
      <c r="E74" s="49"/>
      <c r="F74" s="55"/>
      <c r="G74" s="133"/>
      <c r="H74" s="133"/>
      <c r="I74" s="46"/>
      <c r="J74" s="46"/>
      <c r="K74" s="46"/>
      <c r="L74" s="46"/>
      <c r="M74" s="46"/>
      <c r="N74" s="46"/>
      <c r="O74" s="179"/>
      <c r="P74" s="287"/>
    </row>
    <row r="75" spans="1:16" ht="15.75" x14ac:dyDescent="0.25">
      <c r="A75" s="44"/>
      <c r="B75" s="27"/>
      <c r="C75" s="41"/>
      <c r="D75" s="315"/>
      <c r="E75" s="29"/>
      <c r="F75" s="28"/>
      <c r="G75" s="46"/>
      <c r="H75" s="46"/>
      <c r="I75" s="26"/>
      <c r="J75" s="26"/>
      <c r="K75" s="26"/>
      <c r="L75" s="26"/>
      <c r="M75" s="46"/>
      <c r="N75" s="46"/>
      <c r="O75" s="50"/>
      <c r="P75" s="338"/>
    </row>
    <row r="76" spans="1:16" ht="16.5" thickBot="1" x14ac:dyDescent="0.3">
      <c r="A76" s="30"/>
      <c r="B76" s="339"/>
      <c r="C76" s="340"/>
      <c r="D76" s="314"/>
      <c r="E76" s="340"/>
      <c r="F76" s="341"/>
      <c r="G76" s="31">
        <f t="shared" ref="G76:H76" si="11">SUM(G73:G75)</f>
        <v>0</v>
      </c>
      <c r="H76" s="31">
        <f t="shared" si="11"/>
        <v>105000000</v>
      </c>
      <c r="I76" s="31">
        <f t="shared" ref="I76:N76" si="12">SUM(I73:I75)</f>
        <v>0</v>
      </c>
      <c r="J76" s="31">
        <f t="shared" si="12"/>
        <v>0</v>
      </c>
      <c r="K76" s="31">
        <f t="shared" si="12"/>
        <v>0</v>
      </c>
      <c r="L76" s="31">
        <f t="shared" si="12"/>
        <v>105000000</v>
      </c>
      <c r="M76" s="31">
        <f t="shared" si="12"/>
        <v>0</v>
      </c>
      <c r="N76" s="31">
        <f t="shared" si="12"/>
        <v>105000000</v>
      </c>
      <c r="O76" s="31"/>
      <c r="P76" s="32"/>
    </row>
    <row r="77" spans="1:16" ht="16.5" thickTop="1" x14ac:dyDescent="0.25">
      <c r="A77" s="4"/>
      <c r="B77" s="3"/>
      <c r="C77" s="3"/>
      <c r="D77" s="3"/>
      <c r="E77" s="4"/>
      <c r="F77" s="3"/>
      <c r="G77" s="42"/>
      <c r="H77" s="42"/>
      <c r="I77" s="42"/>
      <c r="J77" s="42"/>
      <c r="K77" s="42"/>
      <c r="L77" s="42"/>
      <c r="M77" s="42"/>
      <c r="N77" s="42"/>
      <c r="O77" s="42"/>
      <c r="P77" s="3"/>
    </row>
    <row r="78" spans="1:16" ht="15.75" x14ac:dyDescent="0.25">
      <c r="A78" s="251" t="s">
        <v>34</v>
      </c>
      <c r="B78" s="254"/>
      <c r="C78" s="3"/>
      <c r="D78" s="3"/>
      <c r="E78" s="249"/>
      <c r="F78" s="35" t="s">
        <v>760</v>
      </c>
      <c r="G78" s="35"/>
      <c r="H78" s="35"/>
      <c r="I78" s="35"/>
      <c r="J78" s="35"/>
      <c r="K78" s="35"/>
      <c r="L78" s="187"/>
      <c r="M78" s="187"/>
      <c r="N78" s="187"/>
      <c r="O78" s="187"/>
      <c r="P78" s="187"/>
    </row>
    <row r="79" spans="1:16" ht="15.75" x14ac:dyDescent="0.25">
      <c r="A79" s="251"/>
      <c r="B79" s="254" t="s">
        <v>37</v>
      </c>
      <c r="C79" s="3"/>
      <c r="D79" s="3"/>
      <c r="E79" s="249"/>
      <c r="F79" s="35" t="s">
        <v>272</v>
      </c>
      <c r="G79" s="571" t="s">
        <v>273</v>
      </c>
      <c r="H79" s="571"/>
      <c r="I79" s="255"/>
      <c r="J79" s="187"/>
      <c r="K79" s="187"/>
      <c r="L79" s="187"/>
      <c r="M79" s="187"/>
      <c r="N79" s="187"/>
      <c r="O79" s="187"/>
      <c r="P79" s="187"/>
    </row>
    <row r="80" spans="1:16" ht="15.75" x14ac:dyDescent="0.25">
      <c r="A80" s="251"/>
      <c r="B80" s="254"/>
      <c r="C80" s="3"/>
      <c r="D80" s="3"/>
      <c r="E80" s="249"/>
      <c r="F80" s="35"/>
      <c r="G80" s="35"/>
      <c r="H80" s="35"/>
      <c r="I80" s="35"/>
      <c r="J80" s="35"/>
      <c r="K80" s="35"/>
      <c r="L80" s="187"/>
      <c r="M80" s="187"/>
      <c r="N80" s="187"/>
      <c r="O80" s="187"/>
      <c r="P80" s="187"/>
    </row>
    <row r="81" spans="1:16" ht="15.75" x14ac:dyDescent="0.25">
      <c r="A81" s="251"/>
      <c r="B81" s="254"/>
      <c r="C81" s="3"/>
      <c r="D81" s="3"/>
      <c r="E81" s="249"/>
      <c r="F81" s="35"/>
      <c r="G81" s="35"/>
      <c r="H81" s="35"/>
      <c r="I81" s="35"/>
      <c r="J81" s="35"/>
      <c r="K81" s="35"/>
      <c r="L81" s="187"/>
      <c r="M81" s="187"/>
      <c r="N81" s="187"/>
      <c r="O81" s="187"/>
      <c r="P81" s="187"/>
    </row>
    <row r="82" spans="1:16" ht="15.75" x14ac:dyDescent="0.25">
      <c r="A82" s="251"/>
      <c r="B82" s="254"/>
      <c r="C82" s="3"/>
      <c r="D82" s="3"/>
      <c r="E82" s="249"/>
      <c r="F82" s="35"/>
      <c r="G82" s="35"/>
      <c r="H82" s="35"/>
      <c r="I82" s="35"/>
      <c r="J82" s="187"/>
      <c r="K82" s="187"/>
      <c r="L82" s="187"/>
      <c r="M82" s="187"/>
      <c r="N82" s="187"/>
      <c r="O82" s="187"/>
      <c r="P82" s="187"/>
    </row>
    <row r="83" spans="1:16" ht="15.75" x14ac:dyDescent="0.25">
      <c r="A83" s="251"/>
      <c r="B83" s="254"/>
      <c r="C83" s="3"/>
      <c r="D83" s="3"/>
      <c r="E83" s="249"/>
      <c r="F83" s="35"/>
      <c r="G83" s="35"/>
      <c r="H83" s="35"/>
      <c r="I83" s="35"/>
      <c r="J83" s="35"/>
      <c r="K83" s="35"/>
      <c r="L83" s="187"/>
      <c r="M83" s="187"/>
      <c r="N83" s="187"/>
      <c r="O83" s="187"/>
      <c r="P83" s="187"/>
    </row>
    <row r="84" spans="1:16" ht="15.75" x14ac:dyDescent="0.25">
      <c r="A84" s="251" t="s">
        <v>274</v>
      </c>
      <c r="B84" s="253" t="s">
        <v>275</v>
      </c>
      <c r="C84" s="3"/>
      <c r="D84" s="3"/>
      <c r="E84" s="249"/>
      <c r="F84" s="252" t="s">
        <v>276</v>
      </c>
      <c r="G84" s="36" t="s">
        <v>40</v>
      </c>
      <c r="H84" s="36" t="s">
        <v>419</v>
      </c>
      <c r="I84" s="36"/>
      <c r="J84" s="187"/>
      <c r="K84" s="187"/>
      <c r="L84" s="187"/>
      <c r="M84" s="187"/>
      <c r="N84" s="187"/>
      <c r="O84" s="187"/>
      <c r="P84" s="187"/>
    </row>
    <row r="85" spans="1:16" ht="15.75" x14ac:dyDescent="0.25">
      <c r="A85" s="251"/>
      <c r="B85" s="250" t="s">
        <v>278</v>
      </c>
      <c r="C85" s="3"/>
      <c r="D85" s="3"/>
      <c r="E85" s="249"/>
      <c r="F85" s="248" t="s">
        <v>215</v>
      </c>
      <c r="G85" s="247" t="s">
        <v>43</v>
      </c>
      <c r="H85" s="247" t="s">
        <v>125</v>
      </c>
      <c r="I85" s="247"/>
      <c r="J85" s="187"/>
      <c r="K85" s="187"/>
      <c r="L85" s="187"/>
      <c r="M85" s="187"/>
      <c r="N85" s="187"/>
      <c r="O85" s="187"/>
      <c r="P85" s="187"/>
    </row>
  </sheetData>
  <mergeCells count="4">
    <mergeCell ref="G14:H14"/>
    <mergeCell ref="G35:H35"/>
    <mergeCell ref="G57:H57"/>
    <mergeCell ref="G79:H79"/>
  </mergeCells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" workbookViewId="0">
      <selection activeCell="J19" sqref="J19"/>
    </sheetView>
  </sheetViews>
  <sheetFormatPr defaultRowHeight="15" x14ac:dyDescent="0.25"/>
  <cols>
    <col min="1" max="1" width="2.140625" customWidth="1"/>
    <col min="2" max="2" width="21.71093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7.140625" customWidth="1"/>
    <col min="9" max="9" width="8.7109375" customWidth="1"/>
    <col min="10" max="10" width="12.5703125" customWidth="1"/>
    <col min="11" max="11" width="6.85546875" customWidth="1"/>
    <col min="12" max="12" width="16.28515625" customWidth="1"/>
    <col min="13" max="13" width="16.140625" customWidth="1"/>
    <col min="14" max="14" width="17.140625" customWidth="1"/>
    <col min="15" max="15" width="8" customWidth="1"/>
    <col min="16" max="16" width="10.85546875" customWidth="1"/>
    <col min="17" max="17" width="10.28515625" customWidth="1"/>
    <col min="18" max="18" width="13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761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17</v>
      </c>
      <c r="I4" s="143" t="s">
        <v>404</v>
      </c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498</v>
      </c>
      <c r="H5" s="258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466</v>
      </c>
      <c r="C8" s="41" t="s">
        <v>46</v>
      </c>
      <c r="D8" s="310" t="s">
        <v>762</v>
      </c>
      <c r="E8" s="49">
        <v>42835</v>
      </c>
      <c r="F8" s="55" t="s">
        <v>47</v>
      </c>
      <c r="G8" s="133">
        <v>0</v>
      </c>
      <c r="H8" s="133">
        <v>0</v>
      </c>
      <c r="I8" s="46">
        <v>0</v>
      </c>
      <c r="J8" s="46">
        <v>100000</v>
      </c>
      <c r="K8" s="46">
        <v>0</v>
      </c>
      <c r="L8" s="46">
        <f>SUM(G8:K8)</f>
        <v>100000</v>
      </c>
      <c r="M8" s="46">
        <f>10000000-L8</f>
        <v>9900000</v>
      </c>
      <c r="N8" s="46">
        <f>+L8+M8</f>
        <v>10000000</v>
      </c>
      <c r="O8" s="179" t="s">
        <v>231</v>
      </c>
      <c r="P8" s="287" t="s">
        <v>490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 t="s">
        <v>763</v>
      </c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191"/>
    </row>
    <row r="11" spans="1:16" ht="16.5" thickBot="1" x14ac:dyDescent="0.3">
      <c r="A11" s="30"/>
      <c r="B11" s="342"/>
      <c r="C11" s="343"/>
      <c r="D11" s="314"/>
      <c r="E11" s="343"/>
      <c r="F11" s="344"/>
      <c r="G11" s="31">
        <f t="shared" ref="G11:H11" si="0">SUM(G8:G10)</f>
        <v>0</v>
      </c>
      <c r="H11" s="31">
        <f t="shared" si="0"/>
        <v>0</v>
      </c>
      <c r="I11" s="31">
        <f t="shared" ref="I11:N11" si="1">SUM(I8:I10)</f>
        <v>0</v>
      </c>
      <c r="J11" s="31">
        <f t="shared" si="1"/>
        <v>100000</v>
      </c>
      <c r="K11" s="31">
        <f t="shared" si="1"/>
        <v>0</v>
      </c>
      <c r="L11" s="31">
        <f t="shared" si="1"/>
        <v>100000</v>
      </c>
      <c r="M11" s="31">
        <f t="shared" si="1"/>
        <v>9900000</v>
      </c>
      <c r="N11" s="31">
        <f t="shared" si="1"/>
        <v>10000000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764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71" t="s">
        <v>273</v>
      </c>
      <c r="H14" s="571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6" ht="15.75" x14ac:dyDescent="0.25">
      <c r="A23" s="43" t="s">
        <v>765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307"/>
      <c r="E25" s="13"/>
      <c r="F25" s="45"/>
      <c r="G25" s="46" t="s">
        <v>17</v>
      </c>
      <c r="H25" s="46" t="s">
        <v>768</v>
      </c>
      <c r="I25" s="143"/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307"/>
      <c r="E26" s="13"/>
      <c r="F26" s="45"/>
      <c r="G26" s="258" t="s">
        <v>25</v>
      </c>
      <c r="H26" s="351" t="s">
        <v>769</v>
      </c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308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757</v>
      </c>
      <c r="C29" s="41" t="s">
        <v>530</v>
      </c>
      <c r="D29" s="310" t="s">
        <v>766</v>
      </c>
      <c r="E29" s="49">
        <v>42859</v>
      </c>
      <c r="F29" s="55" t="s">
        <v>447</v>
      </c>
      <c r="G29" s="133">
        <v>105000000</v>
      </c>
      <c r="H29" s="133">
        <v>-25000000</v>
      </c>
      <c r="I29" s="46">
        <v>0</v>
      </c>
      <c r="J29" s="46">
        <v>0</v>
      </c>
      <c r="K29" s="46">
        <v>0</v>
      </c>
      <c r="L29" s="46">
        <f>SUM(G29:K29)</f>
        <v>80000000</v>
      </c>
      <c r="M29" s="46">
        <f>80000000-L29</f>
        <v>0</v>
      </c>
      <c r="N29" s="46">
        <f>+L29+M29</f>
        <v>80000000</v>
      </c>
      <c r="O29" s="179" t="s">
        <v>157</v>
      </c>
      <c r="P29" s="287" t="s">
        <v>759</v>
      </c>
    </row>
    <row r="30" spans="1:16" ht="15.75" x14ac:dyDescent="0.25">
      <c r="A30" s="44"/>
      <c r="B30" s="50"/>
      <c r="C30" s="41"/>
      <c r="D30" s="273"/>
      <c r="E30" s="49"/>
      <c r="F30" s="55"/>
      <c r="G30" s="133"/>
      <c r="H30" s="133"/>
      <c r="I30" s="46"/>
      <c r="J30" s="46"/>
      <c r="K30" s="46"/>
      <c r="L30" s="46"/>
      <c r="M30" s="46"/>
      <c r="N30" s="46"/>
      <c r="O30" s="179"/>
      <c r="P30" s="287"/>
    </row>
    <row r="31" spans="1:16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46"/>
      <c r="N31" s="46"/>
      <c r="O31" s="50"/>
      <c r="P31" s="338"/>
    </row>
    <row r="32" spans="1:16" ht="16.5" thickBot="1" x14ac:dyDescent="0.3">
      <c r="A32" s="30"/>
      <c r="B32" s="345"/>
      <c r="C32" s="346"/>
      <c r="D32" s="314"/>
      <c r="E32" s="346"/>
      <c r="F32" s="347"/>
      <c r="G32" s="31">
        <f t="shared" ref="G32:H32" si="2">SUM(G29:G31)</f>
        <v>105000000</v>
      </c>
      <c r="H32" s="31">
        <f t="shared" si="2"/>
        <v>-25000000</v>
      </c>
      <c r="I32" s="31">
        <f t="shared" ref="I32:N32" si="3">SUM(I29:I31)</f>
        <v>0</v>
      </c>
      <c r="J32" s="31">
        <f t="shared" si="3"/>
        <v>0</v>
      </c>
      <c r="K32" s="31">
        <f t="shared" si="3"/>
        <v>0</v>
      </c>
      <c r="L32" s="31">
        <f t="shared" si="3"/>
        <v>80000000</v>
      </c>
      <c r="M32" s="31">
        <f t="shared" si="3"/>
        <v>0</v>
      </c>
      <c r="N32" s="31">
        <f t="shared" si="3"/>
        <v>80000000</v>
      </c>
      <c r="O32" s="31"/>
      <c r="P32" s="32"/>
    </row>
    <row r="33" spans="1:16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251" t="s">
        <v>34</v>
      </c>
      <c r="B34" s="254"/>
      <c r="C34" s="3"/>
      <c r="D34" s="3"/>
      <c r="E34" s="249"/>
      <c r="F34" s="35" t="s">
        <v>767</v>
      </c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6" ht="15.75" x14ac:dyDescent="0.25">
      <c r="A35" s="251"/>
      <c r="B35" s="254" t="s">
        <v>37</v>
      </c>
      <c r="C35" s="3"/>
      <c r="D35" s="3"/>
      <c r="E35" s="249"/>
      <c r="F35" s="35" t="s">
        <v>272</v>
      </c>
      <c r="G35" s="571" t="s">
        <v>273</v>
      </c>
      <c r="H35" s="571"/>
      <c r="I35" s="255"/>
      <c r="J35" s="187"/>
      <c r="K35" s="187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3"/>
      <c r="E36" s="249"/>
      <c r="F36" s="35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3"/>
      <c r="D40" s="3"/>
      <c r="E40" s="249"/>
      <c r="F40" s="252" t="s">
        <v>276</v>
      </c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278</v>
      </c>
      <c r="C41" s="3"/>
      <c r="D41" s="3"/>
      <c r="E41" s="249"/>
      <c r="F41" s="248" t="s">
        <v>215</v>
      </c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</sheetData>
  <mergeCells count="2">
    <mergeCell ref="G14:H14"/>
    <mergeCell ref="G35:H35"/>
  </mergeCells>
  <pageMargins left="0.19685039370078741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2"/>
  <sheetViews>
    <sheetView topLeftCell="A10" workbookViewId="0">
      <selection activeCell="J20" sqref="J20"/>
    </sheetView>
  </sheetViews>
  <sheetFormatPr defaultRowHeight="15" x14ac:dyDescent="0.25"/>
  <cols>
    <col min="1" max="1" width="2.140625" customWidth="1"/>
    <col min="2" max="2" width="19.4257812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6.7109375" customWidth="1"/>
    <col min="9" max="9" width="12.42578125" customWidth="1"/>
    <col min="10" max="10" width="9.140625" customWidth="1"/>
    <col min="11" max="11" width="8.85546875" customWidth="1"/>
    <col min="12" max="12" width="16.28515625" customWidth="1"/>
    <col min="13" max="13" width="16.140625" customWidth="1"/>
    <col min="14" max="14" width="17.140625" customWidth="1"/>
    <col min="15" max="15" width="7.42578125" customWidth="1"/>
    <col min="16" max="16" width="11.28515625" customWidth="1"/>
    <col min="17" max="17" width="10.28515625" customWidth="1"/>
    <col min="18" max="18" width="13" customWidth="1"/>
  </cols>
  <sheetData>
    <row r="2" spans="1:16" ht="20.25" x14ac:dyDescent="0.55000000000000004">
      <c r="A2" s="2" t="s">
        <v>0</v>
      </c>
      <c r="B2" s="3"/>
      <c r="C2" s="4"/>
      <c r="D2" s="4"/>
      <c r="E2" s="4"/>
      <c r="F2" s="4"/>
      <c r="G2" s="292"/>
      <c r="H2" s="37"/>
      <c r="I2" s="293"/>
      <c r="J2" s="37"/>
      <c r="K2" s="37"/>
      <c r="L2" s="34"/>
      <c r="M2" s="187"/>
      <c r="N2" s="187"/>
      <c r="O2" s="187"/>
      <c r="P2" s="187"/>
    </row>
    <row r="3" spans="1:16" ht="15.75" x14ac:dyDescent="0.25">
      <c r="A3" s="43" t="s">
        <v>765</v>
      </c>
      <c r="B3" s="2"/>
      <c r="C3" s="2"/>
      <c r="D3" s="2"/>
      <c r="E3" s="2"/>
      <c r="F3" s="2"/>
      <c r="G3" s="37"/>
      <c r="H3" s="37"/>
      <c r="I3" s="37"/>
      <c r="J3" s="37"/>
      <c r="K3" s="37"/>
      <c r="L3" s="34"/>
      <c r="M3" s="187"/>
      <c r="N3" s="187"/>
      <c r="O3" s="187"/>
      <c r="P3" s="187"/>
    </row>
    <row r="4" spans="1:16" ht="15.75" x14ac:dyDescent="0.25">
      <c r="A4" s="6"/>
      <c r="B4" s="6" t="s">
        <v>34</v>
      </c>
      <c r="C4" s="7" t="s">
        <v>3</v>
      </c>
      <c r="D4" s="306" t="s">
        <v>713</v>
      </c>
      <c r="E4" s="8" t="s">
        <v>4</v>
      </c>
      <c r="F4" s="7" t="s">
        <v>5</v>
      </c>
      <c r="G4" s="9" t="s">
        <v>6</v>
      </c>
      <c r="H4" s="9" t="s">
        <v>6</v>
      </c>
      <c r="I4" s="142" t="s">
        <v>7</v>
      </c>
      <c r="J4" s="265" t="s">
        <v>381</v>
      </c>
      <c r="K4" s="265" t="s">
        <v>499</v>
      </c>
      <c r="L4" s="142" t="s">
        <v>13</v>
      </c>
      <c r="M4" s="142" t="s">
        <v>13</v>
      </c>
      <c r="N4" s="9" t="s">
        <v>14</v>
      </c>
      <c r="O4" s="264" t="s">
        <v>15</v>
      </c>
      <c r="P4" s="263" t="s">
        <v>16</v>
      </c>
    </row>
    <row r="5" spans="1:16" ht="15.75" x14ac:dyDescent="0.25">
      <c r="A5" s="44"/>
      <c r="B5" s="44"/>
      <c r="C5" s="45"/>
      <c r="D5" s="307"/>
      <c r="E5" s="13"/>
      <c r="F5" s="45"/>
      <c r="G5" s="46" t="s">
        <v>17</v>
      </c>
      <c r="H5" s="46" t="s">
        <v>768</v>
      </c>
      <c r="I5" s="143"/>
      <c r="J5" s="262" t="s">
        <v>383</v>
      </c>
      <c r="K5" s="262" t="s">
        <v>29</v>
      </c>
      <c r="L5" s="143" t="s">
        <v>22</v>
      </c>
      <c r="M5" s="143" t="s">
        <v>23</v>
      </c>
      <c r="N5" s="46" t="s">
        <v>24</v>
      </c>
      <c r="O5" s="44"/>
      <c r="P5" s="16"/>
    </row>
    <row r="6" spans="1:16" ht="15.75" x14ac:dyDescent="0.25">
      <c r="A6" s="44"/>
      <c r="B6" s="44"/>
      <c r="C6" s="48"/>
      <c r="D6" s="307"/>
      <c r="E6" s="13"/>
      <c r="F6" s="45"/>
      <c r="G6" s="258" t="s">
        <v>25</v>
      </c>
      <c r="H6" s="351" t="s">
        <v>769</v>
      </c>
      <c r="I6" s="143"/>
      <c r="J6" s="261"/>
      <c r="K6" s="260"/>
      <c r="L6" s="46"/>
      <c r="M6" s="46"/>
      <c r="N6" s="46"/>
      <c r="O6" s="44"/>
      <c r="P6" s="16"/>
    </row>
    <row r="7" spans="1:16" ht="15.75" x14ac:dyDescent="0.25">
      <c r="A7" s="18"/>
      <c r="B7" s="18"/>
      <c r="C7" s="19"/>
      <c r="D7" s="308"/>
      <c r="E7" s="20"/>
      <c r="F7" s="21"/>
      <c r="G7" s="22"/>
      <c r="H7" s="22"/>
      <c r="I7" s="22"/>
      <c r="J7" s="22"/>
      <c r="K7" s="22"/>
      <c r="L7" s="22"/>
      <c r="M7" s="22"/>
      <c r="N7" s="22"/>
      <c r="O7" s="18"/>
      <c r="P7" s="24"/>
    </row>
    <row r="8" spans="1:16" ht="15.75" x14ac:dyDescent="0.25">
      <c r="A8" s="44"/>
      <c r="B8" s="50"/>
      <c r="C8" s="41"/>
      <c r="D8" s="309"/>
      <c r="E8" s="49"/>
      <c r="F8" s="55"/>
      <c r="G8" s="47"/>
      <c r="H8" s="47"/>
      <c r="I8" s="46"/>
      <c r="J8" s="46"/>
      <c r="K8" s="46"/>
      <c r="L8" s="46"/>
      <c r="M8" s="46"/>
      <c r="N8" s="46"/>
      <c r="O8" s="259"/>
      <c r="P8" s="176"/>
    </row>
    <row r="9" spans="1:16" ht="15.75" x14ac:dyDescent="0.25">
      <c r="A9" s="44">
        <v>1</v>
      </c>
      <c r="B9" s="50" t="s">
        <v>757</v>
      </c>
      <c r="C9" s="41" t="s">
        <v>530</v>
      </c>
      <c r="D9" s="310" t="s">
        <v>766</v>
      </c>
      <c r="E9" s="49">
        <v>42859</v>
      </c>
      <c r="F9" s="55" t="s">
        <v>447</v>
      </c>
      <c r="G9" s="133">
        <v>105000000</v>
      </c>
      <c r="H9" s="133">
        <v>-25000000</v>
      </c>
      <c r="I9" s="46">
        <v>0</v>
      </c>
      <c r="J9" s="46">
        <v>0</v>
      </c>
      <c r="K9" s="46">
        <v>0</v>
      </c>
      <c r="L9" s="46">
        <f>SUM(G9:K9)</f>
        <v>80000000</v>
      </c>
      <c r="M9" s="46">
        <f>80000000-L9</f>
        <v>0</v>
      </c>
      <c r="N9" s="46">
        <f>+L9+M9</f>
        <v>80000000</v>
      </c>
      <c r="O9" s="179" t="s">
        <v>157</v>
      </c>
      <c r="P9" s="287" t="s">
        <v>759</v>
      </c>
    </row>
    <row r="10" spans="1:16" ht="15.75" x14ac:dyDescent="0.25">
      <c r="A10" s="44"/>
      <c r="B10" s="50"/>
      <c r="C10" s="41"/>
      <c r="D10" s="273"/>
      <c r="E10" s="49"/>
      <c r="F10" s="55"/>
      <c r="G10" s="133"/>
      <c r="H10" s="133"/>
      <c r="I10" s="46"/>
      <c r="J10" s="46"/>
      <c r="K10" s="46"/>
      <c r="L10" s="46"/>
      <c r="M10" s="46"/>
      <c r="N10" s="46"/>
      <c r="O10" s="179"/>
      <c r="P10" s="287"/>
    </row>
    <row r="11" spans="1:16" ht="15.75" x14ac:dyDescent="0.25">
      <c r="A11" s="44"/>
      <c r="B11" s="27"/>
      <c r="C11" s="41"/>
      <c r="D11" s="315"/>
      <c r="E11" s="29"/>
      <c r="F11" s="28"/>
      <c r="G11" s="46"/>
      <c r="H11" s="46"/>
      <c r="I11" s="26"/>
      <c r="J11" s="26"/>
      <c r="K11" s="26"/>
      <c r="L11" s="26"/>
      <c r="M11" s="46"/>
      <c r="N11" s="46"/>
      <c r="O11" s="50"/>
      <c r="P11" s="338"/>
    </row>
    <row r="12" spans="1:16" ht="16.5" thickBot="1" x14ac:dyDescent="0.3">
      <c r="A12" s="30"/>
      <c r="B12" s="348"/>
      <c r="C12" s="349"/>
      <c r="D12" s="314"/>
      <c r="E12" s="349"/>
      <c r="F12" s="350"/>
      <c r="G12" s="31">
        <f t="shared" ref="G12:N12" si="0">SUM(G9:G11)</f>
        <v>105000000</v>
      </c>
      <c r="H12" s="31">
        <f t="shared" si="0"/>
        <v>-25000000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1">
        <f t="shared" si="0"/>
        <v>80000000</v>
      </c>
      <c r="M12" s="31">
        <f t="shared" si="0"/>
        <v>0</v>
      </c>
      <c r="N12" s="31">
        <f t="shared" si="0"/>
        <v>80000000</v>
      </c>
      <c r="O12" s="31"/>
      <c r="P12" s="32"/>
    </row>
    <row r="13" spans="1:16" ht="16.5" thickTop="1" x14ac:dyDescent="0.25">
      <c r="A13" s="4"/>
      <c r="B13" s="3"/>
      <c r="C13" s="3"/>
      <c r="D13" s="3"/>
      <c r="E13" s="4"/>
      <c r="F13" s="3"/>
      <c r="G13" s="42"/>
      <c r="H13" s="42"/>
      <c r="I13" s="42"/>
      <c r="J13" s="42"/>
      <c r="K13" s="42"/>
      <c r="L13" s="42"/>
      <c r="M13" s="42"/>
      <c r="N13" s="42"/>
      <c r="O13" s="42"/>
      <c r="P13" s="3"/>
    </row>
    <row r="14" spans="1:16" ht="15.75" x14ac:dyDescent="0.25">
      <c r="A14" s="251" t="s">
        <v>34</v>
      </c>
      <c r="B14" s="254"/>
      <c r="C14" s="3"/>
      <c r="D14" s="3"/>
      <c r="E14" s="249"/>
      <c r="F14" s="35" t="s">
        <v>767</v>
      </c>
      <c r="G14" s="35"/>
      <c r="H14" s="35"/>
      <c r="I14" s="35"/>
      <c r="J14" s="35"/>
      <c r="K14" s="35"/>
      <c r="L14" s="187"/>
      <c r="M14" s="187"/>
      <c r="N14" s="187"/>
      <c r="O14" s="187"/>
      <c r="P14" s="187"/>
    </row>
    <row r="15" spans="1:16" ht="15.75" x14ac:dyDescent="0.25">
      <c r="A15" s="251"/>
      <c r="B15" s="254" t="s">
        <v>37</v>
      </c>
      <c r="C15" s="3"/>
      <c r="D15" s="3"/>
      <c r="E15" s="249"/>
      <c r="F15" s="35" t="s">
        <v>272</v>
      </c>
      <c r="G15" s="571" t="s">
        <v>273</v>
      </c>
      <c r="H15" s="571"/>
      <c r="I15" s="255"/>
      <c r="J15" s="187"/>
      <c r="K15" s="187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35"/>
      <c r="K17" s="35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187"/>
      <c r="K18" s="187"/>
      <c r="L18" s="187"/>
      <c r="M18" s="187"/>
      <c r="N18" s="187"/>
      <c r="O18" s="187"/>
      <c r="P18" s="187"/>
    </row>
    <row r="19" spans="1:16" ht="15.75" x14ac:dyDescent="0.25">
      <c r="A19" s="251"/>
      <c r="B19" s="254"/>
      <c r="C19" s="3"/>
      <c r="D19" s="3"/>
      <c r="E19" s="249"/>
      <c r="F19" s="35"/>
      <c r="G19" s="35"/>
      <c r="H19" s="35"/>
      <c r="I19" s="35"/>
      <c r="J19" s="35"/>
      <c r="K19" s="35"/>
      <c r="L19" s="187"/>
      <c r="M19" s="187"/>
      <c r="N19" s="187"/>
      <c r="O19" s="187"/>
      <c r="P19" s="187"/>
    </row>
    <row r="20" spans="1:16" ht="15.75" x14ac:dyDescent="0.25">
      <c r="A20" s="251" t="s">
        <v>274</v>
      </c>
      <c r="B20" s="253" t="s">
        <v>275</v>
      </c>
      <c r="C20" s="3"/>
      <c r="D20" s="3"/>
      <c r="E20" s="249"/>
      <c r="F20" s="252" t="s">
        <v>276</v>
      </c>
      <c r="G20" s="36" t="s">
        <v>40</v>
      </c>
      <c r="H20" s="36" t="s">
        <v>419</v>
      </c>
      <c r="I20" s="36"/>
      <c r="J20" s="187"/>
      <c r="K20" s="187"/>
      <c r="L20" s="187"/>
      <c r="M20" s="187"/>
      <c r="N20" s="187"/>
      <c r="O20" s="187"/>
      <c r="P20" s="187"/>
    </row>
    <row r="21" spans="1:16" ht="15.75" x14ac:dyDescent="0.25">
      <c r="A21" s="251"/>
      <c r="B21" s="250" t="s">
        <v>278</v>
      </c>
      <c r="C21" s="3"/>
      <c r="D21" s="3"/>
      <c r="E21" s="249"/>
      <c r="F21" s="248" t="s">
        <v>215</v>
      </c>
      <c r="G21" s="247" t="s">
        <v>43</v>
      </c>
      <c r="H21" s="247" t="s">
        <v>125</v>
      </c>
      <c r="I21" s="247"/>
      <c r="J21" s="187"/>
      <c r="K21" s="187"/>
      <c r="L21" s="187"/>
      <c r="M21" s="187"/>
      <c r="N21" s="187"/>
      <c r="O21" s="187"/>
      <c r="P21" s="187"/>
    </row>
    <row r="22" spans="1:16" ht="15.75" x14ac:dyDescent="0.25">
      <c r="A22" s="251"/>
      <c r="B22" s="250"/>
      <c r="C22" s="3"/>
      <c r="D22" s="3"/>
      <c r="E22" s="249"/>
      <c r="F22" s="248"/>
      <c r="G22" s="247"/>
      <c r="H22" s="247"/>
      <c r="I22" s="247"/>
      <c r="J22" s="187"/>
      <c r="K22" s="187"/>
      <c r="L22" s="187"/>
      <c r="M22" s="187"/>
      <c r="N22" s="187"/>
      <c r="O22" s="187"/>
      <c r="P22" s="187"/>
    </row>
    <row r="23" spans="1:16" ht="20.25" x14ac:dyDescent="0.55000000000000004">
      <c r="A23" s="2" t="s">
        <v>0</v>
      </c>
      <c r="B23" s="3"/>
      <c r="C23" s="4"/>
      <c r="D23" s="4"/>
      <c r="E23" s="4"/>
      <c r="F23" s="4"/>
      <c r="G23" s="292"/>
      <c r="H23" s="37"/>
      <c r="I23" s="293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43" t="s">
        <v>770</v>
      </c>
      <c r="B24" s="2"/>
      <c r="C24" s="2"/>
      <c r="D24" s="2"/>
      <c r="E24" s="2"/>
      <c r="F24" s="2"/>
      <c r="G24" s="37"/>
      <c r="H24" s="37"/>
      <c r="I24" s="37"/>
      <c r="J24" s="37"/>
      <c r="K24" s="37"/>
      <c r="L24" s="34"/>
      <c r="M24" s="187"/>
      <c r="N24" s="187"/>
      <c r="O24" s="187"/>
      <c r="P24" s="187"/>
    </row>
    <row r="25" spans="1:16" ht="15.75" x14ac:dyDescent="0.25">
      <c r="A25" s="6"/>
      <c r="B25" s="6" t="s">
        <v>34</v>
      </c>
      <c r="C25" s="7" t="s">
        <v>3</v>
      </c>
      <c r="D25" s="306" t="s">
        <v>713</v>
      </c>
      <c r="E25" s="8" t="s">
        <v>4</v>
      </c>
      <c r="F25" s="7" t="s">
        <v>5</v>
      </c>
      <c r="G25" s="9" t="s">
        <v>6</v>
      </c>
      <c r="H25" s="9" t="s">
        <v>6</v>
      </c>
      <c r="I25" s="142" t="s">
        <v>7</v>
      </c>
      <c r="J25" s="265" t="s">
        <v>381</v>
      </c>
      <c r="K25" s="265" t="s">
        <v>499</v>
      </c>
      <c r="L25" s="142" t="s">
        <v>13</v>
      </c>
      <c r="M25" s="142" t="s">
        <v>13</v>
      </c>
      <c r="N25" s="9" t="s">
        <v>14</v>
      </c>
      <c r="O25" s="264" t="s">
        <v>15</v>
      </c>
      <c r="P25" s="263" t="s">
        <v>16</v>
      </c>
    </row>
    <row r="26" spans="1:16" ht="15.75" x14ac:dyDescent="0.25">
      <c r="A26" s="44"/>
      <c r="B26" s="44"/>
      <c r="C26" s="45"/>
      <c r="D26" s="307"/>
      <c r="E26" s="13"/>
      <c r="F26" s="45"/>
      <c r="G26" s="46" t="s">
        <v>17</v>
      </c>
      <c r="H26" s="46"/>
      <c r="I26" s="143"/>
      <c r="J26" s="262" t="s">
        <v>383</v>
      </c>
      <c r="K26" s="262" t="s">
        <v>29</v>
      </c>
      <c r="L26" s="143" t="s">
        <v>22</v>
      </c>
      <c r="M26" s="143" t="s">
        <v>23</v>
      </c>
      <c r="N26" s="46" t="s">
        <v>24</v>
      </c>
      <c r="O26" s="44"/>
      <c r="P26" s="16"/>
    </row>
    <row r="27" spans="1:16" ht="15.75" x14ac:dyDescent="0.25">
      <c r="A27" s="44"/>
      <c r="B27" s="44"/>
      <c r="C27" s="48"/>
      <c r="D27" s="307"/>
      <c r="E27" s="13"/>
      <c r="F27" s="45"/>
      <c r="G27" s="258" t="s">
        <v>25</v>
      </c>
      <c r="H27" s="351"/>
      <c r="I27" s="143"/>
      <c r="J27" s="261"/>
      <c r="K27" s="260"/>
      <c r="L27" s="46"/>
      <c r="M27" s="46"/>
      <c r="N27" s="46"/>
      <c r="O27" s="44"/>
      <c r="P27" s="16"/>
    </row>
    <row r="28" spans="1:16" ht="15.75" x14ac:dyDescent="0.25">
      <c r="A28" s="18"/>
      <c r="B28" s="18"/>
      <c r="C28" s="19"/>
      <c r="D28" s="308"/>
      <c r="E28" s="20"/>
      <c r="F28" s="21"/>
      <c r="G28" s="22"/>
      <c r="H28" s="22"/>
      <c r="I28" s="22"/>
      <c r="J28" s="22"/>
      <c r="K28" s="22"/>
      <c r="L28" s="22"/>
      <c r="M28" s="22"/>
      <c r="N28" s="22"/>
      <c r="O28" s="18"/>
      <c r="P28" s="24"/>
    </row>
    <row r="29" spans="1:16" ht="15.75" x14ac:dyDescent="0.25">
      <c r="A29" s="44"/>
      <c r="B29" s="50"/>
      <c r="C29" s="41"/>
      <c r="D29" s="309"/>
      <c r="E29" s="49"/>
      <c r="F29" s="55"/>
      <c r="G29" s="47"/>
      <c r="H29" s="47"/>
      <c r="I29" s="46"/>
      <c r="J29" s="46"/>
      <c r="K29" s="46"/>
      <c r="L29" s="46"/>
      <c r="M29" s="46"/>
      <c r="N29" s="46"/>
      <c r="O29" s="259"/>
      <c r="P29" s="176"/>
    </row>
    <row r="30" spans="1:16" ht="15.75" x14ac:dyDescent="0.25">
      <c r="A30" s="44">
        <v>1</v>
      </c>
      <c r="B30" s="50" t="s">
        <v>771</v>
      </c>
      <c r="C30" s="41" t="s">
        <v>620</v>
      </c>
      <c r="D30" s="310" t="s">
        <v>772</v>
      </c>
      <c r="E30" s="49">
        <v>42884</v>
      </c>
      <c r="F30" s="55" t="s">
        <v>621</v>
      </c>
      <c r="G30" s="133">
        <v>0</v>
      </c>
      <c r="H30" s="133">
        <v>0</v>
      </c>
      <c r="I30" s="46">
        <v>12000</v>
      </c>
      <c r="J30" s="46">
        <v>0</v>
      </c>
      <c r="K30" s="46">
        <v>0</v>
      </c>
      <c r="L30" s="46">
        <f>SUM(G30:K30)</f>
        <v>12000</v>
      </c>
      <c r="M30" s="358">
        <f>1000000-L30</f>
        <v>988000</v>
      </c>
      <c r="N30" s="46">
        <f>+L30+M30</f>
        <v>1000000</v>
      </c>
      <c r="O30" s="179" t="s">
        <v>157</v>
      </c>
      <c r="P30" s="287" t="s">
        <v>773</v>
      </c>
    </row>
    <row r="31" spans="1:16" ht="15.75" x14ac:dyDescent="0.25">
      <c r="A31" s="44"/>
      <c r="B31" s="50"/>
      <c r="C31" s="41"/>
      <c r="D31" s="273"/>
      <c r="E31" s="49"/>
      <c r="F31" s="55"/>
      <c r="G31" s="133"/>
      <c r="H31" s="133"/>
      <c r="I31" s="46"/>
      <c r="J31" s="46"/>
      <c r="K31" s="46"/>
      <c r="L31" s="46"/>
      <c r="M31" s="46"/>
      <c r="N31" s="46"/>
      <c r="O31" s="179"/>
      <c r="P31" s="287"/>
    </row>
    <row r="32" spans="1:16" ht="15.75" x14ac:dyDescent="0.25">
      <c r="A32" s="44"/>
      <c r="B32" s="27"/>
      <c r="C32" s="41"/>
      <c r="D32" s="315"/>
      <c r="E32" s="29"/>
      <c r="F32" s="28"/>
      <c r="G32" s="46"/>
      <c r="H32" s="46"/>
      <c r="I32" s="26"/>
      <c r="J32" s="26"/>
      <c r="K32" s="26"/>
      <c r="L32" s="26"/>
      <c r="M32" s="46"/>
      <c r="N32" s="46"/>
      <c r="O32" s="50"/>
      <c r="P32" s="338"/>
    </row>
    <row r="33" spans="1:16" ht="16.5" thickBot="1" x14ac:dyDescent="0.3">
      <c r="A33" s="30"/>
      <c r="B33" s="352"/>
      <c r="C33" s="353"/>
      <c r="D33" s="314"/>
      <c r="E33" s="353"/>
      <c r="F33" s="354"/>
      <c r="G33" s="31">
        <f t="shared" ref="G33" si="1">SUM(G30:G32)</f>
        <v>0</v>
      </c>
      <c r="H33" s="31">
        <f t="shared" ref="H33" si="2">SUM(H30:H32)</f>
        <v>0</v>
      </c>
      <c r="I33" s="31">
        <f t="shared" ref="I33" si="3">SUM(I30:I32)</f>
        <v>12000</v>
      </c>
      <c r="J33" s="31">
        <f t="shared" ref="J33" si="4">SUM(J30:J32)</f>
        <v>0</v>
      </c>
      <c r="K33" s="31">
        <f t="shared" ref="K33" si="5">SUM(K30:K32)</f>
        <v>0</v>
      </c>
      <c r="L33" s="31">
        <f t="shared" ref="L33" si="6">SUM(L30:L32)</f>
        <v>12000</v>
      </c>
      <c r="M33" s="31">
        <f t="shared" ref="M33" si="7">SUM(M30:M32)</f>
        <v>988000</v>
      </c>
      <c r="N33" s="31">
        <f t="shared" ref="N33" si="8">SUM(N30:N32)</f>
        <v>1000000</v>
      </c>
      <c r="O33" s="31"/>
      <c r="P33" s="32"/>
    </row>
    <row r="34" spans="1:16" ht="16.5" thickTop="1" x14ac:dyDescent="0.25">
      <c r="A34" s="4"/>
      <c r="B34" s="3"/>
      <c r="C34" s="3"/>
      <c r="D34" s="3"/>
      <c r="E34" s="4"/>
      <c r="F34" s="3"/>
      <c r="G34" s="42"/>
      <c r="H34" s="42"/>
      <c r="I34" s="42"/>
      <c r="J34" s="42"/>
      <c r="K34" s="42"/>
      <c r="L34" s="42"/>
      <c r="M34" s="42"/>
      <c r="N34" s="42"/>
      <c r="O34" s="42"/>
      <c r="P34" s="3"/>
    </row>
    <row r="35" spans="1:16" ht="15.75" x14ac:dyDescent="0.25">
      <c r="A35" s="251" t="s">
        <v>34</v>
      </c>
      <c r="B35" s="254"/>
      <c r="C35" s="3"/>
      <c r="D35" s="3"/>
      <c r="E35" s="249"/>
      <c r="F35" s="35" t="s">
        <v>774</v>
      </c>
      <c r="G35" s="35"/>
      <c r="H35" s="35"/>
      <c r="I35" s="35"/>
      <c r="J35" s="35"/>
      <c r="K35" s="35"/>
      <c r="L35" s="187"/>
      <c r="M35" s="187"/>
      <c r="N35" s="187"/>
      <c r="O35" s="187"/>
      <c r="P35" s="187"/>
    </row>
    <row r="36" spans="1:16" ht="15.75" x14ac:dyDescent="0.25">
      <c r="A36" s="251"/>
      <c r="B36" s="254" t="s">
        <v>37</v>
      </c>
      <c r="C36" s="3"/>
      <c r="D36" s="3"/>
      <c r="E36" s="249"/>
      <c r="F36" s="35" t="s">
        <v>272</v>
      </c>
      <c r="G36" s="571" t="s">
        <v>273</v>
      </c>
      <c r="H36" s="571"/>
      <c r="I36" s="255"/>
      <c r="J36" s="187"/>
      <c r="K36" s="187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3"/>
      <c r="E37" s="249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3"/>
      <c r="E38" s="249"/>
      <c r="F38" s="35"/>
      <c r="G38" s="35"/>
      <c r="H38" s="35"/>
      <c r="I38" s="35"/>
      <c r="J38" s="35"/>
      <c r="K38" s="35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"/>
      <c r="D39" s="3"/>
      <c r="E39" s="249"/>
      <c r="F39" s="35"/>
      <c r="G39" s="35"/>
      <c r="H39" s="35"/>
      <c r="I39" s="35"/>
      <c r="J39" s="187"/>
      <c r="K39" s="187"/>
      <c r="L39" s="187"/>
      <c r="M39" s="187"/>
      <c r="N39" s="187"/>
      <c r="O39" s="187"/>
      <c r="P39" s="187"/>
    </row>
    <row r="40" spans="1:16" ht="15.75" x14ac:dyDescent="0.25">
      <c r="A40" s="251"/>
      <c r="B40" s="254"/>
      <c r="C40" s="3"/>
      <c r="D40" s="3"/>
      <c r="E40" s="249"/>
      <c r="F40" s="35"/>
      <c r="G40" s="35"/>
      <c r="H40" s="35"/>
      <c r="I40" s="35"/>
      <c r="J40" s="35"/>
      <c r="K40" s="35"/>
      <c r="L40" s="187"/>
      <c r="M40" s="187"/>
      <c r="N40" s="187"/>
      <c r="O40" s="187"/>
      <c r="P40" s="187"/>
    </row>
    <row r="41" spans="1:16" ht="15.75" x14ac:dyDescent="0.25">
      <c r="A41" s="251" t="s">
        <v>274</v>
      </c>
      <c r="B41" s="253" t="s">
        <v>275</v>
      </c>
      <c r="C41" s="3"/>
      <c r="D41" s="3"/>
      <c r="E41" s="249"/>
      <c r="F41" s="252" t="s">
        <v>276</v>
      </c>
      <c r="G41" s="36" t="s">
        <v>40</v>
      </c>
      <c r="H41" s="36" t="s">
        <v>419</v>
      </c>
      <c r="I41" s="36"/>
      <c r="J41" s="187"/>
      <c r="K41" s="187"/>
      <c r="L41" s="187"/>
      <c r="M41" s="187"/>
      <c r="N41" s="187"/>
      <c r="O41" s="187"/>
      <c r="P41" s="187"/>
    </row>
    <row r="42" spans="1:16" ht="15.75" x14ac:dyDescent="0.25">
      <c r="A42" s="251"/>
      <c r="B42" s="250" t="s">
        <v>278</v>
      </c>
      <c r="C42" s="3"/>
      <c r="D42" s="3"/>
      <c r="E42" s="249"/>
      <c r="F42" s="248" t="s">
        <v>215</v>
      </c>
      <c r="G42" s="247" t="s">
        <v>43</v>
      </c>
      <c r="H42" s="247" t="s">
        <v>125</v>
      </c>
      <c r="I42" s="247"/>
      <c r="J42" s="187"/>
      <c r="K42" s="187"/>
      <c r="L42" s="187"/>
      <c r="M42" s="187"/>
      <c r="N42" s="187"/>
      <c r="O42" s="187"/>
      <c r="P42" s="187"/>
    </row>
  </sheetData>
  <mergeCells count="2">
    <mergeCell ref="G15:H15"/>
    <mergeCell ref="G36:H36"/>
  </mergeCells>
  <pageMargins left="0.11811023622047245" right="0.70866141732283472" top="0.74803149606299213" bottom="0.74803149606299213" header="0.31496062992125984" footer="0.31496062992125984"/>
  <pageSetup paperSize="9" scale="68" orientation="landscape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I16" sqref="I16"/>
    </sheetView>
  </sheetViews>
  <sheetFormatPr defaultRowHeight="15" x14ac:dyDescent="0.25"/>
  <cols>
    <col min="1" max="1" width="2.140625" customWidth="1"/>
    <col min="2" max="2" width="19.85546875" customWidth="1"/>
    <col min="3" max="4" width="8.85546875" customWidth="1"/>
    <col min="5" max="5" width="11.7109375" customWidth="1"/>
    <col min="6" max="6" width="17.85546875" customWidth="1"/>
    <col min="7" max="7" width="17" customWidth="1"/>
    <col min="8" max="8" width="15.28515625" customWidth="1"/>
    <col min="9" max="9" width="12.42578125" customWidth="1"/>
    <col min="10" max="10" width="15.42578125" bestFit="1" customWidth="1"/>
    <col min="11" max="11" width="14.28515625" bestFit="1" customWidth="1"/>
    <col min="12" max="12" width="16.28515625" customWidth="1"/>
    <col min="13" max="13" width="16.140625" customWidth="1"/>
    <col min="14" max="14" width="17.140625" customWidth="1"/>
    <col min="15" max="15" width="16.5703125" bestFit="1" customWidth="1"/>
    <col min="16" max="16" width="9.85546875" customWidth="1"/>
    <col min="17" max="17" width="10.28515625" customWidth="1"/>
    <col min="18" max="18" width="13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775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/>
      <c r="I4" s="143"/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25</v>
      </c>
      <c r="H5" s="351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776</v>
      </c>
      <c r="C8" s="41" t="s">
        <v>777</v>
      </c>
      <c r="D8" s="310" t="s">
        <v>778</v>
      </c>
      <c r="E8" s="49">
        <v>42888</v>
      </c>
      <c r="F8" s="55" t="s">
        <v>779</v>
      </c>
      <c r="G8" s="133">
        <v>0</v>
      </c>
      <c r="H8" s="133">
        <v>0</v>
      </c>
      <c r="I8" s="46">
        <v>480000</v>
      </c>
      <c r="J8" s="46">
        <v>400000</v>
      </c>
      <c r="K8" s="46">
        <v>0</v>
      </c>
      <c r="L8" s="46">
        <f>SUM(G8:K8)</f>
        <v>880000</v>
      </c>
      <c r="M8" s="358">
        <f>40000000-L8</f>
        <v>39120000</v>
      </c>
      <c r="N8" s="46">
        <f>+L8+M8</f>
        <v>40000000</v>
      </c>
      <c r="O8" s="179" t="s">
        <v>142</v>
      </c>
      <c r="P8" s="287" t="s">
        <v>773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/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338"/>
    </row>
    <row r="11" spans="1:16" ht="16.5" thickBot="1" x14ac:dyDescent="0.3">
      <c r="A11" s="30"/>
      <c r="B11" s="355"/>
      <c r="C11" s="356"/>
      <c r="D11" s="314"/>
      <c r="E11" s="356"/>
      <c r="F11" s="357"/>
      <c r="G11" s="31">
        <f t="shared" ref="G11" si="0">SUM(G8:G10)</f>
        <v>0</v>
      </c>
      <c r="H11" s="31">
        <f t="shared" ref="H11:N11" si="1">SUM(H8:H10)</f>
        <v>0</v>
      </c>
      <c r="I11" s="31">
        <f t="shared" si="1"/>
        <v>480000</v>
      </c>
      <c r="J11" s="31">
        <f t="shared" si="1"/>
        <v>400000</v>
      </c>
      <c r="K11" s="31">
        <f t="shared" si="1"/>
        <v>0</v>
      </c>
      <c r="L11" s="31">
        <f t="shared" si="1"/>
        <v>880000</v>
      </c>
      <c r="M11" s="31">
        <f t="shared" si="1"/>
        <v>39120000</v>
      </c>
      <c r="N11" s="31">
        <f t="shared" si="1"/>
        <v>40000000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780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71" t="s">
        <v>273</v>
      </c>
      <c r="H14" s="571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7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7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7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7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7" ht="15.75" x14ac:dyDescent="0.25">
      <c r="A22" s="2" t="s">
        <v>0</v>
      </c>
      <c r="B22" s="3"/>
      <c r="C22" s="4"/>
      <c r="D22" s="4"/>
      <c r="E22" s="4"/>
      <c r="F22" s="329"/>
      <c r="G22" s="329"/>
      <c r="H22" s="329"/>
      <c r="I22" s="37"/>
      <c r="J22" s="37"/>
      <c r="K22" s="37"/>
      <c r="L22" s="34"/>
      <c r="M22" s="187"/>
      <c r="N22" s="187"/>
      <c r="O22" s="187"/>
      <c r="P22" s="187"/>
    </row>
    <row r="23" spans="1:17" ht="15.75" x14ac:dyDescent="0.25">
      <c r="A23" s="43" t="s">
        <v>789</v>
      </c>
      <c r="B23" s="2"/>
      <c r="C23" s="2"/>
      <c r="D23" s="2"/>
      <c r="E23" s="2"/>
      <c r="F23" s="37"/>
      <c r="G23" s="37"/>
      <c r="H23" s="293" t="s">
        <v>790</v>
      </c>
      <c r="I23" s="37"/>
      <c r="J23" s="37"/>
      <c r="K23" s="37"/>
      <c r="L23" s="34"/>
      <c r="M23" s="187"/>
      <c r="N23" s="187"/>
      <c r="O23" s="187"/>
      <c r="P23" s="187"/>
    </row>
    <row r="24" spans="1:17" ht="15.75" x14ac:dyDescent="0.25">
      <c r="A24" s="6"/>
      <c r="B24" s="6" t="s">
        <v>34</v>
      </c>
      <c r="C24" s="7" t="s">
        <v>3</v>
      </c>
      <c r="D24" s="297" t="s">
        <v>713</v>
      </c>
      <c r="E24" s="8" t="s">
        <v>4</v>
      </c>
      <c r="F24" s="7" t="s">
        <v>5</v>
      </c>
      <c r="G24" s="9" t="s">
        <v>6</v>
      </c>
      <c r="H24" s="366" t="s">
        <v>8</v>
      </c>
      <c r="I24" s="142" t="s">
        <v>7</v>
      </c>
      <c r="J24" s="142" t="s">
        <v>7</v>
      </c>
      <c r="K24" s="265" t="s">
        <v>381</v>
      </c>
      <c r="L24" s="265" t="s">
        <v>499</v>
      </c>
      <c r="M24" s="9" t="s">
        <v>13</v>
      </c>
      <c r="N24" s="142" t="s">
        <v>13</v>
      </c>
      <c r="O24" s="9" t="s">
        <v>14</v>
      </c>
      <c r="P24" s="264" t="s">
        <v>15</v>
      </c>
      <c r="Q24" s="10" t="s">
        <v>382</v>
      </c>
    </row>
    <row r="25" spans="1:17" ht="15.75" x14ac:dyDescent="0.25">
      <c r="A25" s="44"/>
      <c r="B25" s="44"/>
      <c r="C25" s="45"/>
      <c r="D25" s="330"/>
      <c r="E25" s="13"/>
      <c r="F25" s="45"/>
      <c r="G25" s="46" t="s">
        <v>17</v>
      </c>
      <c r="H25" s="143" t="s">
        <v>18</v>
      </c>
      <c r="I25" s="143" t="s">
        <v>791</v>
      </c>
      <c r="J25" s="143" t="s">
        <v>17</v>
      </c>
      <c r="K25" s="262" t="s">
        <v>383</v>
      </c>
      <c r="L25" s="262" t="s">
        <v>29</v>
      </c>
      <c r="M25" s="46" t="s">
        <v>22</v>
      </c>
      <c r="N25" s="143" t="s">
        <v>23</v>
      </c>
      <c r="O25" s="46" t="s">
        <v>24</v>
      </c>
      <c r="P25" s="44"/>
      <c r="Q25" s="16"/>
    </row>
    <row r="26" spans="1:17" ht="15.75" x14ac:dyDescent="0.25">
      <c r="A26" s="44"/>
      <c r="B26" s="44"/>
      <c r="C26" s="48"/>
      <c r="D26" s="330"/>
      <c r="E26" s="13"/>
      <c r="F26" s="45"/>
      <c r="G26" s="46" t="s">
        <v>383</v>
      </c>
      <c r="H26" s="143" t="s">
        <v>10</v>
      </c>
      <c r="I26" s="46"/>
      <c r="J26" s="143" t="s">
        <v>25</v>
      </c>
      <c r="K26" s="46"/>
      <c r="L26" s="46"/>
      <c r="M26" s="46"/>
      <c r="N26" s="46"/>
      <c r="O26" s="46"/>
      <c r="P26" s="44"/>
      <c r="Q26" s="16"/>
    </row>
    <row r="27" spans="1:17" ht="15.75" x14ac:dyDescent="0.25">
      <c r="A27" s="18"/>
      <c r="B27" s="18"/>
      <c r="C27" s="19"/>
      <c r="D27" s="331"/>
      <c r="E27" s="20"/>
      <c r="F27" s="21"/>
      <c r="G27" s="22"/>
      <c r="H27" s="22"/>
      <c r="I27" s="23"/>
      <c r="J27" s="144" t="s">
        <v>360</v>
      </c>
      <c r="K27" s="144"/>
      <c r="L27" s="67"/>
      <c r="M27" s="22"/>
      <c r="N27" s="22"/>
      <c r="O27" s="22"/>
      <c r="P27" s="18"/>
      <c r="Q27" s="24"/>
    </row>
    <row r="28" spans="1:17" ht="15.75" x14ac:dyDescent="0.25">
      <c r="A28" s="188"/>
      <c r="B28" s="1"/>
      <c r="C28" s="189"/>
      <c r="D28" s="332"/>
      <c r="E28" s="49"/>
      <c r="F28" s="189"/>
      <c r="G28" s="133"/>
      <c r="H28" s="133"/>
      <c r="I28" s="133"/>
      <c r="J28" s="133"/>
      <c r="K28" s="133"/>
      <c r="L28" s="46"/>
      <c r="M28" s="46"/>
      <c r="N28" s="46"/>
      <c r="O28" s="46"/>
      <c r="P28" s="179"/>
      <c r="Q28" s="191"/>
    </row>
    <row r="29" spans="1:17" ht="15.75" x14ac:dyDescent="0.25">
      <c r="A29" s="188">
        <v>1</v>
      </c>
      <c r="B29" s="126" t="s">
        <v>518</v>
      </c>
      <c r="C29" s="189" t="s">
        <v>519</v>
      </c>
      <c r="D29" s="333" t="s">
        <v>792</v>
      </c>
      <c r="E29" s="49">
        <v>42900</v>
      </c>
      <c r="F29" s="55" t="s">
        <v>520</v>
      </c>
      <c r="G29" s="133">
        <v>41281474</v>
      </c>
      <c r="H29" s="133">
        <v>1032037</v>
      </c>
      <c r="I29" s="133">
        <v>604939</v>
      </c>
      <c r="J29" s="46">
        <v>12500000</v>
      </c>
      <c r="K29" s="46">
        <v>4587185</v>
      </c>
      <c r="L29" s="46">
        <v>200000</v>
      </c>
      <c r="M29" s="46">
        <f>SUM(G29:L29)</f>
        <v>60205635</v>
      </c>
      <c r="N29" s="358">
        <f>500000000-M29</f>
        <v>439794365</v>
      </c>
      <c r="O29" s="46">
        <f>+M29+N29</f>
        <v>500000000</v>
      </c>
      <c r="P29" s="362" t="s">
        <v>521</v>
      </c>
      <c r="Q29" s="287" t="s">
        <v>490</v>
      </c>
    </row>
    <row r="30" spans="1:17" ht="15.75" x14ac:dyDescent="0.25">
      <c r="A30" s="188"/>
      <c r="B30" s="126"/>
      <c r="C30" s="189"/>
      <c r="E30" s="49"/>
      <c r="F30" s="189"/>
      <c r="G30" s="133"/>
      <c r="H30" s="133"/>
      <c r="I30" s="133"/>
      <c r="J30" s="133"/>
      <c r="K30" s="133"/>
      <c r="L30" s="133"/>
      <c r="M30" s="46"/>
      <c r="N30" s="46"/>
      <c r="O30" s="46"/>
      <c r="P30" s="176"/>
      <c r="Q30" s="287" t="s">
        <v>360</v>
      </c>
    </row>
    <row r="31" spans="1:17" ht="16.5" thickBot="1" x14ac:dyDescent="0.3">
      <c r="A31" s="30"/>
      <c r="B31" s="334"/>
      <c r="C31" s="335"/>
      <c r="D31" s="336"/>
      <c r="E31" s="335"/>
      <c r="F31" s="337"/>
      <c r="G31" s="31">
        <f t="shared" ref="G31:O31" si="2">SUM(G29:G30)</f>
        <v>41281474</v>
      </c>
      <c r="H31" s="31">
        <f t="shared" si="2"/>
        <v>1032037</v>
      </c>
      <c r="I31" s="31">
        <f t="shared" si="2"/>
        <v>604939</v>
      </c>
      <c r="J31" s="31">
        <f t="shared" si="2"/>
        <v>12500000</v>
      </c>
      <c r="K31" s="31">
        <f t="shared" si="2"/>
        <v>4587185</v>
      </c>
      <c r="L31" s="31">
        <f t="shared" si="2"/>
        <v>200000</v>
      </c>
      <c r="M31" s="31">
        <f t="shared" si="2"/>
        <v>60205635</v>
      </c>
      <c r="N31" s="31">
        <f t="shared" si="2"/>
        <v>439794365</v>
      </c>
      <c r="O31" s="31">
        <f t="shared" si="2"/>
        <v>500000000</v>
      </c>
      <c r="P31" s="32"/>
      <c r="Q31" s="32"/>
    </row>
    <row r="32" spans="1:17" ht="16.5" thickTop="1" x14ac:dyDescent="0.25">
      <c r="A32" s="4"/>
      <c r="B32" s="3"/>
      <c r="C32" s="3"/>
      <c r="D32" s="4"/>
      <c r="E32" s="3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ht="15.75" x14ac:dyDescent="0.25">
      <c r="A33" s="4"/>
      <c r="B33" s="35" t="s">
        <v>793</v>
      </c>
      <c r="C33" s="3"/>
      <c r="D33" s="249"/>
      <c r="E33" s="187"/>
      <c r="F33" s="42"/>
      <c r="G33" s="35"/>
      <c r="H33" s="35"/>
      <c r="I33" s="35"/>
      <c r="J33" s="35"/>
      <c r="K33" s="35"/>
      <c r="L33" s="35"/>
      <c r="M33" s="187"/>
      <c r="N33" s="187"/>
      <c r="O33" s="187"/>
      <c r="P33" s="187"/>
    </row>
    <row r="34" spans="1:16" ht="15.75" x14ac:dyDescent="0.25">
      <c r="A34" s="251"/>
      <c r="B34" s="254" t="s">
        <v>213</v>
      </c>
      <c r="C34" s="3"/>
      <c r="D34" s="249"/>
      <c r="E34" s="35" t="s">
        <v>272</v>
      </c>
      <c r="F34" s="255"/>
      <c r="G34" s="571" t="s">
        <v>273</v>
      </c>
      <c r="H34" s="571"/>
      <c r="I34" s="571"/>
      <c r="J34" s="187"/>
      <c r="K34" s="255"/>
      <c r="L34" s="187"/>
      <c r="M34" s="187"/>
      <c r="N34" s="187"/>
      <c r="O34" s="187"/>
      <c r="P34" s="187"/>
    </row>
    <row r="35" spans="1:16" ht="15.75" x14ac:dyDescent="0.25">
      <c r="A35" s="251"/>
      <c r="B35" s="254"/>
      <c r="C35" s="3"/>
      <c r="D35" s="249"/>
      <c r="E35" s="35"/>
      <c r="F35" s="35"/>
      <c r="G35" s="35"/>
      <c r="H35" s="35"/>
      <c r="I35" s="35"/>
      <c r="J35" s="35"/>
      <c r="K35" s="35"/>
      <c r="L35" s="35"/>
      <c r="M35" s="187"/>
      <c r="N35" s="187"/>
      <c r="O35" s="187"/>
      <c r="P35" s="187"/>
    </row>
    <row r="36" spans="1:16" ht="15.75" x14ac:dyDescent="0.25">
      <c r="A36" s="251"/>
      <c r="B36" s="254"/>
      <c r="C36" s="3"/>
      <c r="D36" s="249"/>
      <c r="E36" s="35"/>
      <c r="F36" s="35"/>
      <c r="G36" s="35"/>
      <c r="H36" s="35"/>
      <c r="I36" s="35"/>
      <c r="J36" s="35"/>
      <c r="K36" s="35"/>
      <c r="L36" s="35"/>
      <c r="M36" s="187"/>
      <c r="N36" s="187"/>
      <c r="O36" s="187"/>
      <c r="P36" s="187"/>
    </row>
    <row r="37" spans="1:16" ht="15.75" x14ac:dyDescent="0.25">
      <c r="A37" s="251"/>
      <c r="B37" s="254"/>
      <c r="C37" s="3"/>
      <c r="D37" s="249"/>
      <c r="E37" s="35"/>
      <c r="F37" s="35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"/>
      <c r="D38" s="249"/>
      <c r="E38" s="35"/>
      <c r="F38" s="35"/>
      <c r="G38" s="35"/>
      <c r="H38" s="35"/>
      <c r="I38" s="35"/>
      <c r="J38" s="35"/>
      <c r="K38" s="35"/>
      <c r="L38" s="35"/>
      <c r="M38" s="187"/>
      <c r="N38" s="187"/>
      <c r="O38" s="187"/>
      <c r="P38" s="187"/>
    </row>
    <row r="39" spans="1:16" ht="15.75" x14ac:dyDescent="0.25">
      <c r="A39" s="251" t="s">
        <v>274</v>
      </c>
      <c r="B39" s="253" t="s">
        <v>275</v>
      </c>
      <c r="C39" s="3"/>
      <c r="D39" s="249"/>
      <c r="E39" s="252" t="s">
        <v>276</v>
      </c>
      <c r="F39" s="36"/>
      <c r="G39" s="36" t="s">
        <v>40</v>
      </c>
      <c r="H39" s="36"/>
      <c r="I39" s="36" t="s">
        <v>419</v>
      </c>
      <c r="J39" s="187"/>
      <c r="K39" s="187"/>
      <c r="L39" s="187"/>
      <c r="M39" s="187"/>
      <c r="N39" s="187"/>
      <c r="O39" s="187"/>
      <c r="P39" s="187"/>
    </row>
    <row r="40" spans="1:16" ht="15.75" x14ac:dyDescent="0.25">
      <c r="A40" s="251"/>
      <c r="B40" s="250" t="s">
        <v>390</v>
      </c>
      <c r="C40" s="3"/>
      <c r="D40" s="249"/>
      <c r="E40" s="248" t="s">
        <v>215</v>
      </c>
      <c r="F40" s="247"/>
      <c r="G40" s="247" t="s">
        <v>43</v>
      </c>
      <c r="H40" s="247"/>
      <c r="I40" s="247" t="s">
        <v>125</v>
      </c>
      <c r="J40" s="187"/>
      <c r="K40" s="187"/>
      <c r="L40" s="187"/>
      <c r="M40" s="187"/>
      <c r="N40" s="187"/>
      <c r="O40" s="187"/>
      <c r="P40" s="187"/>
    </row>
    <row r="42" spans="1:16" ht="20.25" x14ac:dyDescent="0.55000000000000004">
      <c r="A42" s="2" t="s">
        <v>0</v>
      </c>
      <c r="B42" s="3"/>
      <c r="C42" s="4"/>
      <c r="D42" s="4"/>
      <c r="E42" s="4"/>
      <c r="F42" s="4"/>
      <c r="G42" s="292"/>
      <c r="H42" s="37"/>
      <c r="I42" s="293"/>
      <c r="J42" s="37"/>
      <c r="K42" s="37"/>
      <c r="L42" s="34"/>
      <c r="M42" s="187"/>
      <c r="N42" s="187"/>
      <c r="O42" s="187"/>
      <c r="P42" s="187"/>
    </row>
    <row r="43" spans="1:16" ht="15.75" x14ac:dyDescent="0.25">
      <c r="A43" s="43" t="s">
        <v>781</v>
      </c>
      <c r="B43" s="2"/>
      <c r="C43" s="2"/>
      <c r="D43" s="2"/>
      <c r="E43" s="2"/>
      <c r="F43" s="2"/>
      <c r="G43" s="37"/>
      <c r="H43" s="37"/>
      <c r="I43" s="37"/>
      <c r="J43" s="37"/>
      <c r="K43" s="37"/>
      <c r="L43" s="34"/>
      <c r="M43" s="187"/>
      <c r="N43" s="187"/>
      <c r="O43" s="187"/>
      <c r="P43" s="187"/>
    </row>
    <row r="44" spans="1:16" ht="15.75" x14ac:dyDescent="0.25">
      <c r="A44" s="6"/>
      <c r="B44" s="6" t="s">
        <v>34</v>
      </c>
      <c r="C44" s="7" t="s">
        <v>3</v>
      </c>
      <c r="D44" s="306" t="s">
        <v>713</v>
      </c>
      <c r="E44" s="8" t="s">
        <v>4</v>
      </c>
      <c r="F44" s="7" t="s">
        <v>5</v>
      </c>
      <c r="G44" s="9" t="s">
        <v>6</v>
      </c>
      <c r="H44" s="9" t="s">
        <v>6</v>
      </c>
      <c r="I44" s="142" t="s">
        <v>7</v>
      </c>
      <c r="J44" s="265" t="s">
        <v>381</v>
      </c>
      <c r="K44" s="265" t="s">
        <v>499</v>
      </c>
      <c r="L44" s="142" t="s">
        <v>13</v>
      </c>
      <c r="M44" s="142" t="s">
        <v>13</v>
      </c>
      <c r="N44" s="9" t="s">
        <v>14</v>
      </c>
      <c r="O44" s="264" t="s">
        <v>15</v>
      </c>
      <c r="P44" s="263" t="s">
        <v>16</v>
      </c>
    </row>
    <row r="45" spans="1:16" ht="15.75" x14ac:dyDescent="0.25">
      <c r="A45" s="44"/>
      <c r="B45" s="44"/>
      <c r="C45" s="45"/>
      <c r="D45" s="307"/>
      <c r="E45" s="13"/>
      <c r="F45" s="45"/>
      <c r="G45" s="46" t="s">
        <v>17</v>
      </c>
      <c r="H45" s="46"/>
      <c r="I45" s="143"/>
      <c r="J45" s="262" t="s">
        <v>383</v>
      </c>
      <c r="K45" s="262" t="s">
        <v>29</v>
      </c>
      <c r="L45" s="143" t="s">
        <v>22</v>
      </c>
      <c r="M45" s="143" t="s">
        <v>23</v>
      </c>
      <c r="N45" s="46" t="s">
        <v>24</v>
      </c>
      <c r="O45" s="44"/>
      <c r="P45" s="16"/>
    </row>
    <row r="46" spans="1:16" ht="15.75" x14ac:dyDescent="0.25">
      <c r="A46" s="44"/>
      <c r="B46" s="44"/>
      <c r="C46" s="48"/>
      <c r="D46" s="307"/>
      <c r="E46" s="13"/>
      <c r="F46" s="45"/>
      <c r="G46" s="258" t="s">
        <v>25</v>
      </c>
      <c r="H46" s="351"/>
      <c r="I46" s="143"/>
      <c r="J46" s="261"/>
      <c r="K46" s="260"/>
      <c r="L46" s="46"/>
      <c r="M46" s="46"/>
      <c r="N46" s="46"/>
      <c r="O46" s="44"/>
      <c r="P46" s="16"/>
    </row>
    <row r="47" spans="1:16" ht="15.75" x14ac:dyDescent="0.25">
      <c r="A47" s="18"/>
      <c r="B47" s="18"/>
      <c r="C47" s="19"/>
      <c r="D47" s="308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18"/>
      <c r="P47" s="24"/>
    </row>
    <row r="48" spans="1:16" ht="15.75" x14ac:dyDescent="0.25">
      <c r="A48" s="44"/>
      <c r="B48" s="50"/>
      <c r="C48" s="41"/>
      <c r="D48" s="309"/>
      <c r="E48" s="49"/>
      <c r="F48" s="55"/>
      <c r="G48" s="47"/>
      <c r="H48" s="47"/>
      <c r="I48" s="46"/>
      <c r="J48" s="46"/>
      <c r="K48" s="46"/>
      <c r="L48" s="46"/>
      <c r="M48" s="46"/>
      <c r="N48" s="46"/>
      <c r="O48" s="259"/>
      <c r="P48" s="176"/>
    </row>
    <row r="49" spans="1:16" ht="15.75" x14ac:dyDescent="0.25">
      <c r="A49" s="44">
        <v>1</v>
      </c>
      <c r="B49" s="50" t="s">
        <v>782</v>
      </c>
      <c r="C49" s="41" t="s">
        <v>783</v>
      </c>
      <c r="D49" s="310" t="s">
        <v>784</v>
      </c>
      <c r="E49" s="49">
        <v>42901</v>
      </c>
      <c r="F49" s="55" t="s">
        <v>785</v>
      </c>
      <c r="G49" s="133">
        <v>0</v>
      </c>
      <c r="H49" s="133">
        <v>0</v>
      </c>
      <c r="I49" s="46">
        <v>270000</v>
      </c>
      <c r="J49" s="46">
        <v>75000</v>
      </c>
      <c r="K49" s="46">
        <v>0</v>
      </c>
      <c r="L49" s="46">
        <f>SUM(G49:K49)</f>
        <v>345000</v>
      </c>
      <c r="M49" s="46">
        <f>7500000-L49</f>
        <v>7155000</v>
      </c>
      <c r="N49" s="46">
        <f>+L49+M49</f>
        <v>7500000</v>
      </c>
      <c r="O49" s="362" t="s">
        <v>786</v>
      </c>
      <c r="P49" s="287" t="s">
        <v>787</v>
      </c>
    </row>
    <row r="50" spans="1:16" ht="15.75" x14ac:dyDescent="0.25">
      <c r="A50" s="44"/>
      <c r="B50" s="50"/>
      <c r="C50" s="41"/>
      <c r="D50" s="273"/>
      <c r="E50" s="49"/>
      <c r="F50" s="55"/>
      <c r="G50" s="133"/>
      <c r="H50" s="133"/>
      <c r="I50" s="46"/>
      <c r="J50" s="46"/>
      <c r="K50" s="46"/>
      <c r="L50" s="46"/>
      <c r="M50" s="46"/>
      <c r="N50" s="46"/>
      <c r="O50" s="179"/>
      <c r="P50" s="287"/>
    </row>
    <row r="51" spans="1:16" ht="15.75" x14ac:dyDescent="0.25">
      <c r="A51" s="44"/>
      <c r="B51" s="27"/>
      <c r="C51" s="41"/>
      <c r="D51" s="315"/>
      <c r="E51" s="29"/>
      <c r="F51" s="28"/>
      <c r="G51" s="46"/>
      <c r="H51" s="46"/>
      <c r="I51" s="26"/>
      <c r="J51" s="26"/>
      <c r="K51" s="26"/>
      <c r="L51" s="26"/>
      <c r="M51" s="46"/>
      <c r="N51" s="46"/>
      <c r="O51" s="50"/>
      <c r="P51" s="338"/>
    </row>
    <row r="52" spans="1:16" ht="16.5" thickBot="1" x14ac:dyDescent="0.3">
      <c r="A52" s="30"/>
      <c r="B52" s="359"/>
      <c r="C52" s="360"/>
      <c r="D52" s="314"/>
      <c r="E52" s="360"/>
      <c r="F52" s="361"/>
      <c r="G52" s="31">
        <f t="shared" ref="G52" si="3">SUM(G49:G51)</f>
        <v>0</v>
      </c>
      <c r="H52" s="31">
        <f t="shared" ref="H52:N52" si="4">SUM(H49:H51)</f>
        <v>0</v>
      </c>
      <c r="I52" s="31">
        <f t="shared" si="4"/>
        <v>270000</v>
      </c>
      <c r="J52" s="31">
        <f t="shared" si="4"/>
        <v>75000</v>
      </c>
      <c r="K52" s="31">
        <f t="shared" si="4"/>
        <v>0</v>
      </c>
      <c r="L52" s="31">
        <f t="shared" si="4"/>
        <v>345000</v>
      </c>
      <c r="M52" s="31">
        <f t="shared" si="4"/>
        <v>7155000</v>
      </c>
      <c r="N52" s="31">
        <f t="shared" si="4"/>
        <v>7500000</v>
      </c>
      <c r="O52" s="31"/>
      <c r="P52" s="32"/>
    </row>
    <row r="53" spans="1:16" ht="16.5" thickTop="1" x14ac:dyDescent="0.25">
      <c r="A53" s="4"/>
      <c r="B53" s="3"/>
      <c r="C53" s="3"/>
      <c r="D53" s="3"/>
      <c r="E53" s="4"/>
      <c r="F53" s="3"/>
      <c r="G53" s="42"/>
      <c r="H53" s="42"/>
      <c r="I53" s="42"/>
      <c r="J53" s="42"/>
      <c r="K53" s="42"/>
      <c r="L53" s="42"/>
      <c r="M53" s="42"/>
      <c r="N53" s="42"/>
      <c r="O53" s="42"/>
      <c r="P53" s="3"/>
    </row>
    <row r="54" spans="1:16" ht="15.75" x14ac:dyDescent="0.25">
      <c r="A54" s="251" t="s">
        <v>34</v>
      </c>
      <c r="B54" s="254"/>
      <c r="C54" s="3"/>
      <c r="D54" s="3"/>
      <c r="E54" s="249"/>
      <c r="F54" s="35" t="s">
        <v>788</v>
      </c>
      <c r="G54" s="35"/>
      <c r="H54" s="35"/>
      <c r="I54" s="35"/>
      <c r="J54" s="35"/>
      <c r="K54" s="35"/>
      <c r="L54" s="187"/>
      <c r="M54" s="187"/>
      <c r="N54" s="187"/>
      <c r="O54" s="187"/>
      <c r="P54" s="187"/>
    </row>
    <row r="55" spans="1:16" ht="15.75" x14ac:dyDescent="0.25">
      <c r="A55" s="251"/>
      <c r="B55" s="254" t="s">
        <v>37</v>
      </c>
      <c r="C55" s="3"/>
      <c r="D55" s="3"/>
      <c r="E55" s="249"/>
      <c r="F55" s="35" t="s">
        <v>272</v>
      </c>
      <c r="G55" s="571" t="s">
        <v>273</v>
      </c>
      <c r="H55" s="571"/>
      <c r="I55" s="255"/>
      <c r="J55" s="187"/>
      <c r="K55" s="187"/>
      <c r="L55" s="187"/>
      <c r="M55" s="187"/>
      <c r="N55" s="187"/>
      <c r="O55" s="187"/>
      <c r="P55" s="187"/>
    </row>
    <row r="56" spans="1:16" ht="15.75" x14ac:dyDescent="0.25">
      <c r="A56" s="251"/>
      <c r="B56" s="254"/>
      <c r="C56" s="3"/>
      <c r="D56" s="3"/>
      <c r="E56" s="249"/>
      <c r="F56" s="35"/>
      <c r="G56" s="35"/>
      <c r="H56" s="35"/>
      <c r="I56" s="35"/>
      <c r="J56" s="35"/>
      <c r="K56" s="35"/>
      <c r="L56" s="187"/>
      <c r="M56" s="187"/>
      <c r="N56" s="187"/>
      <c r="O56" s="187"/>
      <c r="P56" s="187"/>
    </row>
    <row r="57" spans="1:16" ht="15.75" x14ac:dyDescent="0.25">
      <c r="A57" s="251"/>
      <c r="B57" s="254"/>
      <c r="C57" s="3"/>
      <c r="D57" s="3"/>
      <c r="E57" s="249"/>
      <c r="F57" s="35"/>
      <c r="G57" s="35"/>
      <c r="H57" s="35"/>
      <c r="I57" s="35"/>
      <c r="J57" s="35"/>
      <c r="K57" s="35"/>
      <c r="L57" s="187"/>
      <c r="M57" s="187"/>
      <c r="N57" s="187"/>
      <c r="O57" s="187"/>
      <c r="P57" s="187"/>
    </row>
    <row r="58" spans="1:16" ht="15.75" x14ac:dyDescent="0.25">
      <c r="A58" s="251"/>
      <c r="B58" s="254"/>
      <c r="C58" s="3"/>
      <c r="D58" s="3"/>
      <c r="E58" s="249"/>
      <c r="F58" s="35"/>
      <c r="G58" s="35"/>
      <c r="H58" s="35"/>
      <c r="I58" s="35"/>
      <c r="J58" s="187"/>
      <c r="K58" s="187"/>
      <c r="L58" s="187"/>
      <c r="M58" s="187"/>
      <c r="N58" s="187"/>
      <c r="O58" s="187"/>
      <c r="P58" s="187"/>
    </row>
    <row r="59" spans="1:16" ht="15.75" x14ac:dyDescent="0.25">
      <c r="A59" s="251"/>
      <c r="B59" s="254"/>
      <c r="C59" s="3"/>
      <c r="D59" s="3"/>
      <c r="E59" s="249"/>
      <c r="F59" s="35"/>
      <c r="G59" s="35"/>
      <c r="H59" s="35"/>
      <c r="I59" s="35"/>
      <c r="J59" s="35"/>
      <c r="K59" s="35"/>
      <c r="L59" s="187"/>
      <c r="M59" s="187"/>
      <c r="N59" s="187"/>
      <c r="O59" s="187"/>
      <c r="P59" s="187"/>
    </row>
    <row r="60" spans="1:16" ht="15.75" x14ac:dyDescent="0.25">
      <c r="A60" s="251" t="s">
        <v>274</v>
      </c>
      <c r="B60" s="253" t="s">
        <v>275</v>
      </c>
      <c r="C60" s="3"/>
      <c r="D60" s="3"/>
      <c r="E60" s="249"/>
      <c r="F60" s="252" t="s">
        <v>276</v>
      </c>
      <c r="G60" s="36" t="s">
        <v>40</v>
      </c>
      <c r="H60" s="36" t="s">
        <v>419</v>
      </c>
      <c r="I60" s="36"/>
      <c r="J60" s="187"/>
      <c r="K60" s="187"/>
      <c r="L60" s="187"/>
      <c r="M60" s="187"/>
      <c r="N60" s="187"/>
      <c r="O60" s="187"/>
      <c r="P60" s="187"/>
    </row>
    <row r="61" spans="1:16" ht="15.75" x14ac:dyDescent="0.25">
      <c r="A61" s="251"/>
      <c r="B61" s="250" t="s">
        <v>278</v>
      </c>
      <c r="C61" s="3"/>
      <c r="D61" s="3"/>
      <c r="E61" s="249"/>
      <c r="F61" s="248" t="s">
        <v>215</v>
      </c>
      <c r="G61" s="247" t="s">
        <v>43</v>
      </c>
      <c r="H61" s="247" t="s">
        <v>125</v>
      </c>
      <c r="I61" s="247"/>
      <c r="J61" s="187"/>
      <c r="K61" s="187"/>
      <c r="L61" s="187"/>
      <c r="M61" s="187"/>
      <c r="N61" s="187"/>
      <c r="O61" s="187"/>
      <c r="P61" s="187"/>
    </row>
  </sheetData>
  <mergeCells count="3">
    <mergeCell ref="G14:H14"/>
    <mergeCell ref="G55:H55"/>
    <mergeCell ref="G34:I34"/>
  </mergeCells>
  <pageMargins left="0.11811023622047245" right="0.70866141732283472" top="0.74803149606299213" bottom="0.74803149606299213" header="0.31496062992125984" footer="0.31496062992125984"/>
  <pageSetup paperSize="9"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11"/>
  <sheetViews>
    <sheetView topLeftCell="A82" zoomScale="70" zoomScaleNormal="70" workbookViewId="0">
      <selection activeCell="B93" sqref="B93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6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1" spans="1:18" ht="24.95" customHeight="1" x14ac:dyDescent="0.25">
      <c r="A1" s="2" t="s">
        <v>0</v>
      </c>
      <c r="B1" s="3"/>
      <c r="C1" s="4"/>
      <c r="D1" s="4"/>
      <c r="E1" s="4"/>
      <c r="F1" s="37"/>
      <c r="G1" s="37"/>
      <c r="H1" s="37"/>
      <c r="I1" s="37"/>
      <c r="J1" s="37"/>
      <c r="K1" s="37"/>
      <c r="L1" s="37"/>
      <c r="M1" s="34"/>
      <c r="N1" s="34"/>
      <c r="O1" s="34"/>
      <c r="P1" s="34"/>
      <c r="Q1" s="34"/>
      <c r="R1" s="2"/>
    </row>
    <row r="2" spans="1:18" ht="24.95" customHeight="1" x14ac:dyDescent="0.25">
      <c r="A2" s="43" t="s">
        <v>90</v>
      </c>
      <c r="B2" s="2"/>
      <c r="C2" s="2"/>
      <c r="D2" s="2"/>
      <c r="E2" s="2"/>
      <c r="F2" s="37"/>
      <c r="G2" s="37"/>
      <c r="H2" s="37"/>
      <c r="I2" s="37"/>
      <c r="J2" s="37"/>
      <c r="K2" s="37"/>
      <c r="L2" s="37"/>
      <c r="M2" s="34"/>
      <c r="N2" s="34"/>
      <c r="O2" s="34"/>
      <c r="P2" s="34"/>
      <c r="Q2" s="34"/>
      <c r="R2" s="3"/>
    </row>
    <row r="3" spans="1:18" ht="24.95" customHeight="1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13</v>
      </c>
      <c r="P3" s="9" t="s">
        <v>14</v>
      </c>
      <c r="Q3" s="6" t="s">
        <v>15</v>
      </c>
      <c r="R3" s="10" t="s">
        <v>16</v>
      </c>
    </row>
    <row r="4" spans="1:18" ht="24.95" customHeight="1" x14ac:dyDescent="0.25">
      <c r="A4" s="44"/>
      <c r="B4" s="44"/>
      <c r="C4" s="45"/>
      <c r="D4" s="13"/>
      <c r="E4" s="45"/>
      <c r="F4" s="46" t="s">
        <v>17</v>
      </c>
      <c r="G4" s="47"/>
      <c r="H4" s="46" t="s">
        <v>18</v>
      </c>
      <c r="I4" s="46" t="s">
        <v>17</v>
      </c>
      <c r="J4" s="46" t="s">
        <v>17</v>
      </c>
      <c r="K4" s="46" t="s">
        <v>19</v>
      </c>
      <c r="L4" s="47" t="s">
        <v>20</v>
      </c>
      <c r="M4" s="46" t="s">
        <v>21</v>
      </c>
      <c r="N4" s="46" t="s">
        <v>22</v>
      </c>
      <c r="O4" s="46" t="s">
        <v>23</v>
      </c>
      <c r="P4" s="46" t="s">
        <v>24</v>
      </c>
      <c r="Q4" s="44"/>
      <c r="R4" s="16"/>
    </row>
    <row r="5" spans="1:18" ht="24.95" customHeight="1" x14ac:dyDescent="0.25">
      <c r="A5" s="44"/>
      <c r="B5" s="44"/>
      <c r="C5" s="48"/>
      <c r="D5" s="13"/>
      <c r="E5" s="45"/>
      <c r="F5" s="46" t="s">
        <v>25</v>
      </c>
      <c r="G5" s="47"/>
      <c r="H5" s="46" t="s">
        <v>10</v>
      </c>
      <c r="I5" s="46" t="s">
        <v>26</v>
      </c>
      <c r="J5" s="46" t="s">
        <v>27</v>
      </c>
      <c r="K5" s="46" t="s">
        <v>28</v>
      </c>
      <c r="L5" s="46" t="s">
        <v>29</v>
      </c>
      <c r="M5" s="46" t="s">
        <v>30</v>
      </c>
      <c r="N5" s="46"/>
      <c r="O5" s="46"/>
      <c r="P5" s="46"/>
      <c r="Q5" s="44"/>
      <c r="R5" s="16"/>
    </row>
    <row r="6" spans="1:18" ht="24.95" customHeight="1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31</v>
      </c>
      <c r="K6" s="22" t="s">
        <v>32</v>
      </c>
      <c r="L6" s="22"/>
      <c r="M6" s="22"/>
      <c r="N6" s="22"/>
      <c r="O6" s="22"/>
      <c r="P6" s="22"/>
      <c r="Q6" s="18"/>
      <c r="R6" s="24"/>
    </row>
    <row r="7" spans="1:18" ht="24.95" customHeight="1" x14ac:dyDescent="0.25">
      <c r="A7" s="44">
        <v>1</v>
      </c>
      <c r="B7" s="50" t="s">
        <v>91</v>
      </c>
      <c r="C7" s="41" t="s">
        <v>92</v>
      </c>
      <c r="D7" s="49">
        <v>41435</v>
      </c>
      <c r="E7" s="55" t="s">
        <v>93</v>
      </c>
      <c r="F7" s="46">
        <v>0</v>
      </c>
      <c r="G7" s="47">
        <v>186000</v>
      </c>
      <c r="H7" s="46">
        <v>0</v>
      </c>
      <c r="I7" s="46">
        <v>0</v>
      </c>
      <c r="J7" s="46">
        <v>0</v>
      </c>
      <c r="K7" s="46">
        <v>0</v>
      </c>
      <c r="L7" s="46">
        <v>113000</v>
      </c>
      <c r="M7" s="46">
        <v>200000</v>
      </c>
      <c r="N7" s="46">
        <f>SUM(F7:M7)</f>
        <v>499000</v>
      </c>
      <c r="O7" s="46">
        <f>15500000-N7</f>
        <v>15001000</v>
      </c>
      <c r="P7" s="46">
        <f>+N7+O7</f>
        <v>15500000</v>
      </c>
      <c r="Q7" s="50" t="s">
        <v>94</v>
      </c>
      <c r="R7" s="51" t="s">
        <v>33</v>
      </c>
    </row>
    <row r="8" spans="1:18" ht="24.95" customHeight="1" x14ac:dyDescent="0.25">
      <c r="A8" s="44"/>
      <c r="B8" s="50"/>
      <c r="C8" s="41"/>
      <c r="D8" s="49"/>
      <c r="E8" s="45"/>
      <c r="F8" s="46"/>
      <c r="G8" s="47"/>
      <c r="H8" s="46"/>
      <c r="I8" s="46"/>
      <c r="J8" s="46"/>
      <c r="K8" s="46"/>
      <c r="L8" s="46"/>
      <c r="M8" s="46"/>
      <c r="N8" s="46"/>
      <c r="O8" s="46"/>
      <c r="P8" s="46"/>
      <c r="Q8" s="50"/>
      <c r="R8" s="51"/>
    </row>
    <row r="9" spans="1:18" ht="24.95" customHeight="1" x14ac:dyDescent="0.25">
      <c r="A9" s="44"/>
      <c r="B9" s="50"/>
      <c r="C9" s="48"/>
      <c r="D9" s="49"/>
      <c r="E9" s="45"/>
      <c r="F9" s="46"/>
      <c r="G9" s="47"/>
      <c r="H9" s="46"/>
      <c r="I9" s="46"/>
      <c r="J9" s="46"/>
      <c r="K9" s="46"/>
      <c r="L9" s="46"/>
      <c r="M9" s="46"/>
      <c r="N9" s="46"/>
      <c r="O9" s="46"/>
      <c r="P9" s="46"/>
      <c r="Q9" s="50"/>
      <c r="R9" s="51"/>
    </row>
    <row r="10" spans="1:18" ht="24.95" customHeight="1" x14ac:dyDescent="0.25">
      <c r="A10" s="44"/>
      <c r="B10" s="50"/>
      <c r="C10" s="48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/>
      <c r="B13" s="50"/>
      <c r="C13" s="48"/>
      <c r="D13" s="49"/>
      <c r="E13" s="45"/>
      <c r="F13" s="46"/>
      <c r="G13" s="47"/>
      <c r="H13" s="46"/>
      <c r="I13" s="46"/>
      <c r="J13" s="46"/>
      <c r="K13" s="46"/>
      <c r="L13" s="46"/>
      <c r="M13" s="46"/>
      <c r="N13" s="46"/>
      <c r="O13" s="46"/>
      <c r="P13" s="46"/>
      <c r="Q13" s="50"/>
      <c r="R13" s="51"/>
    </row>
    <row r="14" spans="1:18" ht="24.95" customHeight="1" x14ac:dyDescent="0.25">
      <c r="A14" s="44"/>
      <c r="B14" s="50"/>
      <c r="C14" s="48"/>
      <c r="D14" s="49"/>
      <c r="E14" s="45"/>
      <c r="F14" s="46"/>
      <c r="G14" s="47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</row>
    <row r="15" spans="1:18" ht="24.95" customHeight="1" x14ac:dyDescent="0.25">
      <c r="A15" s="44" t="s">
        <v>34</v>
      </c>
      <c r="B15" s="27"/>
      <c r="C15" s="28"/>
      <c r="D15" s="29"/>
      <c r="E15" s="28"/>
      <c r="F15" s="4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1"/>
      <c r="R15" s="1"/>
    </row>
    <row r="16" spans="1:18" ht="24.95" customHeight="1" thickBot="1" x14ac:dyDescent="0.3">
      <c r="A16" s="30"/>
      <c r="B16" s="568" t="s">
        <v>35</v>
      </c>
      <c r="C16" s="569"/>
      <c r="D16" s="569"/>
      <c r="E16" s="570"/>
      <c r="F16" s="31">
        <v>0</v>
      </c>
      <c r="G16" s="31">
        <f>SUM(G7:G15)</f>
        <v>186000</v>
      </c>
      <c r="H16" s="31">
        <v>0</v>
      </c>
      <c r="I16" s="31">
        <v>0</v>
      </c>
      <c r="J16" s="31">
        <v>0</v>
      </c>
      <c r="K16" s="31">
        <v>0</v>
      </c>
      <c r="L16" s="31">
        <f>SUM(L7:L15)</f>
        <v>113000</v>
      </c>
      <c r="M16" s="31">
        <f>SUM(M7:M15)</f>
        <v>200000</v>
      </c>
      <c r="N16" s="31">
        <f>SUM(N7:N15)</f>
        <v>499000</v>
      </c>
      <c r="O16" s="31">
        <f>SUM(O7:O15)</f>
        <v>15001000</v>
      </c>
      <c r="P16" s="31">
        <f>SUM(P7:P15)</f>
        <v>15500000</v>
      </c>
      <c r="Q16" s="32"/>
      <c r="R16" s="32"/>
    </row>
    <row r="17" spans="1:18" ht="24.95" customHeight="1" thickTop="1" x14ac:dyDescent="0.25">
      <c r="A17" s="4"/>
      <c r="B17" s="3"/>
      <c r="C17" s="3"/>
      <c r="D17" s="4"/>
      <c r="E17" s="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3"/>
    </row>
    <row r="18" spans="1:18" ht="24.95" customHeight="1" x14ac:dyDescent="0.25">
      <c r="A18" s="4"/>
      <c r="B18" s="3"/>
      <c r="C18" s="3"/>
      <c r="D18" s="4"/>
      <c r="E18" s="3"/>
      <c r="F18" s="42" t="s">
        <v>89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3"/>
    </row>
    <row r="19" spans="1:18" ht="24.95" customHeight="1" x14ac:dyDescent="0.25">
      <c r="A19" s="4"/>
      <c r="B19" s="3"/>
      <c r="C19" s="3" t="s">
        <v>36</v>
      </c>
      <c r="D19" s="4"/>
      <c r="E19" s="3"/>
      <c r="F19" s="59" t="s">
        <v>37</v>
      </c>
      <c r="G19" s="571" t="s">
        <v>38</v>
      </c>
      <c r="H19" s="571"/>
      <c r="I19" s="59"/>
      <c r="J19" s="59"/>
      <c r="K19" s="59"/>
      <c r="L19" s="59"/>
      <c r="M19" s="34"/>
      <c r="N19" s="34"/>
      <c r="O19" s="34"/>
      <c r="P19" s="34"/>
      <c r="Q19" s="34"/>
      <c r="R19" s="3"/>
    </row>
    <row r="20" spans="1:18" ht="24.95" customHeight="1" x14ac:dyDescent="0.25">
      <c r="A20" s="4"/>
      <c r="B20" s="3"/>
      <c r="C20" s="3"/>
      <c r="D20" s="4"/>
      <c r="E20" s="3"/>
      <c r="F20" s="59"/>
      <c r="G20" s="59"/>
      <c r="H20" s="59"/>
      <c r="I20" s="59"/>
      <c r="J20" s="59"/>
      <c r="K20" s="59"/>
      <c r="L20" s="59"/>
      <c r="M20" s="34"/>
      <c r="N20" s="34"/>
      <c r="O20" s="34"/>
      <c r="P20" s="34"/>
      <c r="Q20" s="34"/>
      <c r="R20" s="3"/>
    </row>
    <row r="21" spans="1:18" ht="24.95" customHeight="1" x14ac:dyDescent="0.25">
      <c r="A21" s="4"/>
      <c r="B21" s="3"/>
      <c r="C21" s="3"/>
      <c r="D21" s="4"/>
      <c r="E21" s="3"/>
      <c r="F21" s="35"/>
      <c r="G21" s="35"/>
      <c r="H21" s="35"/>
      <c r="I21" s="35"/>
      <c r="J21" s="35"/>
      <c r="K21" s="35"/>
      <c r="L21" s="35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35"/>
      <c r="G22" s="35"/>
      <c r="H22" s="35"/>
      <c r="I22" s="35"/>
      <c r="J22" s="35"/>
      <c r="K22" s="35"/>
      <c r="L22" s="35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35"/>
      <c r="G23" s="35"/>
      <c r="H23" s="35"/>
      <c r="I23" s="35"/>
      <c r="J23" s="35"/>
      <c r="K23" s="35"/>
      <c r="L23" s="35"/>
      <c r="M23" s="34"/>
      <c r="N23" s="34"/>
      <c r="O23" s="34"/>
      <c r="P23" s="34"/>
      <c r="Q23" s="34"/>
      <c r="R23" s="3"/>
    </row>
    <row r="24" spans="1:18" ht="24.95" customHeight="1" x14ac:dyDescent="0.25">
      <c r="A24" s="4"/>
      <c r="B24" s="3"/>
      <c r="C24" s="3"/>
      <c r="D24" s="4"/>
      <c r="E24" s="3"/>
      <c r="F24" s="36" t="s">
        <v>39</v>
      </c>
      <c r="G24" s="36" t="s">
        <v>40</v>
      </c>
      <c r="H24" s="36" t="s">
        <v>79</v>
      </c>
      <c r="I24" s="36"/>
      <c r="J24" s="36"/>
      <c r="K24" s="36"/>
      <c r="L24" s="36"/>
      <c r="M24" s="34"/>
      <c r="N24" s="34"/>
      <c r="O24" s="34"/>
      <c r="P24" s="34"/>
      <c r="Q24" s="34"/>
      <c r="R24" s="3"/>
    </row>
    <row r="25" spans="1:18" ht="24.95" customHeight="1" x14ac:dyDescent="0.25">
      <c r="A25" s="4"/>
      <c r="B25" s="3"/>
      <c r="C25" s="3"/>
      <c r="D25" s="4"/>
      <c r="E25" s="3"/>
      <c r="F25" s="40" t="s">
        <v>42</v>
      </c>
      <c r="G25" s="40" t="s">
        <v>43</v>
      </c>
      <c r="H25" s="40" t="s">
        <v>44</v>
      </c>
      <c r="I25" s="37"/>
      <c r="J25" s="37"/>
      <c r="K25" s="37"/>
      <c r="L25" s="37"/>
      <c r="M25" s="34"/>
      <c r="N25" s="34"/>
      <c r="O25" s="34"/>
      <c r="P25" s="34"/>
      <c r="Q25" s="34"/>
      <c r="R25" s="3"/>
    </row>
    <row r="30" spans="1:18" ht="24.95" customHeight="1" x14ac:dyDescent="0.25">
      <c r="A30" s="2" t="s">
        <v>0</v>
      </c>
      <c r="B30" s="3"/>
      <c r="C30" s="4"/>
      <c r="D30" s="4"/>
      <c r="E30" s="4"/>
      <c r="F30" s="37"/>
      <c r="G30" s="37"/>
      <c r="H30" s="37"/>
      <c r="I30" s="37"/>
      <c r="J30" s="37"/>
      <c r="K30" s="37"/>
      <c r="L30" s="37"/>
      <c r="M30" s="34"/>
      <c r="N30" s="34"/>
      <c r="O30" s="34"/>
      <c r="P30" s="34"/>
      <c r="Q30" s="34"/>
      <c r="R30" s="2"/>
    </row>
    <row r="31" spans="1:18" ht="24.95" customHeight="1" x14ac:dyDescent="0.25">
      <c r="A31" s="43" t="s">
        <v>95</v>
      </c>
      <c r="B31" s="2"/>
      <c r="C31" s="2"/>
      <c r="D31" s="2"/>
      <c r="E31" s="2"/>
      <c r="F31" s="37"/>
      <c r="G31" s="37"/>
      <c r="H31" s="37"/>
      <c r="I31" s="37"/>
      <c r="J31" s="37"/>
      <c r="K31" s="37"/>
      <c r="L31" s="37"/>
      <c r="M31" s="34"/>
      <c r="N31" s="34"/>
      <c r="O31" s="34"/>
      <c r="P31" s="34"/>
      <c r="Q31" s="34"/>
      <c r="R31" s="3"/>
    </row>
    <row r="32" spans="1:18" ht="24.95" customHeight="1" x14ac:dyDescent="0.25">
      <c r="A32" s="6" t="s">
        <v>1</v>
      </c>
      <c r="B32" s="6" t="s">
        <v>2</v>
      </c>
      <c r="C32" s="7" t="s">
        <v>3</v>
      </c>
      <c r="D32" s="8" t="s">
        <v>4</v>
      </c>
      <c r="E32" s="7" t="s">
        <v>5</v>
      </c>
      <c r="F32" s="9" t="s">
        <v>6</v>
      </c>
      <c r="G32" s="9" t="s">
        <v>7</v>
      </c>
      <c r="H32" s="9" t="s">
        <v>8</v>
      </c>
      <c r="I32" s="9" t="s">
        <v>9</v>
      </c>
      <c r="J32" s="9" t="s">
        <v>10</v>
      </c>
      <c r="K32" s="9" t="s">
        <v>10</v>
      </c>
      <c r="L32" s="9" t="s">
        <v>11</v>
      </c>
      <c r="M32" s="9" t="s">
        <v>12</v>
      </c>
      <c r="N32" s="9" t="s">
        <v>13</v>
      </c>
      <c r="O32" s="9" t="s">
        <v>13</v>
      </c>
      <c r="P32" s="9" t="s">
        <v>14</v>
      </c>
      <c r="Q32" s="6" t="s">
        <v>15</v>
      </c>
      <c r="R32" s="10" t="s">
        <v>16</v>
      </c>
    </row>
    <row r="33" spans="1:18" ht="24.95" customHeight="1" x14ac:dyDescent="0.25">
      <c r="A33" s="44"/>
      <c r="B33" s="44"/>
      <c r="C33" s="45"/>
      <c r="D33" s="13"/>
      <c r="E33" s="45"/>
      <c r="F33" s="46" t="s">
        <v>17</v>
      </c>
      <c r="G33" s="47"/>
      <c r="H33" s="46" t="s">
        <v>18</v>
      </c>
      <c r="I33" s="46" t="s">
        <v>17</v>
      </c>
      <c r="J33" s="46" t="s">
        <v>17</v>
      </c>
      <c r="K33" s="46" t="s">
        <v>19</v>
      </c>
      <c r="L33" s="47" t="s">
        <v>20</v>
      </c>
      <c r="M33" s="46" t="s">
        <v>21</v>
      </c>
      <c r="N33" s="46" t="s">
        <v>22</v>
      </c>
      <c r="O33" s="46" t="s">
        <v>23</v>
      </c>
      <c r="P33" s="46" t="s">
        <v>24</v>
      </c>
      <c r="Q33" s="44"/>
      <c r="R33" s="16"/>
    </row>
    <row r="34" spans="1:18" ht="24.95" customHeight="1" x14ac:dyDescent="0.25">
      <c r="A34" s="44"/>
      <c r="B34" s="44"/>
      <c r="C34" s="48"/>
      <c r="D34" s="13"/>
      <c r="E34" s="45"/>
      <c r="F34" s="46" t="s">
        <v>25</v>
      </c>
      <c r="G34" s="47"/>
      <c r="H34" s="46" t="s">
        <v>10</v>
      </c>
      <c r="I34" s="46" t="s">
        <v>26</v>
      </c>
      <c r="J34" s="46" t="s">
        <v>27</v>
      </c>
      <c r="K34" s="46" t="s">
        <v>28</v>
      </c>
      <c r="L34" s="46" t="s">
        <v>29</v>
      </c>
      <c r="M34" s="46" t="s">
        <v>30</v>
      </c>
      <c r="N34" s="46"/>
      <c r="O34" s="46"/>
      <c r="P34" s="46"/>
      <c r="Q34" s="44"/>
      <c r="R34" s="16"/>
    </row>
    <row r="35" spans="1:18" ht="24.95" customHeight="1" x14ac:dyDescent="0.25">
      <c r="A35" s="18"/>
      <c r="B35" s="18"/>
      <c r="C35" s="19"/>
      <c r="D35" s="20"/>
      <c r="E35" s="21"/>
      <c r="F35" s="22"/>
      <c r="G35" s="23"/>
      <c r="H35" s="22"/>
      <c r="I35" s="22" t="s">
        <v>30</v>
      </c>
      <c r="J35" s="22" t="s">
        <v>31</v>
      </c>
      <c r="K35" s="22" t="s">
        <v>100</v>
      </c>
      <c r="L35" s="22"/>
      <c r="M35" s="22"/>
      <c r="N35" s="22"/>
      <c r="O35" s="22"/>
      <c r="P35" s="22"/>
      <c r="Q35" s="18"/>
      <c r="R35" s="24"/>
    </row>
    <row r="36" spans="1:18" ht="24.95" customHeight="1" x14ac:dyDescent="0.25">
      <c r="A36" s="44">
        <v>1</v>
      </c>
      <c r="B36" s="50" t="s">
        <v>97</v>
      </c>
      <c r="C36" s="48" t="s">
        <v>98</v>
      </c>
      <c r="D36" s="49">
        <v>41445</v>
      </c>
      <c r="E36" s="55" t="s">
        <v>99</v>
      </c>
      <c r="F36" s="46">
        <v>0</v>
      </c>
      <c r="G36" s="47">
        <v>3600000</v>
      </c>
      <c r="H36" s="46">
        <v>0</v>
      </c>
      <c r="I36" s="46">
        <v>0</v>
      </c>
      <c r="J36" s="46">
        <v>0</v>
      </c>
      <c r="K36" s="46">
        <v>0</v>
      </c>
      <c r="L36" s="46">
        <v>663104</v>
      </c>
      <c r="M36" s="46">
        <v>200000</v>
      </c>
      <c r="N36" s="46">
        <f>SUM(F36:M36)</f>
        <v>4463104</v>
      </c>
      <c r="O36" s="46">
        <f>100000000-N36</f>
        <v>95536896</v>
      </c>
      <c r="P36" s="46">
        <f>+N36+O36</f>
        <v>100000000</v>
      </c>
      <c r="Q36" s="50" t="s">
        <v>48</v>
      </c>
      <c r="R36" s="51" t="s">
        <v>33</v>
      </c>
    </row>
    <row r="37" spans="1:18" ht="24.95" customHeight="1" x14ac:dyDescent="0.25">
      <c r="A37" s="44"/>
      <c r="B37" s="50"/>
      <c r="C37" s="41"/>
      <c r="D37" s="49"/>
      <c r="E37" s="45"/>
      <c r="F37" s="46"/>
      <c r="G37" s="47"/>
      <c r="H37" s="46"/>
      <c r="I37" s="46"/>
      <c r="J37" s="46"/>
      <c r="K37" s="46"/>
      <c r="L37" s="46"/>
      <c r="M37" s="46"/>
      <c r="N37" s="46"/>
      <c r="O37" s="46"/>
      <c r="P37" s="46"/>
      <c r="Q37" s="50"/>
      <c r="R37" s="51"/>
    </row>
    <row r="38" spans="1:18" ht="24.95" customHeight="1" x14ac:dyDescent="0.25">
      <c r="A38" s="44"/>
      <c r="B38" s="50"/>
      <c r="C38" s="48"/>
      <c r="D38" s="49"/>
      <c r="E38" s="45"/>
      <c r="F38" s="46"/>
      <c r="G38" s="47"/>
      <c r="H38" s="46"/>
      <c r="I38" s="46"/>
      <c r="J38" s="46"/>
      <c r="K38" s="46"/>
      <c r="L38" s="46"/>
      <c r="M38" s="46"/>
      <c r="N38" s="46"/>
      <c r="O38" s="46"/>
      <c r="P38" s="46"/>
      <c r="Q38" s="50"/>
      <c r="R38" s="51"/>
    </row>
    <row r="39" spans="1:18" ht="24.95" customHeight="1" x14ac:dyDescent="0.25">
      <c r="A39" s="44"/>
      <c r="B39" s="50"/>
      <c r="C39" s="48"/>
      <c r="D39" s="49"/>
      <c r="E39" s="45"/>
      <c r="F39" s="46"/>
      <c r="G39" s="47"/>
      <c r="H39" s="46"/>
      <c r="I39" s="46"/>
      <c r="J39" s="46"/>
      <c r="K39" s="46"/>
      <c r="L39" s="46"/>
      <c r="M39" s="46"/>
      <c r="N39" s="46"/>
      <c r="O39" s="46"/>
      <c r="P39" s="46"/>
      <c r="Q39" s="50"/>
      <c r="R39" s="51"/>
    </row>
    <row r="40" spans="1:18" ht="24.95" customHeight="1" x14ac:dyDescent="0.25">
      <c r="A40" s="44"/>
      <c r="B40" s="50"/>
      <c r="C40" s="48"/>
      <c r="D40" s="49"/>
      <c r="E40" s="45"/>
      <c r="F40" s="46"/>
      <c r="G40" s="47"/>
      <c r="H40" s="46"/>
      <c r="I40" s="46"/>
      <c r="J40" s="46"/>
      <c r="K40" s="46"/>
      <c r="L40" s="46"/>
      <c r="M40" s="46"/>
      <c r="N40" s="46"/>
      <c r="O40" s="46"/>
      <c r="P40" s="46"/>
      <c r="Q40" s="50"/>
      <c r="R40" s="51"/>
    </row>
    <row r="41" spans="1:18" ht="24.95" customHeight="1" x14ac:dyDescent="0.25">
      <c r="A41" s="44"/>
      <c r="B41" s="50"/>
      <c r="C41" s="48"/>
      <c r="D41" s="49"/>
      <c r="E41" s="45"/>
      <c r="F41" s="46"/>
      <c r="G41" s="47"/>
      <c r="H41" s="46"/>
      <c r="I41" s="46"/>
      <c r="J41" s="46"/>
      <c r="K41" s="46"/>
      <c r="L41" s="46"/>
      <c r="M41" s="46"/>
      <c r="N41" s="46"/>
      <c r="O41" s="46"/>
      <c r="P41" s="46"/>
      <c r="Q41" s="50"/>
      <c r="R41" s="51"/>
    </row>
    <row r="42" spans="1:18" ht="24.95" customHeight="1" x14ac:dyDescent="0.25">
      <c r="A42" s="44"/>
      <c r="B42" s="50"/>
      <c r="C42" s="48"/>
      <c r="D42" s="49"/>
      <c r="E42" s="45"/>
      <c r="F42" s="46"/>
      <c r="G42" s="47"/>
      <c r="H42" s="46"/>
      <c r="I42" s="46"/>
      <c r="J42" s="46"/>
      <c r="K42" s="46"/>
      <c r="L42" s="46"/>
      <c r="M42" s="46"/>
      <c r="N42" s="46"/>
      <c r="O42" s="46"/>
      <c r="P42" s="46"/>
      <c r="Q42" s="50"/>
      <c r="R42" s="51"/>
    </row>
    <row r="43" spans="1:18" ht="24.95" customHeight="1" x14ac:dyDescent="0.25">
      <c r="A43" s="44"/>
      <c r="B43" s="50"/>
      <c r="C43" s="48"/>
      <c r="D43" s="49"/>
      <c r="E43" s="45"/>
      <c r="F43" s="46"/>
      <c r="G43" s="47"/>
      <c r="H43" s="46"/>
      <c r="I43" s="46"/>
      <c r="J43" s="46"/>
      <c r="K43" s="46"/>
      <c r="L43" s="46"/>
      <c r="M43" s="46"/>
      <c r="N43" s="46"/>
      <c r="O43" s="46"/>
      <c r="P43" s="46"/>
      <c r="Q43" s="50"/>
      <c r="R43" s="51"/>
    </row>
    <row r="44" spans="1:18" ht="24.95" customHeight="1" x14ac:dyDescent="0.25">
      <c r="A44" s="44" t="s">
        <v>34</v>
      </c>
      <c r="B44" s="27"/>
      <c r="C44" s="28"/>
      <c r="D44" s="29"/>
      <c r="E44" s="28"/>
      <c r="F44" s="4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"/>
      <c r="R44" s="1"/>
    </row>
    <row r="45" spans="1:18" ht="24.95" customHeight="1" thickBot="1" x14ac:dyDescent="0.3">
      <c r="A45" s="30"/>
      <c r="B45" s="568" t="s">
        <v>35</v>
      </c>
      <c r="C45" s="569"/>
      <c r="D45" s="569"/>
      <c r="E45" s="570"/>
      <c r="F45" s="31">
        <v>0</v>
      </c>
      <c r="G45" s="31">
        <f>SUM(G36:G44)</f>
        <v>3600000</v>
      </c>
      <c r="H45" s="31">
        <v>0</v>
      </c>
      <c r="I45" s="31">
        <v>0</v>
      </c>
      <c r="J45" s="31">
        <v>0</v>
      </c>
      <c r="K45" s="31">
        <v>0</v>
      </c>
      <c r="L45" s="31">
        <f>SUM(L36:L44)</f>
        <v>663104</v>
      </c>
      <c r="M45" s="31">
        <f>SUM(M36:M44)</f>
        <v>200000</v>
      </c>
      <c r="N45" s="31">
        <f>SUM(N36:N44)</f>
        <v>4463104</v>
      </c>
      <c r="O45" s="31">
        <f>SUM(O36:O44)</f>
        <v>95536896</v>
      </c>
      <c r="P45" s="31">
        <f>SUM(P36:P44)</f>
        <v>100000000</v>
      </c>
      <c r="Q45" s="32"/>
      <c r="R45" s="32"/>
    </row>
    <row r="46" spans="1:18" ht="24.95" customHeight="1" thickTop="1" x14ac:dyDescent="0.25">
      <c r="A46" s="4"/>
      <c r="B46" s="3"/>
      <c r="C46" s="3"/>
      <c r="D46" s="4"/>
      <c r="E46" s="3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3"/>
    </row>
    <row r="47" spans="1:18" ht="24.95" customHeight="1" x14ac:dyDescent="0.25">
      <c r="A47" s="4"/>
      <c r="B47" s="3"/>
      <c r="C47" s="3"/>
      <c r="D47" s="4"/>
      <c r="E47" s="3"/>
      <c r="F47" s="42" t="s">
        <v>96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3"/>
    </row>
    <row r="48" spans="1:18" ht="24.95" customHeight="1" x14ac:dyDescent="0.25">
      <c r="A48" s="4"/>
      <c r="B48" s="3"/>
      <c r="C48" s="3" t="s">
        <v>36</v>
      </c>
      <c r="D48" s="4"/>
      <c r="E48" s="3"/>
      <c r="F48" s="60" t="s">
        <v>37</v>
      </c>
      <c r="G48" s="571" t="s">
        <v>38</v>
      </c>
      <c r="H48" s="571"/>
      <c r="I48" s="60"/>
      <c r="J48" s="60"/>
      <c r="K48" s="60"/>
      <c r="L48" s="60"/>
      <c r="M48" s="34"/>
      <c r="N48" s="34"/>
      <c r="O48" s="34"/>
      <c r="P48" s="34"/>
      <c r="Q48" s="34"/>
      <c r="R48" s="3"/>
    </row>
    <row r="49" spans="1:18" ht="24.95" customHeight="1" x14ac:dyDescent="0.25">
      <c r="A49" s="4"/>
      <c r="B49" s="3"/>
      <c r="C49" s="3"/>
      <c r="D49" s="4"/>
      <c r="E49" s="3"/>
      <c r="F49" s="60"/>
      <c r="G49" s="60"/>
      <c r="H49" s="60"/>
      <c r="I49" s="60"/>
      <c r="J49" s="60"/>
      <c r="K49" s="60"/>
      <c r="L49" s="60"/>
      <c r="M49" s="34"/>
      <c r="N49" s="34"/>
      <c r="O49" s="34"/>
      <c r="P49" s="34"/>
      <c r="Q49" s="34"/>
      <c r="R49" s="3"/>
    </row>
    <row r="50" spans="1:18" ht="24.95" customHeight="1" x14ac:dyDescent="0.25">
      <c r="A50" s="4"/>
      <c r="B50" s="3"/>
      <c r="C50" s="3"/>
      <c r="D50" s="4"/>
      <c r="E50" s="3"/>
      <c r="F50" s="35"/>
      <c r="G50" s="35"/>
      <c r="H50" s="35"/>
      <c r="I50" s="35"/>
      <c r="J50" s="35"/>
      <c r="K50" s="35"/>
      <c r="L50" s="35"/>
      <c r="M50" s="34"/>
      <c r="N50" s="34"/>
      <c r="O50" s="34"/>
      <c r="P50" s="34"/>
      <c r="Q50" s="34"/>
      <c r="R50" s="3"/>
    </row>
    <row r="51" spans="1:18" ht="24.95" customHeight="1" x14ac:dyDescent="0.25">
      <c r="A51" s="4"/>
      <c r="B51" s="3"/>
      <c r="C51" s="3"/>
      <c r="D51" s="4"/>
      <c r="E51" s="3"/>
      <c r="F51" s="35"/>
      <c r="G51" s="35"/>
      <c r="H51" s="35"/>
      <c r="I51" s="35"/>
      <c r="J51" s="35"/>
      <c r="K51" s="35"/>
      <c r="L51" s="35"/>
      <c r="M51" s="34"/>
      <c r="N51" s="34"/>
      <c r="O51" s="34"/>
      <c r="P51" s="34"/>
      <c r="Q51" s="34"/>
      <c r="R51" s="3"/>
    </row>
    <row r="52" spans="1:18" ht="24.95" customHeight="1" x14ac:dyDescent="0.25">
      <c r="A52" s="4"/>
      <c r="B52" s="3"/>
      <c r="C52" s="3"/>
      <c r="D52" s="4"/>
      <c r="E52" s="3"/>
      <c r="F52" s="35"/>
      <c r="G52" s="35"/>
      <c r="H52" s="35"/>
      <c r="I52" s="35"/>
      <c r="J52" s="35"/>
      <c r="K52" s="35"/>
      <c r="L52" s="35"/>
      <c r="M52" s="34"/>
      <c r="N52" s="34"/>
      <c r="O52" s="34"/>
      <c r="P52" s="34"/>
      <c r="Q52" s="34"/>
      <c r="R52" s="3"/>
    </row>
    <row r="53" spans="1:18" ht="24.95" customHeight="1" x14ac:dyDescent="0.25">
      <c r="A53" s="4"/>
      <c r="B53" s="3"/>
      <c r="C53" s="3"/>
      <c r="D53" s="4"/>
      <c r="E53" s="3"/>
      <c r="F53" s="36" t="s">
        <v>39</v>
      </c>
      <c r="G53" s="36" t="s">
        <v>40</v>
      </c>
      <c r="H53" s="36" t="s">
        <v>79</v>
      </c>
      <c r="I53" s="36"/>
      <c r="J53" s="36"/>
      <c r="K53" s="36"/>
      <c r="L53" s="36"/>
      <c r="M53" s="34"/>
      <c r="N53" s="34"/>
      <c r="O53" s="34"/>
      <c r="P53" s="34"/>
      <c r="Q53" s="34"/>
      <c r="R53" s="3"/>
    </row>
    <row r="54" spans="1:18" ht="24.95" customHeight="1" x14ac:dyDescent="0.25">
      <c r="A54" s="4"/>
      <c r="B54" s="3"/>
      <c r="C54" s="3"/>
      <c r="D54" s="4"/>
      <c r="E54" s="3"/>
      <c r="F54" s="40" t="s">
        <v>42</v>
      </c>
      <c r="G54" s="40" t="s">
        <v>43</v>
      </c>
      <c r="H54" s="40" t="s">
        <v>44</v>
      </c>
      <c r="I54" s="37"/>
      <c r="J54" s="37"/>
      <c r="K54" s="37"/>
      <c r="L54" s="37"/>
      <c r="M54" s="34"/>
      <c r="N54" s="34"/>
      <c r="O54" s="34"/>
      <c r="P54" s="34"/>
      <c r="Q54" s="34"/>
      <c r="R54" s="3"/>
    </row>
    <row r="58" spans="1:18" ht="24.95" customHeight="1" x14ac:dyDescent="0.25">
      <c r="A58" s="2" t="s">
        <v>0</v>
      </c>
      <c r="B58" s="3"/>
      <c r="C58" s="4"/>
      <c r="D58" s="4"/>
      <c r="E58" s="4"/>
      <c r="F58" s="37"/>
      <c r="G58" s="37"/>
      <c r="H58" s="37"/>
      <c r="I58" s="37"/>
      <c r="J58" s="37"/>
      <c r="K58" s="37"/>
      <c r="L58" s="37"/>
      <c r="M58" s="34"/>
      <c r="N58" s="34"/>
      <c r="O58" s="34"/>
      <c r="P58" s="34"/>
      <c r="Q58" s="34"/>
      <c r="R58" s="2"/>
    </row>
    <row r="59" spans="1:18" ht="24.95" customHeight="1" x14ac:dyDescent="0.25">
      <c r="A59" s="43" t="s">
        <v>101</v>
      </c>
      <c r="B59" s="2"/>
      <c r="C59" s="2"/>
      <c r="D59" s="2"/>
      <c r="E59" s="2"/>
      <c r="F59" s="37"/>
      <c r="G59" s="37"/>
      <c r="H59" s="37"/>
      <c r="I59" s="37"/>
      <c r="J59" s="37"/>
      <c r="K59" s="37"/>
      <c r="L59" s="37"/>
      <c r="M59" s="34"/>
      <c r="N59" s="34"/>
      <c r="O59" s="34"/>
      <c r="P59" s="34"/>
      <c r="Q59" s="34"/>
      <c r="R59" s="3"/>
    </row>
    <row r="60" spans="1:18" ht="24.95" customHeight="1" x14ac:dyDescent="0.25">
      <c r="A60" s="6" t="s">
        <v>1</v>
      </c>
      <c r="B60" s="6" t="s">
        <v>2</v>
      </c>
      <c r="C60" s="7" t="s">
        <v>3</v>
      </c>
      <c r="D60" s="8" t="s">
        <v>4</v>
      </c>
      <c r="E60" s="7" t="s">
        <v>5</v>
      </c>
      <c r="F60" s="9" t="s">
        <v>6</v>
      </c>
      <c r="G60" s="9" t="s">
        <v>7</v>
      </c>
      <c r="H60" s="9" t="s">
        <v>8</v>
      </c>
      <c r="I60" s="9" t="s">
        <v>9</v>
      </c>
      <c r="J60" s="9" t="s">
        <v>10</v>
      </c>
      <c r="K60" s="9" t="s">
        <v>10</v>
      </c>
      <c r="L60" s="9" t="s">
        <v>11</v>
      </c>
      <c r="M60" s="9" t="s">
        <v>12</v>
      </c>
      <c r="N60" s="9" t="s">
        <v>13</v>
      </c>
      <c r="O60" s="9" t="s">
        <v>13</v>
      </c>
      <c r="P60" s="9" t="s">
        <v>14</v>
      </c>
      <c r="Q60" s="6" t="s">
        <v>15</v>
      </c>
      <c r="R60" s="10" t="s">
        <v>16</v>
      </c>
    </row>
    <row r="61" spans="1:18" ht="24.95" customHeight="1" x14ac:dyDescent="0.25">
      <c r="A61" s="44"/>
      <c r="B61" s="44"/>
      <c r="C61" s="45"/>
      <c r="D61" s="13"/>
      <c r="E61" s="45"/>
      <c r="F61" s="46" t="s">
        <v>17</v>
      </c>
      <c r="G61" s="47"/>
      <c r="H61" s="46" t="s">
        <v>18</v>
      </c>
      <c r="I61" s="46" t="s">
        <v>17</v>
      </c>
      <c r="J61" s="46" t="s">
        <v>17</v>
      </c>
      <c r="K61" s="46" t="s">
        <v>19</v>
      </c>
      <c r="L61" s="47" t="s">
        <v>20</v>
      </c>
      <c r="M61" s="46" t="s">
        <v>21</v>
      </c>
      <c r="N61" s="46" t="s">
        <v>22</v>
      </c>
      <c r="O61" s="46" t="s">
        <v>23</v>
      </c>
      <c r="P61" s="46" t="s">
        <v>24</v>
      </c>
      <c r="Q61" s="44"/>
      <c r="R61" s="16"/>
    </row>
    <row r="62" spans="1:18" ht="24.95" customHeight="1" x14ac:dyDescent="0.25">
      <c r="A62" s="44"/>
      <c r="B62" s="44"/>
      <c r="C62" s="48"/>
      <c r="D62" s="13"/>
      <c r="E62" s="45"/>
      <c r="F62" s="46" t="s">
        <v>25</v>
      </c>
      <c r="G62" s="47"/>
      <c r="H62" s="46" t="s">
        <v>10</v>
      </c>
      <c r="I62" s="46" t="s">
        <v>26</v>
      </c>
      <c r="J62" s="46" t="s">
        <v>27</v>
      </c>
      <c r="K62" s="46" t="s">
        <v>28</v>
      </c>
      <c r="L62" s="46" t="s">
        <v>29</v>
      </c>
      <c r="M62" s="46" t="s">
        <v>30</v>
      </c>
      <c r="N62" s="46"/>
      <c r="O62" s="46"/>
      <c r="P62" s="46"/>
      <c r="Q62" s="44"/>
      <c r="R62" s="16"/>
    </row>
    <row r="63" spans="1:18" ht="24.95" customHeight="1" x14ac:dyDescent="0.25">
      <c r="A63" s="18"/>
      <c r="B63" s="18"/>
      <c r="C63" s="19"/>
      <c r="D63" s="20"/>
      <c r="E63" s="21"/>
      <c r="F63" s="22"/>
      <c r="G63" s="23"/>
      <c r="H63" s="22"/>
      <c r="I63" s="22" t="s">
        <v>30</v>
      </c>
      <c r="J63" s="22" t="s">
        <v>31</v>
      </c>
      <c r="K63" s="22" t="s">
        <v>100</v>
      </c>
      <c r="L63" s="22"/>
      <c r="M63" s="22"/>
      <c r="N63" s="22"/>
      <c r="O63" s="22"/>
      <c r="P63" s="22"/>
      <c r="Q63" s="18"/>
      <c r="R63" s="24"/>
    </row>
    <row r="64" spans="1:18" ht="24.95" customHeight="1" x14ac:dyDescent="0.25">
      <c r="A64" s="44">
        <v>1</v>
      </c>
      <c r="B64" s="50" t="s">
        <v>103</v>
      </c>
      <c r="C64" s="48" t="s">
        <v>104</v>
      </c>
      <c r="D64" s="49">
        <v>41446</v>
      </c>
      <c r="E64" s="55" t="s">
        <v>105</v>
      </c>
      <c r="F64" s="46">
        <v>0</v>
      </c>
      <c r="G64" s="47">
        <v>768000</v>
      </c>
      <c r="H64" s="46">
        <v>0</v>
      </c>
      <c r="I64" s="46">
        <v>0</v>
      </c>
      <c r="J64" s="46">
        <v>0</v>
      </c>
      <c r="K64" s="46">
        <v>0</v>
      </c>
      <c r="L64" s="46">
        <v>14376</v>
      </c>
      <c r="M64" s="46">
        <v>200000</v>
      </c>
      <c r="N64" s="46">
        <f>SUM(F64:M64)</f>
        <v>982376</v>
      </c>
      <c r="O64" s="46">
        <f>10000000-N64</f>
        <v>9017624</v>
      </c>
      <c r="P64" s="46">
        <f>+N64+O64</f>
        <v>10000000</v>
      </c>
      <c r="Q64" s="50" t="s">
        <v>106</v>
      </c>
      <c r="R64" s="51" t="s">
        <v>33</v>
      </c>
    </row>
    <row r="65" spans="1:18" ht="24.95" customHeight="1" x14ac:dyDescent="0.25">
      <c r="A65" s="44"/>
      <c r="B65" s="50"/>
      <c r="C65" s="41"/>
      <c r="D65" s="49"/>
      <c r="E65" s="45"/>
      <c r="F65" s="46"/>
      <c r="G65" s="47"/>
      <c r="H65" s="46"/>
      <c r="I65" s="46"/>
      <c r="J65" s="46"/>
      <c r="K65" s="46"/>
      <c r="L65" s="46"/>
      <c r="M65" s="46"/>
      <c r="N65" s="46"/>
      <c r="O65" s="46"/>
      <c r="P65" s="46"/>
      <c r="Q65" s="50"/>
      <c r="R65" s="51"/>
    </row>
    <row r="66" spans="1:18" ht="24.95" customHeight="1" x14ac:dyDescent="0.25">
      <c r="A66" s="44"/>
      <c r="B66" s="50"/>
      <c r="C66" s="48"/>
      <c r="D66" s="49"/>
      <c r="E66" s="45"/>
      <c r="F66" s="46"/>
      <c r="G66" s="47"/>
      <c r="H66" s="46"/>
      <c r="I66" s="46"/>
      <c r="J66" s="46"/>
      <c r="K66" s="46"/>
      <c r="L66" s="46"/>
      <c r="M66" s="46"/>
      <c r="N66" s="46"/>
      <c r="O66" s="46"/>
      <c r="P66" s="46"/>
      <c r="Q66" s="50"/>
      <c r="R66" s="51"/>
    </row>
    <row r="67" spans="1:18" ht="24.95" customHeight="1" x14ac:dyDescent="0.25">
      <c r="A67" s="44"/>
      <c r="B67" s="50"/>
      <c r="C67" s="48"/>
      <c r="D67" s="49"/>
      <c r="E67" s="45"/>
      <c r="F67" s="46"/>
      <c r="G67" s="47"/>
      <c r="H67" s="46"/>
      <c r="I67" s="46"/>
      <c r="J67" s="46"/>
      <c r="K67" s="46"/>
      <c r="L67" s="46"/>
      <c r="M67" s="46"/>
      <c r="N67" s="46"/>
      <c r="O67" s="46"/>
      <c r="P67" s="46"/>
      <c r="Q67" s="50"/>
      <c r="R67" s="51"/>
    </row>
    <row r="68" spans="1:18" ht="24.95" customHeight="1" x14ac:dyDescent="0.25">
      <c r="A68" s="44"/>
      <c r="B68" s="50"/>
      <c r="C68" s="48"/>
      <c r="D68" s="49"/>
      <c r="E68" s="45"/>
      <c r="F68" s="46"/>
      <c r="G68" s="47"/>
      <c r="H68" s="46"/>
      <c r="I68" s="46"/>
      <c r="J68" s="46"/>
      <c r="K68" s="46"/>
      <c r="L68" s="46"/>
      <c r="M68" s="46"/>
      <c r="N68" s="46"/>
      <c r="O68" s="46"/>
      <c r="P68" s="46"/>
      <c r="Q68" s="50"/>
      <c r="R68" s="51"/>
    </row>
    <row r="69" spans="1:18" ht="24.95" customHeight="1" x14ac:dyDescent="0.25">
      <c r="A69" s="44"/>
      <c r="B69" s="50"/>
      <c r="C69" s="48"/>
      <c r="D69" s="49"/>
      <c r="E69" s="45"/>
      <c r="F69" s="46"/>
      <c r="G69" s="47"/>
      <c r="H69" s="46"/>
      <c r="I69" s="46"/>
      <c r="J69" s="46"/>
      <c r="K69" s="46"/>
      <c r="L69" s="46"/>
      <c r="M69" s="46"/>
      <c r="N69" s="46"/>
      <c r="O69" s="46"/>
      <c r="P69" s="46"/>
      <c r="Q69" s="50"/>
      <c r="R69" s="51"/>
    </row>
    <row r="70" spans="1:18" ht="24.95" customHeight="1" x14ac:dyDescent="0.25">
      <c r="A70" s="44"/>
      <c r="B70" s="50"/>
      <c r="C70" s="48"/>
      <c r="D70" s="49"/>
      <c r="E70" s="45"/>
      <c r="F70" s="46"/>
      <c r="G70" s="47"/>
      <c r="H70" s="46"/>
      <c r="I70" s="46"/>
      <c r="J70" s="46"/>
      <c r="K70" s="46"/>
      <c r="L70" s="46"/>
      <c r="M70" s="46"/>
      <c r="N70" s="46"/>
      <c r="O70" s="46"/>
      <c r="P70" s="46"/>
      <c r="Q70" s="50"/>
      <c r="R70" s="51"/>
    </row>
    <row r="71" spans="1:18" ht="24.95" customHeight="1" x14ac:dyDescent="0.25">
      <c r="A71" s="44"/>
      <c r="B71" s="50"/>
      <c r="C71" s="48"/>
      <c r="D71" s="49"/>
      <c r="E71" s="45"/>
      <c r="F71" s="46"/>
      <c r="G71" s="47"/>
      <c r="H71" s="46"/>
      <c r="I71" s="46"/>
      <c r="J71" s="46"/>
      <c r="K71" s="46"/>
      <c r="L71" s="46"/>
      <c r="M71" s="46"/>
      <c r="N71" s="46"/>
      <c r="O71" s="46"/>
      <c r="P71" s="46"/>
      <c r="Q71" s="50"/>
      <c r="R71" s="51"/>
    </row>
    <row r="72" spans="1:18" ht="24.95" customHeight="1" x14ac:dyDescent="0.25">
      <c r="A72" s="44" t="s">
        <v>34</v>
      </c>
      <c r="B72" s="27"/>
      <c r="C72" s="28"/>
      <c r="D72" s="29"/>
      <c r="E72" s="28"/>
      <c r="F72" s="4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1"/>
      <c r="R72" s="1"/>
    </row>
    <row r="73" spans="1:18" ht="24.95" customHeight="1" thickBot="1" x14ac:dyDescent="0.3">
      <c r="A73" s="30"/>
      <c r="B73" s="568" t="s">
        <v>35</v>
      </c>
      <c r="C73" s="569"/>
      <c r="D73" s="569"/>
      <c r="E73" s="570"/>
      <c r="F73" s="31">
        <v>0</v>
      </c>
      <c r="G73" s="31">
        <f>SUM(G64:G72)</f>
        <v>768000</v>
      </c>
      <c r="H73" s="31">
        <v>0</v>
      </c>
      <c r="I73" s="31">
        <v>0</v>
      </c>
      <c r="J73" s="31">
        <v>0</v>
      </c>
      <c r="K73" s="31">
        <v>0</v>
      </c>
      <c r="L73" s="31">
        <f>SUM(L64:L72)</f>
        <v>14376</v>
      </c>
      <c r="M73" s="31">
        <f>SUM(M64:M72)</f>
        <v>200000</v>
      </c>
      <c r="N73" s="31">
        <f>SUM(N64:N72)</f>
        <v>982376</v>
      </c>
      <c r="O73" s="31">
        <f>SUM(O64:O72)</f>
        <v>9017624</v>
      </c>
      <c r="P73" s="31">
        <f>SUM(P64:P72)</f>
        <v>10000000</v>
      </c>
      <c r="Q73" s="32"/>
      <c r="R73" s="32"/>
    </row>
    <row r="74" spans="1:18" ht="24.95" customHeight="1" thickTop="1" x14ac:dyDescent="0.25">
      <c r="A74" s="4"/>
      <c r="B74" s="3"/>
      <c r="C74" s="3"/>
      <c r="D74" s="4"/>
      <c r="E74" s="3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3"/>
    </row>
    <row r="75" spans="1:18" ht="24.95" customHeight="1" x14ac:dyDescent="0.25">
      <c r="A75" s="4"/>
      <c r="B75" s="3"/>
      <c r="C75" s="3"/>
      <c r="D75" s="4"/>
      <c r="E75" s="3"/>
      <c r="F75" s="42" t="s">
        <v>102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"/>
    </row>
    <row r="76" spans="1:18" ht="24.95" customHeight="1" x14ac:dyDescent="0.25">
      <c r="A76" s="4"/>
      <c r="B76" s="3"/>
      <c r="C76" s="3" t="s">
        <v>36</v>
      </c>
      <c r="D76" s="4"/>
      <c r="E76" s="3"/>
      <c r="F76" s="61" t="s">
        <v>37</v>
      </c>
      <c r="G76" s="571" t="s">
        <v>38</v>
      </c>
      <c r="H76" s="571"/>
      <c r="I76" s="61"/>
      <c r="J76" s="61"/>
      <c r="K76" s="61"/>
      <c r="L76" s="61"/>
      <c r="M76" s="34"/>
      <c r="N76" s="34"/>
      <c r="O76" s="34"/>
      <c r="P76" s="34"/>
      <c r="Q76" s="34"/>
      <c r="R76" s="3"/>
    </row>
    <row r="77" spans="1:18" ht="24.95" customHeight="1" x14ac:dyDescent="0.25">
      <c r="A77" s="4"/>
      <c r="B77" s="3"/>
      <c r="C77" s="3"/>
      <c r="D77" s="4"/>
      <c r="E77" s="3"/>
      <c r="F77" s="61"/>
      <c r="G77" s="61"/>
      <c r="H77" s="61"/>
      <c r="I77" s="61"/>
      <c r="J77" s="61"/>
      <c r="K77" s="61"/>
      <c r="L77" s="61"/>
      <c r="M77" s="34"/>
      <c r="N77" s="34"/>
      <c r="O77" s="34"/>
      <c r="P77" s="34"/>
      <c r="Q77" s="34"/>
      <c r="R77" s="3"/>
    </row>
    <row r="78" spans="1:18" ht="24.95" customHeight="1" x14ac:dyDescent="0.25">
      <c r="A78" s="4"/>
      <c r="B78" s="3"/>
      <c r="C78" s="3"/>
      <c r="D78" s="4"/>
      <c r="E78" s="3"/>
      <c r="F78" s="35"/>
      <c r="G78" s="35"/>
      <c r="H78" s="35"/>
      <c r="I78" s="35"/>
      <c r="J78" s="35"/>
      <c r="K78" s="35"/>
      <c r="L78" s="35"/>
      <c r="M78" s="34"/>
      <c r="N78" s="34"/>
      <c r="O78" s="34"/>
      <c r="P78" s="34"/>
      <c r="Q78" s="34"/>
      <c r="R78" s="3"/>
    </row>
    <row r="79" spans="1:18" ht="24.95" customHeight="1" x14ac:dyDescent="0.25">
      <c r="A79" s="4"/>
      <c r="B79" s="3"/>
      <c r="C79" s="3"/>
      <c r="D79" s="4"/>
      <c r="E79" s="3"/>
      <c r="F79" s="35"/>
      <c r="G79" s="35"/>
      <c r="H79" s="35"/>
      <c r="I79" s="35"/>
      <c r="J79" s="35"/>
      <c r="K79" s="35"/>
      <c r="L79" s="35"/>
      <c r="M79" s="34"/>
      <c r="N79" s="34"/>
      <c r="O79" s="34"/>
      <c r="P79" s="34"/>
      <c r="Q79" s="34"/>
      <c r="R79" s="3"/>
    </row>
    <row r="80" spans="1:18" ht="24.95" customHeight="1" x14ac:dyDescent="0.25">
      <c r="A80" s="4"/>
      <c r="B80" s="3"/>
      <c r="C80" s="3"/>
      <c r="D80" s="4"/>
      <c r="E80" s="3"/>
      <c r="F80" s="35"/>
      <c r="G80" s="35"/>
      <c r="H80" s="35"/>
      <c r="I80" s="35"/>
      <c r="J80" s="35"/>
      <c r="K80" s="35"/>
      <c r="L80" s="35"/>
      <c r="M80" s="34"/>
      <c r="N80" s="34"/>
      <c r="O80" s="34"/>
      <c r="P80" s="34"/>
      <c r="Q80" s="34"/>
      <c r="R80" s="3"/>
    </row>
    <row r="81" spans="1:18" ht="24.95" customHeight="1" x14ac:dyDescent="0.25">
      <c r="A81" s="4"/>
      <c r="B81" s="3"/>
      <c r="C81" s="3"/>
      <c r="D81" s="4"/>
      <c r="E81" s="3"/>
      <c r="F81" s="36" t="s">
        <v>39</v>
      </c>
      <c r="G81" s="36" t="s">
        <v>40</v>
      </c>
      <c r="H81" s="36" t="s">
        <v>79</v>
      </c>
      <c r="I81" s="36"/>
      <c r="J81" s="36"/>
      <c r="K81" s="36"/>
      <c r="L81" s="36"/>
      <c r="M81" s="34"/>
      <c r="N81" s="34"/>
      <c r="O81" s="34"/>
      <c r="P81" s="34"/>
      <c r="Q81" s="34"/>
      <c r="R81" s="3"/>
    </row>
    <row r="82" spans="1:18" ht="24.95" customHeight="1" x14ac:dyDescent="0.25">
      <c r="A82" s="4"/>
      <c r="B82" s="3"/>
      <c r="C82" s="3"/>
      <c r="D82" s="4"/>
      <c r="E82" s="3"/>
      <c r="F82" s="40" t="s">
        <v>42</v>
      </c>
      <c r="G82" s="40" t="s">
        <v>43</v>
      </c>
      <c r="H82" s="40" t="s">
        <v>44</v>
      </c>
      <c r="I82" s="37"/>
      <c r="J82" s="37"/>
      <c r="K82" s="37"/>
      <c r="L82" s="37"/>
      <c r="M82" s="34"/>
      <c r="N82" s="34"/>
      <c r="O82" s="34"/>
      <c r="P82" s="34"/>
      <c r="Q82" s="34"/>
      <c r="R82" s="3"/>
    </row>
    <row r="87" spans="1:18" ht="24.95" customHeight="1" x14ac:dyDescent="0.25">
      <c r="A87" s="2" t="s">
        <v>0</v>
      </c>
      <c r="B87" s="3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4"/>
      <c r="N87" s="34"/>
      <c r="O87" s="34"/>
      <c r="P87" s="34"/>
      <c r="Q87" s="34"/>
      <c r="R87" s="2"/>
    </row>
    <row r="88" spans="1:18" ht="24.95" customHeight="1" x14ac:dyDescent="0.25">
      <c r="A88" s="43" t="s">
        <v>150</v>
      </c>
      <c r="B88" s="2"/>
      <c r="C88" s="2"/>
      <c r="D88" s="2"/>
      <c r="E88" s="2"/>
      <c r="F88" s="37"/>
      <c r="G88" s="37"/>
      <c r="H88" s="37"/>
      <c r="I88" s="37"/>
      <c r="J88" s="37"/>
      <c r="K88" s="37"/>
      <c r="L88" s="37"/>
      <c r="M88" s="34"/>
      <c r="N88" s="34"/>
      <c r="O88" s="34"/>
      <c r="P88" s="34"/>
      <c r="Q88" s="34"/>
      <c r="R88" s="3"/>
    </row>
    <row r="89" spans="1:18" ht="24.95" customHeight="1" x14ac:dyDescent="0.25">
      <c r="A89" s="6" t="s">
        <v>1</v>
      </c>
      <c r="B89" s="6" t="s">
        <v>2</v>
      </c>
      <c r="C89" s="7" t="s">
        <v>3</v>
      </c>
      <c r="D89" s="8" t="s">
        <v>4</v>
      </c>
      <c r="E89" s="7" t="s">
        <v>5</v>
      </c>
      <c r="F89" s="9" t="s">
        <v>6</v>
      </c>
      <c r="G89" s="9" t="s">
        <v>7</v>
      </c>
      <c r="H89" s="9" t="s">
        <v>8</v>
      </c>
      <c r="I89" s="9" t="s">
        <v>9</v>
      </c>
      <c r="J89" s="9" t="s">
        <v>10</v>
      </c>
      <c r="K89" s="9" t="s">
        <v>10</v>
      </c>
      <c r="L89" s="9" t="s">
        <v>11</v>
      </c>
      <c r="M89" s="9" t="s">
        <v>12</v>
      </c>
      <c r="N89" s="9" t="s">
        <v>13</v>
      </c>
      <c r="O89" s="9" t="s">
        <v>13</v>
      </c>
      <c r="P89" s="9" t="s">
        <v>14</v>
      </c>
      <c r="Q89" s="6" t="s">
        <v>15</v>
      </c>
      <c r="R89" s="10" t="s">
        <v>16</v>
      </c>
    </row>
    <row r="90" spans="1:18" ht="24.95" customHeight="1" x14ac:dyDescent="0.25">
      <c r="A90" s="44"/>
      <c r="B90" s="44"/>
      <c r="C90" s="45"/>
      <c r="D90" s="13"/>
      <c r="E90" s="45"/>
      <c r="F90" s="46" t="s">
        <v>17</v>
      </c>
      <c r="G90" s="47"/>
      <c r="H90" s="46" t="s">
        <v>18</v>
      </c>
      <c r="I90" s="46" t="s">
        <v>17</v>
      </c>
      <c r="J90" s="46" t="s">
        <v>17</v>
      </c>
      <c r="K90" s="46" t="s">
        <v>19</v>
      </c>
      <c r="L90" s="47" t="s">
        <v>20</v>
      </c>
      <c r="M90" s="46" t="s">
        <v>21</v>
      </c>
      <c r="N90" s="46" t="s">
        <v>22</v>
      </c>
      <c r="O90" s="46" t="s">
        <v>23</v>
      </c>
      <c r="P90" s="46" t="s">
        <v>24</v>
      </c>
      <c r="Q90" s="44"/>
      <c r="R90" s="16"/>
    </row>
    <row r="91" spans="1:18" ht="24.95" customHeight="1" x14ac:dyDescent="0.25">
      <c r="A91" s="44"/>
      <c r="B91" s="44"/>
      <c r="C91" s="48"/>
      <c r="D91" s="13"/>
      <c r="E91" s="45"/>
      <c r="F91" s="46" t="s">
        <v>25</v>
      </c>
      <c r="G91" s="47"/>
      <c r="H91" s="46" t="s">
        <v>10</v>
      </c>
      <c r="I91" s="46" t="s">
        <v>26</v>
      </c>
      <c r="J91" s="46" t="s">
        <v>27</v>
      </c>
      <c r="K91" s="46" t="s">
        <v>28</v>
      </c>
      <c r="L91" s="46" t="s">
        <v>29</v>
      </c>
      <c r="M91" s="46" t="s">
        <v>30</v>
      </c>
      <c r="N91" s="46"/>
      <c r="O91" s="46"/>
      <c r="P91" s="46"/>
      <c r="Q91" s="44"/>
      <c r="R91" s="16"/>
    </row>
    <row r="92" spans="1:18" ht="24.95" customHeight="1" x14ac:dyDescent="0.25">
      <c r="A92" s="18"/>
      <c r="B92" s="18"/>
      <c r="C92" s="19"/>
      <c r="D92" s="20"/>
      <c r="E92" s="21"/>
      <c r="F92" s="22"/>
      <c r="G92" s="23"/>
      <c r="H92" s="22"/>
      <c r="I92" s="22" t="s">
        <v>30</v>
      </c>
      <c r="J92" s="22" t="s">
        <v>31</v>
      </c>
      <c r="K92" s="22" t="s">
        <v>100</v>
      </c>
      <c r="L92" s="22"/>
      <c r="M92" s="22"/>
      <c r="N92" s="22"/>
      <c r="O92" s="22"/>
      <c r="P92" s="22"/>
      <c r="Q92" s="18"/>
      <c r="R92" s="24"/>
    </row>
    <row r="93" spans="1:18" ht="24.95" customHeight="1" x14ac:dyDescent="0.25">
      <c r="A93" s="44">
        <v>1</v>
      </c>
      <c r="B93" s="50"/>
      <c r="C93" s="48"/>
      <c r="D93" s="49">
        <v>41456</v>
      </c>
      <c r="E93" s="55"/>
      <c r="F93" s="46">
        <v>0</v>
      </c>
      <c r="G93" s="47">
        <v>768000</v>
      </c>
      <c r="H93" s="46">
        <v>0</v>
      </c>
      <c r="I93" s="46">
        <v>0</v>
      </c>
      <c r="J93" s="46">
        <v>0</v>
      </c>
      <c r="K93" s="46">
        <v>0</v>
      </c>
      <c r="L93" s="46">
        <v>14376</v>
      </c>
      <c r="M93" s="46">
        <v>200000</v>
      </c>
      <c r="N93" s="46">
        <f>SUM(F93:M93)</f>
        <v>982376</v>
      </c>
      <c r="O93" s="46">
        <f>10000000-N93</f>
        <v>9017624</v>
      </c>
      <c r="P93" s="46">
        <f>+N93+O93</f>
        <v>10000000</v>
      </c>
      <c r="Q93" s="50"/>
      <c r="R93" s="51" t="s">
        <v>33</v>
      </c>
    </row>
    <row r="94" spans="1:18" ht="24.95" customHeight="1" x14ac:dyDescent="0.25">
      <c r="A94" s="44"/>
      <c r="B94" s="50"/>
      <c r="C94" s="41"/>
      <c r="D94" s="49"/>
      <c r="E94" s="45"/>
      <c r="F94" s="46"/>
      <c r="G94" s="47"/>
      <c r="H94" s="46"/>
      <c r="I94" s="46"/>
      <c r="J94" s="46"/>
      <c r="K94" s="46"/>
      <c r="L94" s="46"/>
      <c r="M94" s="46"/>
      <c r="N94" s="46"/>
      <c r="O94" s="46"/>
      <c r="P94" s="46"/>
      <c r="Q94" s="50"/>
      <c r="R94" s="51"/>
    </row>
    <row r="95" spans="1:18" ht="24.95" customHeight="1" x14ac:dyDescent="0.25">
      <c r="A95" s="44"/>
      <c r="B95" s="50"/>
      <c r="C95" s="48"/>
      <c r="D95" s="49"/>
      <c r="E95" s="45"/>
      <c r="F95" s="46"/>
      <c r="G95" s="47"/>
      <c r="H95" s="46"/>
      <c r="I95" s="46"/>
      <c r="J95" s="46"/>
      <c r="K95" s="46"/>
      <c r="L95" s="46"/>
      <c r="M95" s="46"/>
      <c r="N95" s="46"/>
      <c r="O95" s="46"/>
      <c r="P95" s="46"/>
      <c r="Q95" s="50"/>
      <c r="R95" s="51"/>
    </row>
    <row r="96" spans="1:18" ht="24.95" customHeight="1" x14ac:dyDescent="0.25">
      <c r="A96" s="44"/>
      <c r="B96" s="50"/>
      <c r="C96" s="48"/>
      <c r="D96" s="49"/>
      <c r="E96" s="45"/>
      <c r="F96" s="46"/>
      <c r="G96" s="47"/>
      <c r="H96" s="46"/>
      <c r="I96" s="46"/>
      <c r="J96" s="46"/>
      <c r="K96" s="46"/>
      <c r="L96" s="46"/>
      <c r="M96" s="46"/>
      <c r="N96" s="46"/>
      <c r="O96" s="46"/>
      <c r="P96" s="46"/>
      <c r="Q96" s="50"/>
      <c r="R96" s="51"/>
    </row>
    <row r="97" spans="1:18" ht="24.95" customHeight="1" x14ac:dyDescent="0.25">
      <c r="A97" s="44"/>
      <c r="B97" s="50"/>
      <c r="C97" s="48"/>
      <c r="D97" s="49"/>
      <c r="E97" s="45"/>
      <c r="F97" s="46"/>
      <c r="G97" s="47"/>
      <c r="H97" s="46"/>
      <c r="I97" s="46"/>
      <c r="J97" s="46"/>
      <c r="K97" s="46"/>
      <c r="L97" s="46"/>
      <c r="M97" s="46"/>
      <c r="N97" s="46"/>
      <c r="O97" s="46"/>
      <c r="P97" s="46"/>
      <c r="Q97" s="50"/>
      <c r="R97" s="51"/>
    </row>
    <row r="98" spans="1:18" ht="24.95" customHeight="1" x14ac:dyDescent="0.25">
      <c r="A98" s="44"/>
      <c r="B98" s="50"/>
      <c r="C98" s="48"/>
      <c r="D98" s="49"/>
      <c r="E98" s="45"/>
      <c r="F98" s="46"/>
      <c r="G98" s="47"/>
      <c r="H98" s="46"/>
      <c r="I98" s="46"/>
      <c r="J98" s="46"/>
      <c r="K98" s="46"/>
      <c r="L98" s="46"/>
      <c r="M98" s="46"/>
      <c r="N98" s="46"/>
      <c r="O98" s="46"/>
      <c r="P98" s="46"/>
      <c r="Q98" s="50"/>
      <c r="R98" s="51"/>
    </row>
    <row r="99" spans="1:18" ht="24.95" customHeight="1" x14ac:dyDescent="0.25">
      <c r="A99" s="44"/>
      <c r="B99" s="50"/>
      <c r="C99" s="48"/>
      <c r="D99" s="49"/>
      <c r="E99" s="45"/>
      <c r="F99" s="46"/>
      <c r="G99" s="47"/>
      <c r="H99" s="46"/>
      <c r="I99" s="46"/>
      <c r="J99" s="46"/>
      <c r="K99" s="46"/>
      <c r="L99" s="46"/>
      <c r="M99" s="46"/>
      <c r="N99" s="46"/>
      <c r="O99" s="46"/>
      <c r="P99" s="46"/>
      <c r="Q99" s="50"/>
      <c r="R99" s="51"/>
    </row>
    <row r="100" spans="1:18" ht="24.95" customHeight="1" x14ac:dyDescent="0.25">
      <c r="A100" s="44"/>
      <c r="B100" s="50"/>
      <c r="C100" s="48"/>
      <c r="D100" s="49"/>
      <c r="E100" s="45"/>
      <c r="F100" s="46"/>
      <c r="G100" s="47"/>
      <c r="H100" s="46"/>
      <c r="I100" s="46"/>
      <c r="J100" s="46"/>
      <c r="K100" s="46"/>
      <c r="L100" s="46"/>
      <c r="M100" s="46"/>
      <c r="N100" s="46"/>
      <c r="O100" s="46"/>
      <c r="P100" s="46"/>
      <c r="Q100" s="50"/>
      <c r="R100" s="51"/>
    </row>
    <row r="101" spans="1:18" ht="24.95" customHeight="1" x14ac:dyDescent="0.25">
      <c r="A101" s="44" t="s">
        <v>34</v>
      </c>
      <c r="B101" s="27"/>
      <c r="C101" s="28"/>
      <c r="D101" s="29"/>
      <c r="E101" s="28"/>
      <c r="F101" s="4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1"/>
      <c r="R101" s="1"/>
    </row>
    <row r="102" spans="1:18" ht="24.95" customHeight="1" thickBot="1" x14ac:dyDescent="0.3">
      <c r="A102" s="30"/>
      <c r="B102" s="568" t="s">
        <v>35</v>
      </c>
      <c r="C102" s="569"/>
      <c r="D102" s="569"/>
      <c r="E102" s="570"/>
      <c r="F102" s="31">
        <v>0</v>
      </c>
      <c r="G102" s="31">
        <f>SUM(G93:G101)</f>
        <v>768000</v>
      </c>
      <c r="H102" s="31">
        <v>0</v>
      </c>
      <c r="I102" s="31">
        <v>0</v>
      </c>
      <c r="J102" s="31">
        <v>0</v>
      </c>
      <c r="K102" s="31">
        <v>0</v>
      </c>
      <c r="L102" s="31">
        <f>SUM(L93:L101)</f>
        <v>14376</v>
      </c>
      <c r="M102" s="31">
        <f>SUM(M93:M101)</f>
        <v>200000</v>
      </c>
      <c r="N102" s="31">
        <f>SUM(N93:N101)</f>
        <v>982376</v>
      </c>
      <c r="O102" s="31">
        <f>SUM(O93:O101)</f>
        <v>9017624</v>
      </c>
      <c r="P102" s="31">
        <f>SUM(P93:P101)</f>
        <v>10000000</v>
      </c>
      <c r="Q102" s="32"/>
      <c r="R102" s="32"/>
    </row>
    <row r="103" spans="1:18" ht="24.95" customHeight="1" thickTop="1" x14ac:dyDescent="0.25">
      <c r="A103" s="4"/>
      <c r="B103" s="3"/>
      <c r="C103" s="3"/>
      <c r="D103" s="4"/>
      <c r="E103" s="3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3"/>
    </row>
    <row r="104" spans="1:18" ht="24.95" customHeight="1" x14ac:dyDescent="0.25">
      <c r="A104" s="4"/>
      <c r="B104" s="3"/>
      <c r="C104" s="3"/>
      <c r="D104" s="4"/>
      <c r="E104" s="3"/>
      <c r="F104" s="42" t="s">
        <v>108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3"/>
    </row>
    <row r="105" spans="1:18" ht="24.95" customHeight="1" x14ac:dyDescent="0.25">
      <c r="A105" s="4"/>
      <c r="B105" s="3"/>
      <c r="C105" s="3" t="s">
        <v>36</v>
      </c>
      <c r="D105" s="4"/>
      <c r="E105" s="3"/>
      <c r="F105" s="62" t="s">
        <v>37</v>
      </c>
      <c r="G105" s="571" t="s">
        <v>38</v>
      </c>
      <c r="H105" s="571"/>
      <c r="I105" s="62"/>
      <c r="J105" s="62"/>
      <c r="K105" s="62"/>
      <c r="L105" s="62"/>
      <c r="M105" s="34"/>
      <c r="N105" s="34"/>
      <c r="O105" s="34"/>
      <c r="P105" s="34"/>
      <c r="Q105" s="34"/>
      <c r="R105" s="3"/>
    </row>
    <row r="106" spans="1:18" ht="24.95" customHeight="1" x14ac:dyDescent="0.25">
      <c r="A106" s="4"/>
      <c r="B106" s="3"/>
      <c r="C106" s="3"/>
      <c r="D106" s="4"/>
      <c r="E106" s="3"/>
      <c r="F106" s="62"/>
      <c r="G106" s="62"/>
      <c r="H106" s="62"/>
      <c r="I106" s="62"/>
      <c r="J106" s="62"/>
      <c r="K106" s="62"/>
      <c r="L106" s="62"/>
      <c r="M106" s="34"/>
      <c r="N106" s="34"/>
      <c r="O106" s="34"/>
      <c r="P106" s="34"/>
      <c r="Q106" s="34"/>
      <c r="R106" s="3"/>
    </row>
    <row r="107" spans="1:18" ht="24.95" customHeight="1" x14ac:dyDescent="0.25">
      <c r="A107" s="4"/>
      <c r="B107" s="3"/>
      <c r="C107" s="3"/>
      <c r="D107" s="4"/>
      <c r="E107" s="3"/>
      <c r="F107" s="35"/>
      <c r="G107" s="35"/>
      <c r="H107" s="35"/>
      <c r="I107" s="35"/>
      <c r="J107" s="35"/>
      <c r="K107" s="35"/>
      <c r="L107" s="35"/>
      <c r="M107" s="34"/>
      <c r="N107" s="34"/>
      <c r="O107" s="34"/>
      <c r="P107" s="34"/>
      <c r="Q107" s="34"/>
      <c r="R107" s="3"/>
    </row>
    <row r="108" spans="1:18" ht="24.95" customHeight="1" x14ac:dyDescent="0.25">
      <c r="A108" s="4"/>
      <c r="B108" s="3"/>
      <c r="C108" s="3"/>
      <c r="D108" s="4"/>
      <c r="E108" s="3"/>
      <c r="F108" s="35"/>
      <c r="G108" s="35"/>
      <c r="H108" s="35"/>
      <c r="I108" s="35"/>
      <c r="J108" s="35"/>
      <c r="K108" s="35"/>
      <c r="L108" s="35"/>
      <c r="M108" s="34"/>
      <c r="N108" s="34"/>
      <c r="O108" s="34"/>
      <c r="P108" s="34"/>
      <c r="Q108" s="34"/>
      <c r="R108" s="3"/>
    </row>
    <row r="109" spans="1:18" ht="24.95" customHeight="1" x14ac:dyDescent="0.25">
      <c r="A109" s="4"/>
      <c r="B109" s="3"/>
      <c r="C109" s="3"/>
      <c r="D109" s="4"/>
      <c r="E109" s="3"/>
      <c r="F109" s="35"/>
      <c r="G109" s="35"/>
      <c r="H109" s="35"/>
      <c r="I109" s="35"/>
      <c r="J109" s="35"/>
      <c r="K109" s="35"/>
      <c r="L109" s="35"/>
      <c r="M109" s="34"/>
      <c r="N109" s="34"/>
      <c r="O109" s="34"/>
      <c r="P109" s="34"/>
      <c r="Q109" s="34"/>
      <c r="R109" s="3"/>
    </row>
    <row r="110" spans="1:18" ht="24.95" customHeight="1" x14ac:dyDescent="0.25">
      <c r="A110" s="4"/>
      <c r="B110" s="3"/>
      <c r="C110" s="3"/>
      <c r="D110" s="4"/>
      <c r="E110" s="3"/>
      <c r="F110" s="36" t="s">
        <v>39</v>
      </c>
      <c r="G110" s="36" t="s">
        <v>40</v>
      </c>
      <c r="H110" s="36" t="s">
        <v>79</v>
      </c>
      <c r="I110" s="36"/>
      <c r="J110" s="36"/>
      <c r="K110" s="36"/>
      <c r="L110" s="36"/>
      <c r="M110" s="34"/>
      <c r="N110" s="34"/>
      <c r="O110" s="34"/>
      <c r="P110" s="34"/>
      <c r="Q110" s="34"/>
      <c r="R110" s="3"/>
    </row>
    <row r="111" spans="1:18" ht="24.95" customHeight="1" x14ac:dyDescent="0.25">
      <c r="A111" s="4"/>
      <c r="B111" s="3"/>
      <c r="C111" s="3"/>
      <c r="D111" s="4"/>
      <c r="E111" s="3"/>
      <c r="F111" s="40" t="s">
        <v>42</v>
      </c>
      <c r="G111" s="40" t="s">
        <v>43</v>
      </c>
      <c r="H111" s="40" t="s">
        <v>44</v>
      </c>
      <c r="I111" s="37"/>
      <c r="J111" s="37"/>
      <c r="K111" s="37"/>
      <c r="L111" s="37"/>
      <c r="M111" s="34"/>
      <c r="N111" s="34"/>
      <c r="O111" s="34"/>
      <c r="P111" s="34"/>
      <c r="Q111" s="34"/>
      <c r="R111" s="3"/>
    </row>
  </sheetData>
  <mergeCells count="8">
    <mergeCell ref="B102:E102"/>
    <mergeCell ref="G105:H105"/>
    <mergeCell ref="G76:H76"/>
    <mergeCell ref="B16:E16"/>
    <mergeCell ref="G19:H19"/>
    <mergeCell ref="B45:E45"/>
    <mergeCell ref="G48:H48"/>
    <mergeCell ref="B73:E73"/>
  </mergeCells>
  <pageMargins left="0.7" right="0.7" top="0.75" bottom="0.75" header="0.3" footer="0.3"/>
  <pageSetup paperSize="5" scale="50" orientation="landscape" horizontalDpi="4294967292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opLeftCell="A19" workbookViewId="0">
      <selection activeCell="F38" sqref="F38"/>
    </sheetView>
  </sheetViews>
  <sheetFormatPr defaultRowHeight="15" x14ac:dyDescent="0.25"/>
  <cols>
    <col min="1" max="1" width="2.5703125" customWidth="1"/>
    <col min="2" max="2" width="19.28515625" bestFit="1" customWidth="1"/>
    <col min="5" max="5" width="10.7109375" bestFit="1" customWidth="1"/>
    <col min="6" max="6" width="17.85546875" customWidth="1"/>
    <col min="7" max="7" width="18.28515625" bestFit="1" customWidth="1"/>
    <col min="8" max="9" width="17" bestFit="1" customWidth="1"/>
    <col min="10" max="10" width="12.28515625" customWidth="1"/>
    <col min="11" max="11" width="8.140625" customWidth="1"/>
    <col min="12" max="12" width="15.42578125" bestFit="1" customWidth="1"/>
    <col min="13" max="13" width="16" bestFit="1" customWidth="1"/>
    <col min="14" max="14" width="15.42578125" bestFit="1" customWidth="1"/>
    <col min="16" max="16" width="10.42578125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794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9" t="s">
        <v>6</v>
      </c>
      <c r="J3" s="265" t="s">
        <v>381</v>
      </c>
      <c r="K3" s="265" t="s">
        <v>499</v>
      </c>
      <c r="L3" s="142" t="s">
        <v>13</v>
      </c>
      <c r="M3" s="145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 t="s">
        <v>768</v>
      </c>
      <c r="I4" s="46" t="s">
        <v>768</v>
      </c>
      <c r="J4" s="262" t="s">
        <v>383</v>
      </c>
      <c r="K4" s="262" t="s">
        <v>29</v>
      </c>
      <c r="L4" s="143" t="s">
        <v>22</v>
      </c>
      <c r="M4" s="146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25</v>
      </c>
      <c r="H5" s="351" t="s">
        <v>796</v>
      </c>
      <c r="I5" s="351" t="s">
        <v>797</v>
      </c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757</v>
      </c>
      <c r="C8" s="41" t="s">
        <v>530</v>
      </c>
      <c r="D8" s="310" t="s">
        <v>795</v>
      </c>
      <c r="E8" s="49">
        <v>42860</v>
      </c>
      <c r="F8" s="55" t="s">
        <v>447</v>
      </c>
      <c r="G8" s="133">
        <v>80000000</v>
      </c>
      <c r="H8" s="133">
        <v>-30000000</v>
      </c>
      <c r="I8" s="46">
        <v>-15000000</v>
      </c>
      <c r="J8" s="46">
        <v>0</v>
      </c>
      <c r="K8" s="46">
        <v>0</v>
      </c>
      <c r="L8" s="46">
        <f>SUM(G8:K8)</f>
        <v>35000000</v>
      </c>
      <c r="M8" s="46">
        <f>35000000-L8</f>
        <v>0</v>
      </c>
      <c r="N8" s="46">
        <f>+L8+M8</f>
        <v>35000000</v>
      </c>
      <c r="O8" s="179" t="s">
        <v>157</v>
      </c>
      <c r="P8" s="287" t="s">
        <v>759</v>
      </c>
    </row>
    <row r="9" spans="1:16" ht="15.75" x14ac:dyDescent="0.25">
      <c r="A9" s="44"/>
      <c r="B9" s="50"/>
      <c r="C9" s="41"/>
      <c r="D9" s="273"/>
      <c r="E9" s="49"/>
      <c r="F9" s="55"/>
      <c r="G9" s="133"/>
      <c r="H9" s="133"/>
      <c r="I9" s="46"/>
      <c r="J9" s="46"/>
      <c r="K9" s="46"/>
      <c r="L9" s="46"/>
      <c r="M9" s="46"/>
      <c r="N9" s="46"/>
      <c r="O9" s="179"/>
      <c r="P9" s="287"/>
    </row>
    <row r="10" spans="1:16" ht="15.75" x14ac:dyDescent="0.25">
      <c r="A10" s="44"/>
      <c r="B10" s="27"/>
      <c r="C10" s="41"/>
      <c r="D10" s="315"/>
      <c r="E10" s="29"/>
      <c r="F10" s="28"/>
      <c r="G10" s="46"/>
      <c r="H10" s="46"/>
      <c r="I10" s="26"/>
      <c r="J10" s="26"/>
      <c r="K10" s="26"/>
      <c r="L10" s="26"/>
      <c r="M10" s="46"/>
      <c r="N10" s="46"/>
      <c r="O10" s="50"/>
      <c r="P10" s="338"/>
    </row>
    <row r="11" spans="1:16" ht="16.5" thickBot="1" x14ac:dyDescent="0.3">
      <c r="A11" s="30"/>
      <c r="B11" s="363"/>
      <c r="C11" s="364"/>
      <c r="D11" s="314"/>
      <c r="E11" s="364"/>
      <c r="F11" s="365"/>
      <c r="G11" s="31">
        <f t="shared" ref="G11:N11" si="0">SUM(G8:G10)</f>
        <v>80000000</v>
      </c>
      <c r="H11" s="31">
        <f t="shared" si="0"/>
        <v>-30000000</v>
      </c>
      <c r="I11" s="31">
        <f t="shared" si="0"/>
        <v>-15000000</v>
      </c>
      <c r="J11" s="31">
        <f t="shared" si="0"/>
        <v>0</v>
      </c>
      <c r="K11" s="31">
        <f t="shared" si="0"/>
        <v>0</v>
      </c>
      <c r="L11" s="31">
        <f t="shared" si="0"/>
        <v>35000000</v>
      </c>
      <c r="M11" s="31">
        <f t="shared" si="0"/>
        <v>0</v>
      </c>
      <c r="N11" s="31">
        <f t="shared" si="0"/>
        <v>35000000</v>
      </c>
      <c r="O11" s="31"/>
      <c r="P11" s="32"/>
    </row>
    <row r="12" spans="1:16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42"/>
      <c r="O12" s="42"/>
      <c r="P12" s="3"/>
    </row>
    <row r="13" spans="1:16" ht="15.75" x14ac:dyDescent="0.25">
      <c r="A13" s="251" t="s">
        <v>34</v>
      </c>
      <c r="B13" s="254"/>
      <c r="C13" s="3"/>
      <c r="D13" s="3"/>
      <c r="E13" s="249"/>
      <c r="F13" s="35" t="s">
        <v>798</v>
      </c>
      <c r="G13" s="35"/>
      <c r="H13" s="35"/>
      <c r="I13" s="35"/>
      <c r="J13" s="35"/>
      <c r="K13" s="35"/>
      <c r="L13" s="187"/>
      <c r="M13" s="187"/>
      <c r="N13" s="187"/>
      <c r="O13" s="187"/>
      <c r="P13" s="187"/>
    </row>
    <row r="14" spans="1:16" ht="15.75" x14ac:dyDescent="0.25">
      <c r="A14" s="251"/>
      <c r="B14" s="254" t="s">
        <v>37</v>
      </c>
      <c r="C14" s="3"/>
      <c r="D14" s="3"/>
      <c r="E14" s="249"/>
      <c r="F14" s="35" t="s">
        <v>272</v>
      </c>
      <c r="G14" s="571" t="s">
        <v>273</v>
      </c>
      <c r="H14" s="571"/>
      <c r="I14" s="255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"/>
      <c r="D15" s="3"/>
      <c r="E15" s="249"/>
      <c r="F15" s="35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"/>
      <c r="D16" s="3"/>
      <c r="E16" s="249"/>
      <c r="F16" s="35"/>
      <c r="G16" s="35"/>
      <c r="H16" s="35"/>
      <c r="I16" s="35"/>
      <c r="J16" s="35"/>
      <c r="K16" s="35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"/>
      <c r="D17" s="3"/>
      <c r="E17" s="249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"/>
      <c r="D18" s="3"/>
      <c r="E18" s="249"/>
      <c r="F18" s="35"/>
      <c r="G18" s="35"/>
      <c r="H18" s="35"/>
      <c r="I18" s="35"/>
      <c r="J18" s="35"/>
      <c r="K18" s="35"/>
      <c r="L18" s="187"/>
      <c r="M18" s="187"/>
      <c r="N18" s="187"/>
      <c r="O18" s="187"/>
      <c r="P18" s="187"/>
    </row>
    <row r="19" spans="1:16" ht="15.75" x14ac:dyDescent="0.25">
      <c r="A19" s="251" t="s">
        <v>274</v>
      </c>
      <c r="B19" s="253" t="s">
        <v>275</v>
      </c>
      <c r="C19" s="3"/>
      <c r="D19" s="3"/>
      <c r="E19" s="249"/>
      <c r="F19" s="252" t="s">
        <v>276</v>
      </c>
      <c r="G19" s="36" t="s">
        <v>40</v>
      </c>
      <c r="H19" s="36" t="s">
        <v>419</v>
      </c>
      <c r="I19" s="36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0" t="s">
        <v>278</v>
      </c>
      <c r="C20" s="3"/>
      <c r="D20" s="3"/>
      <c r="E20" s="249"/>
      <c r="F20" s="248" t="s">
        <v>215</v>
      </c>
      <c r="G20" s="247" t="s">
        <v>43</v>
      </c>
      <c r="H20" s="247" t="s">
        <v>125</v>
      </c>
      <c r="I20" s="247"/>
      <c r="J20" s="187"/>
      <c r="K20" s="187"/>
      <c r="L20" s="187"/>
      <c r="M20" s="187"/>
      <c r="N20" s="187"/>
      <c r="O20" s="187"/>
      <c r="P20" s="187"/>
    </row>
    <row r="22" spans="1:16" ht="20.25" x14ac:dyDescent="0.55000000000000004">
      <c r="A22" s="2" t="s">
        <v>0</v>
      </c>
      <c r="B22" s="3"/>
      <c r="C22" s="4"/>
      <c r="D22" s="4"/>
      <c r="E22" s="4"/>
      <c r="F22" s="4"/>
      <c r="G22" s="292"/>
      <c r="H22" s="37"/>
      <c r="I22" s="293"/>
      <c r="J22" s="37"/>
      <c r="K22" s="37"/>
      <c r="L22" s="34"/>
      <c r="M22" s="187"/>
      <c r="N22" s="187"/>
      <c r="O22" s="187"/>
      <c r="P22" s="187"/>
    </row>
    <row r="23" spans="1:16" ht="15.75" x14ac:dyDescent="0.25">
      <c r="A23" s="43" t="s">
        <v>799</v>
      </c>
      <c r="B23" s="2"/>
      <c r="C23" s="2"/>
      <c r="D23" s="2"/>
      <c r="E23" s="2"/>
      <c r="F23" s="2"/>
      <c r="G23" s="37"/>
      <c r="H23" s="37"/>
      <c r="I23" s="37"/>
      <c r="J23" s="37"/>
      <c r="K23" s="37"/>
      <c r="L23" s="34"/>
      <c r="M23" s="187"/>
      <c r="N23" s="187"/>
      <c r="O23" s="187"/>
      <c r="P23" s="187"/>
    </row>
    <row r="24" spans="1:16" ht="15.75" x14ac:dyDescent="0.25">
      <c r="A24" s="6"/>
      <c r="B24" s="6" t="s">
        <v>34</v>
      </c>
      <c r="C24" s="7" t="s">
        <v>3</v>
      </c>
      <c r="D24" s="306" t="s">
        <v>713</v>
      </c>
      <c r="E24" s="8" t="s">
        <v>4</v>
      </c>
      <c r="F24" s="7" t="s">
        <v>5</v>
      </c>
      <c r="G24" s="9" t="s">
        <v>6</v>
      </c>
      <c r="H24" s="9" t="s">
        <v>6</v>
      </c>
      <c r="I24" s="142" t="s">
        <v>7</v>
      </c>
      <c r="J24" s="265" t="s">
        <v>381</v>
      </c>
      <c r="K24" s="265" t="s">
        <v>499</v>
      </c>
      <c r="L24" s="142" t="s">
        <v>13</v>
      </c>
      <c r="M24" s="142" t="s">
        <v>13</v>
      </c>
      <c r="N24" s="9" t="s">
        <v>14</v>
      </c>
      <c r="O24" s="264" t="s">
        <v>15</v>
      </c>
      <c r="P24" s="263" t="s">
        <v>16</v>
      </c>
    </row>
    <row r="25" spans="1:16" ht="15.75" x14ac:dyDescent="0.25">
      <c r="A25" s="44"/>
      <c r="B25" s="44"/>
      <c r="C25" s="45"/>
      <c r="D25" s="307"/>
      <c r="E25" s="13"/>
      <c r="F25" s="45"/>
      <c r="G25" s="46" t="s">
        <v>17</v>
      </c>
      <c r="H25" s="46"/>
      <c r="I25" s="143" t="s">
        <v>325</v>
      </c>
      <c r="J25" s="262" t="s">
        <v>383</v>
      </c>
      <c r="K25" s="262" t="s">
        <v>29</v>
      </c>
      <c r="L25" s="143" t="s">
        <v>22</v>
      </c>
      <c r="M25" s="143" t="s">
        <v>23</v>
      </c>
      <c r="N25" s="46" t="s">
        <v>24</v>
      </c>
      <c r="O25" s="44"/>
      <c r="P25" s="16"/>
    </row>
    <row r="26" spans="1:16" ht="15.75" x14ac:dyDescent="0.25">
      <c r="A26" s="44"/>
      <c r="B26" s="44"/>
      <c r="C26" s="48"/>
      <c r="D26" s="307"/>
      <c r="E26" s="13"/>
      <c r="F26" s="45"/>
      <c r="G26" s="258" t="s">
        <v>25</v>
      </c>
      <c r="H26" s="351"/>
      <c r="I26" s="143"/>
      <c r="J26" s="261"/>
      <c r="K26" s="260"/>
      <c r="L26" s="46"/>
      <c r="M26" s="46"/>
      <c r="N26" s="46"/>
      <c r="O26" s="44"/>
      <c r="P26" s="16"/>
    </row>
    <row r="27" spans="1:16" ht="15.75" x14ac:dyDescent="0.25">
      <c r="A27" s="18"/>
      <c r="B27" s="18"/>
      <c r="C27" s="19"/>
      <c r="D27" s="308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18"/>
      <c r="P27" s="24"/>
    </row>
    <row r="28" spans="1:16" ht="15.75" x14ac:dyDescent="0.25">
      <c r="A28" s="44"/>
      <c r="B28" s="50"/>
      <c r="C28" s="41"/>
      <c r="D28" s="309"/>
      <c r="E28" s="49"/>
      <c r="F28" s="55"/>
      <c r="G28" s="47"/>
      <c r="H28" s="47"/>
      <c r="I28" s="46"/>
      <c r="J28" s="46"/>
      <c r="K28" s="46"/>
      <c r="L28" s="46"/>
      <c r="M28" s="46"/>
      <c r="N28" s="46"/>
      <c r="O28" s="259"/>
      <c r="P28" s="176"/>
    </row>
    <row r="29" spans="1:16" ht="15.75" x14ac:dyDescent="0.25">
      <c r="A29" s="44">
        <v>1</v>
      </c>
      <c r="B29" s="50" t="s">
        <v>800</v>
      </c>
      <c r="C29" s="41" t="s">
        <v>801</v>
      </c>
      <c r="D29" s="310" t="s">
        <v>802</v>
      </c>
      <c r="E29" s="49">
        <v>42928</v>
      </c>
      <c r="F29" s="55" t="s">
        <v>803</v>
      </c>
      <c r="G29" s="133">
        <v>0</v>
      </c>
      <c r="H29" s="133">
        <v>0</v>
      </c>
      <c r="I29" s="46">
        <v>360000</v>
      </c>
      <c r="J29" s="46">
        <v>61842</v>
      </c>
      <c r="K29" s="46">
        <v>0</v>
      </c>
      <c r="L29" s="46">
        <f>SUM(G29:K29)</f>
        <v>421842</v>
      </c>
      <c r="M29" s="358">
        <f>10000000-L29</f>
        <v>9578158</v>
      </c>
      <c r="N29" s="46">
        <f>+L29+M29</f>
        <v>10000000</v>
      </c>
      <c r="O29" s="149" t="s">
        <v>804</v>
      </c>
      <c r="P29" s="287" t="s">
        <v>787</v>
      </c>
    </row>
    <row r="30" spans="1:16" ht="15.75" x14ac:dyDescent="0.25">
      <c r="A30" s="44"/>
      <c r="B30" s="50"/>
      <c r="C30" s="41"/>
      <c r="D30" s="273"/>
      <c r="E30" s="49"/>
      <c r="F30" s="55"/>
      <c r="G30" s="133"/>
      <c r="H30" s="133"/>
      <c r="I30" s="46"/>
      <c r="J30" s="46"/>
      <c r="K30" s="46"/>
      <c r="L30" s="46"/>
      <c r="M30" s="46"/>
      <c r="N30" s="46"/>
      <c r="O30" s="179"/>
      <c r="P30" s="287"/>
    </row>
    <row r="31" spans="1:16" ht="15.75" x14ac:dyDescent="0.25">
      <c r="A31" s="44"/>
      <c r="B31" s="27"/>
      <c r="C31" s="41"/>
      <c r="D31" s="315"/>
      <c r="E31" s="29"/>
      <c r="F31" s="28"/>
      <c r="G31" s="46"/>
      <c r="H31" s="46"/>
      <c r="I31" s="26"/>
      <c r="J31" s="26"/>
      <c r="K31" s="26"/>
      <c r="L31" s="26"/>
      <c r="M31" s="46"/>
      <c r="N31" s="46"/>
      <c r="O31" s="50"/>
      <c r="P31" s="338"/>
    </row>
    <row r="32" spans="1:16" ht="16.5" thickBot="1" x14ac:dyDescent="0.3">
      <c r="A32" s="30"/>
      <c r="B32" s="367"/>
      <c r="C32" s="368"/>
      <c r="D32" s="314"/>
      <c r="E32" s="368"/>
      <c r="F32" s="369"/>
      <c r="G32" s="31">
        <f t="shared" ref="G32" si="1">SUM(G29:G31)</f>
        <v>0</v>
      </c>
      <c r="H32" s="31">
        <f t="shared" ref="H32:N32" si="2">SUM(H29:H31)</f>
        <v>0</v>
      </c>
      <c r="I32" s="31">
        <f t="shared" si="2"/>
        <v>360000</v>
      </c>
      <c r="J32" s="31">
        <f t="shared" si="2"/>
        <v>61842</v>
      </c>
      <c r="K32" s="31">
        <f t="shared" si="2"/>
        <v>0</v>
      </c>
      <c r="L32" s="31">
        <f t="shared" si="2"/>
        <v>421842</v>
      </c>
      <c r="M32" s="31">
        <f t="shared" si="2"/>
        <v>9578158</v>
      </c>
      <c r="N32" s="31">
        <f t="shared" si="2"/>
        <v>10000000</v>
      </c>
      <c r="O32" s="31"/>
      <c r="P32" s="32"/>
    </row>
    <row r="33" spans="1:16" ht="16.5" thickTop="1" x14ac:dyDescent="0.25">
      <c r="A33" s="4"/>
      <c r="B33" s="3"/>
      <c r="C33" s="3"/>
      <c r="D33" s="3"/>
      <c r="E33" s="4"/>
      <c r="F33" s="3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ht="15.75" x14ac:dyDescent="0.25">
      <c r="A34" s="251" t="s">
        <v>34</v>
      </c>
      <c r="B34" s="254"/>
      <c r="C34" s="35" t="s">
        <v>805</v>
      </c>
      <c r="D34" s="3"/>
      <c r="E34" s="249"/>
      <c r="G34" s="35"/>
      <c r="H34" s="35"/>
      <c r="I34" s="35"/>
      <c r="J34" s="35"/>
      <c r="K34" s="35"/>
      <c r="L34" s="187"/>
      <c r="M34" s="187"/>
      <c r="N34" s="187"/>
      <c r="O34" s="187"/>
      <c r="P34" s="187"/>
    </row>
    <row r="35" spans="1:16" ht="15.75" x14ac:dyDescent="0.25">
      <c r="A35" s="251"/>
      <c r="B35" s="254" t="s">
        <v>37</v>
      </c>
      <c r="C35" s="35" t="s">
        <v>272</v>
      </c>
      <c r="D35" s="3"/>
      <c r="E35" s="249"/>
      <c r="G35" s="571" t="s">
        <v>273</v>
      </c>
      <c r="H35" s="571"/>
      <c r="I35" s="255"/>
      <c r="J35" s="187"/>
      <c r="K35" s="187"/>
      <c r="L35" s="187"/>
      <c r="M35" s="187"/>
      <c r="N35" s="187"/>
      <c r="O35" s="187"/>
      <c r="P35" s="187"/>
    </row>
    <row r="36" spans="1:16" ht="15.75" x14ac:dyDescent="0.25">
      <c r="A36" s="251"/>
      <c r="B36" s="254"/>
      <c r="C36" s="35"/>
      <c r="D36" s="3"/>
      <c r="E36" s="249"/>
      <c r="G36" s="35"/>
      <c r="H36" s="35"/>
      <c r="I36" s="35"/>
      <c r="J36" s="35"/>
      <c r="K36" s="35"/>
      <c r="L36" s="187"/>
      <c r="M36" s="187"/>
      <c r="N36" s="187"/>
      <c r="O36" s="187"/>
      <c r="P36" s="187"/>
    </row>
    <row r="37" spans="1:16" ht="15.75" x14ac:dyDescent="0.25">
      <c r="A37" s="251"/>
      <c r="B37" s="254"/>
      <c r="C37" s="35"/>
      <c r="D37" s="3"/>
      <c r="E37" s="249"/>
      <c r="G37" s="35"/>
      <c r="H37" s="35"/>
      <c r="I37" s="35"/>
      <c r="J37" s="35"/>
      <c r="K37" s="35"/>
      <c r="L37" s="187"/>
      <c r="M37" s="187"/>
      <c r="N37" s="187"/>
      <c r="O37" s="187"/>
      <c r="P37" s="187"/>
    </row>
    <row r="38" spans="1:16" ht="15.75" x14ac:dyDescent="0.25">
      <c r="A38" s="251"/>
      <c r="B38" s="254"/>
      <c r="C38" s="35"/>
      <c r="D38" s="3"/>
      <c r="E38" s="249"/>
      <c r="G38" s="35"/>
      <c r="H38" s="35"/>
      <c r="I38" s="35"/>
      <c r="J38" s="187"/>
      <c r="K38" s="187"/>
      <c r="L38" s="187"/>
      <c r="M38" s="187"/>
      <c r="N38" s="187"/>
      <c r="O38" s="187"/>
      <c r="P38" s="187"/>
    </row>
    <row r="39" spans="1:16" ht="15.75" x14ac:dyDescent="0.25">
      <c r="A39" s="251"/>
      <c r="B39" s="254"/>
      <c r="C39" s="35"/>
      <c r="D39" s="3"/>
      <c r="E39" s="249"/>
      <c r="G39" s="35"/>
      <c r="H39" s="35"/>
      <c r="I39" s="35"/>
      <c r="J39" s="35"/>
      <c r="K39" s="35"/>
      <c r="L39" s="187"/>
      <c r="M39" s="187"/>
      <c r="N39" s="187"/>
      <c r="O39" s="187"/>
      <c r="P39" s="187"/>
    </row>
    <row r="40" spans="1:16" ht="15.75" x14ac:dyDescent="0.25">
      <c r="A40" s="251" t="s">
        <v>274</v>
      </c>
      <c r="B40" s="253" t="s">
        <v>275</v>
      </c>
      <c r="C40" s="252" t="s">
        <v>276</v>
      </c>
      <c r="D40" s="3"/>
      <c r="E40" s="249"/>
      <c r="G40" s="36" t="s">
        <v>40</v>
      </c>
      <c r="H40" s="36" t="s">
        <v>419</v>
      </c>
      <c r="I40" s="36"/>
      <c r="J40" s="187"/>
      <c r="K40" s="187"/>
      <c r="L40" s="187"/>
      <c r="M40" s="187"/>
      <c r="N40" s="187"/>
      <c r="O40" s="187"/>
      <c r="P40" s="187"/>
    </row>
    <row r="41" spans="1:16" ht="15.75" x14ac:dyDescent="0.25">
      <c r="A41" s="251"/>
      <c r="B41" s="250" t="s">
        <v>278</v>
      </c>
      <c r="C41" s="248" t="s">
        <v>215</v>
      </c>
      <c r="D41" s="3"/>
      <c r="E41" s="249"/>
      <c r="G41" s="247" t="s">
        <v>43</v>
      </c>
      <c r="H41" s="247" t="s">
        <v>125</v>
      </c>
      <c r="I41" s="247"/>
      <c r="J41" s="187"/>
      <c r="K41" s="187"/>
      <c r="L41" s="187"/>
      <c r="M41" s="187"/>
      <c r="N41" s="187"/>
      <c r="O41" s="187"/>
      <c r="P41" s="187"/>
    </row>
  </sheetData>
  <mergeCells count="2">
    <mergeCell ref="G14:H14"/>
    <mergeCell ref="G35:H35"/>
  </mergeCells>
  <pageMargins left="0.11811023622047245" right="0.70866141732283472" top="0.74803149606299213" bottom="0.74803149606299213" header="0.31496062992125984" footer="0.31496062992125984"/>
  <pageSetup paperSize="9" scale="66" orientation="landscape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tabSelected="1" topLeftCell="A4" workbookViewId="0">
      <selection activeCell="J15" sqref="J15"/>
    </sheetView>
  </sheetViews>
  <sheetFormatPr defaultRowHeight="15" x14ac:dyDescent="0.25"/>
  <cols>
    <col min="1" max="1" width="2.5703125" customWidth="1"/>
    <col min="2" max="2" width="25.85546875" bestFit="1" customWidth="1"/>
    <col min="5" max="5" width="12.28515625" bestFit="1" customWidth="1"/>
    <col min="6" max="6" width="12.42578125" bestFit="1" customWidth="1"/>
    <col min="7" max="7" width="18.28515625" bestFit="1" customWidth="1"/>
    <col min="8" max="8" width="17" bestFit="1" customWidth="1"/>
    <col min="9" max="9" width="15.42578125" bestFit="1" customWidth="1"/>
    <col min="10" max="10" width="14.42578125" customWidth="1"/>
    <col min="11" max="11" width="12.42578125" bestFit="1" customWidth="1"/>
    <col min="12" max="12" width="15.42578125" bestFit="1" customWidth="1"/>
    <col min="13" max="13" width="16.5703125" bestFit="1" customWidth="1"/>
    <col min="14" max="14" width="17.7109375" customWidth="1"/>
    <col min="16" max="16" width="10.42578125" customWidth="1"/>
  </cols>
  <sheetData>
    <row r="1" spans="1:16" ht="20.25" x14ac:dyDescent="0.55000000000000004">
      <c r="A1" s="2" t="s">
        <v>0</v>
      </c>
      <c r="B1" s="3"/>
      <c r="C1" s="4"/>
      <c r="D1" s="4"/>
      <c r="E1" s="4"/>
      <c r="F1" s="4"/>
      <c r="G1" s="292"/>
      <c r="H1" s="37"/>
      <c r="I1" s="293"/>
      <c r="J1" s="37"/>
      <c r="K1" s="37"/>
      <c r="L1" s="34"/>
      <c r="M1" s="187"/>
      <c r="N1" s="187"/>
      <c r="O1" s="187"/>
      <c r="P1" s="187"/>
    </row>
    <row r="2" spans="1:16" ht="15.75" x14ac:dyDescent="0.25">
      <c r="A2" s="43" t="s">
        <v>806</v>
      </c>
      <c r="B2" s="2"/>
      <c r="C2" s="2"/>
      <c r="D2" s="2"/>
      <c r="E2" s="2"/>
      <c r="F2" s="2"/>
      <c r="G2" s="37"/>
      <c r="H2" s="37"/>
      <c r="I2" s="37"/>
      <c r="J2" s="37"/>
      <c r="K2" s="37"/>
      <c r="L2" s="34"/>
      <c r="M2" s="187"/>
      <c r="N2" s="187"/>
      <c r="O2" s="187"/>
      <c r="P2" s="187"/>
    </row>
    <row r="3" spans="1:16" ht="15.75" x14ac:dyDescent="0.25">
      <c r="A3" s="6"/>
      <c r="B3" s="6" t="s">
        <v>34</v>
      </c>
      <c r="C3" s="7" t="s">
        <v>3</v>
      </c>
      <c r="D3" s="306" t="s">
        <v>713</v>
      </c>
      <c r="E3" s="8" t="s">
        <v>4</v>
      </c>
      <c r="F3" s="7" t="s">
        <v>5</v>
      </c>
      <c r="G3" s="9" t="s">
        <v>6</v>
      </c>
      <c r="H3" s="9" t="s">
        <v>6</v>
      </c>
      <c r="I3" s="142" t="s">
        <v>7</v>
      </c>
      <c r="J3" s="265" t="s">
        <v>381</v>
      </c>
      <c r="K3" s="265" t="s">
        <v>499</v>
      </c>
      <c r="L3" s="142" t="s">
        <v>13</v>
      </c>
      <c r="M3" s="142" t="s">
        <v>13</v>
      </c>
      <c r="N3" s="9" t="s">
        <v>14</v>
      </c>
      <c r="O3" s="264" t="s">
        <v>15</v>
      </c>
      <c r="P3" s="263" t="s">
        <v>16</v>
      </c>
    </row>
    <row r="4" spans="1:16" ht="15.75" x14ac:dyDescent="0.25">
      <c r="A4" s="44"/>
      <c r="B4" s="44"/>
      <c r="C4" s="45"/>
      <c r="D4" s="307"/>
      <c r="E4" s="13"/>
      <c r="F4" s="45"/>
      <c r="G4" s="46" t="s">
        <v>17</v>
      </c>
      <c r="H4" s="46"/>
      <c r="I4" s="143" t="s">
        <v>809</v>
      </c>
      <c r="J4" s="262" t="s">
        <v>383</v>
      </c>
      <c r="K4" s="262" t="s">
        <v>29</v>
      </c>
      <c r="L4" s="143" t="s">
        <v>22</v>
      </c>
      <c r="M4" s="143" t="s">
        <v>23</v>
      </c>
      <c r="N4" s="46" t="s">
        <v>24</v>
      </c>
      <c r="O4" s="44"/>
      <c r="P4" s="16"/>
    </row>
    <row r="5" spans="1:16" ht="15.75" x14ac:dyDescent="0.25">
      <c r="A5" s="44"/>
      <c r="B5" s="44"/>
      <c r="C5" s="48"/>
      <c r="D5" s="307"/>
      <c r="E5" s="13"/>
      <c r="F5" s="45"/>
      <c r="G5" s="258" t="s">
        <v>25</v>
      </c>
      <c r="H5" s="351"/>
      <c r="I5" s="143"/>
      <c r="J5" s="261"/>
      <c r="K5" s="260"/>
      <c r="L5" s="46"/>
      <c r="M5" s="46"/>
      <c r="N5" s="46"/>
      <c r="O5" s="44"/>
      <c r="P5" s="16"/>
    </row>
    <row r="6" spans="1:16" ht="15.75" x14ac:dyDescent="0.25">
      <c r="A6" s="18"/>
      <c r="B6" s="18"/>
      <c r="C6" s="19"/>
      <c r="D6" s="308"/>
      <c r="E6" s="20"/>
      <c r="F6" s="21"/>
      <c r="G6" s="22"/>
      <c r="H6" s="22"/>
      <c r="I6" s="22"/>
      <c r="J6" s="22"/>
      <c r="K6" s="22"/>
      <c r="L6" s="22"/>
      <c r="M6" s="22"/>
      <c r="N6" s="22"/>
      <c r="O6" s="18"/>
      <c r="P6" s="24"/>
    </row>
    <row r="7" spans="1:16" ht="15.75" x14ac:dyDescent="0.25">
      <c r="A7" s="44"/>
      <c r="B7" s="50"/>
      <c r="C7" s="41"/>
      <c r="D7" s="309"/>
      <c r="E7" s="49"/>
      <c r="F7" s="55"/>
      <c r="G7" s="47"/>
      <c r="H7" s="47"/>
      <c r="I7" s="46"/>
      <c r="J7" s="46"/>
      <c r="K7" s="46"/>
      <c r="L7" s="46"/>
      <c r="M7" s="46"/>
      <c r="N7" s="46"/>
      <c r="O7" s="259"/>
      <c r="P7" s="176"/>
    </row>
    <row r="8" spans="1:16" ht="15.75" x14ac:dyDescent="0.25">
      <c r="A8" s="44">
        <v>1</v>
      </c>
      <c r="B8" s="50" t="s">
        <v>807</v>
      </c>
      <c r="C8" s="41" t="s">
        <v>654</v>
      </c>
      <c r="D8" s="310" t="s">
        <v>808</v>
      </c>
      <c r="E8" s="49">
        <v>42961</v>
      </c>
      <c r="F8" s="55" t="s">
        <v>655</v>
      </c>
      <c r="G8" s="133">
        <v>0</v>
      </c>
      <c r="H8" s="133">
        <v>0</v>
      </c>
      <c r="I8" s="46">
        <v>25200000</v>
      </c>
      <c r="J8" s="46">
        <v>1000000</v>
      </c>
      <c r="K8" s="46">
        <v>0</v>
      </c>
      <c r="L8" s="46">
        <f>SUM(G8:K8)</f>
        <v>26200000</v>
      </c>
      <c r="M8" s="358">
        <f>126200000-L8</f>
        <v>100000000</v>
      </c>
      <c r="N8" s="46">
        <f>+L8+M8</f>
        <v>126200000</v>
      </c>
      <c r="O8" s="373" t="s">
        <v>142</v>
      </c>
      <c r="P8" s="287" t="s">
        <v>810</v>
      </c>
    </row>
    <row r="9" spans="1:16" ht="15.75" x14ac:dyDescent="0.25">
      <c r="A9" s="44"/>
      <c r="B9" s="27"/>
      <c r="C9" s="41"/>
      <c r="D9" s="315"/>
      <c r="E9" s="29"/>
      <c r="F9" s="28"/>
      <c r="G9" s="46"/>
      <c r="H9" s="46"/>
      <c r="I9" s="26"/>
      <c r="J9" s="26"/>
      <c r="K9" s="26"/>
      <c r="L9" s="26"/>
      <c r="M9" s="46"/>
      <c r="N9" s="46"/>
      <c r="O9" s="50"/>
      <c r="P9" s="338"/>
    </row>
    <row r="10" spans="1:16" ht="16.5" thickBot="1" x14ac:dyDescent="0.3">
      <c r="A10" s="30"/>
      <c r="B10" s="370"/>
      <c r="C10" s="371"/>
      <c r="D10" s="314"/>
      <c r="E10" s="371"/>
      <c r="F10" s="372"/>
      <c r="G10" s="31">
        <f t="shared" ref="G10:N10" si="0">SUM(G8:G9)</f>
        <v>0</v>
      </c>
      <c r="H10" s="31">
        <f t="shared" si="0"/>
        <v>0</v>
      </c>
      <c r="I10" s="31">
        <f t="shared" si="0"/>
        <v>25200000</v>
      </c>
      <c r="J10" s="31">
        <f t="shared" si="0"/>
        <v>1000000</v>
      </c>
      <c r="K10" s="31">
        <f t="shared" si="0"/>
        <v>0</v>
      </c>
      <c r="L10" s="31">
        <f t="shared" si="0"/>
        <v>26200000</v>
      </c>
      <c r="M10" s="31">
        <f t="shared" si="0"/>
        <v>100000000</v>
      </c>
      <c r="N10" s="31">
        <f t="shared" si="0"/>
        <v>126200000</v>
      </c>
      <c r="O10" s="31"/>
      <c r="P10" s="32"/>
    </row>
    <row r="11" spans="1:16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42"/>
      <c r="P11" s="3"/>
    </row>
    <row r="12" spans="1:16" ht="15.75" x14ac:dyDescent="0.25">
      <c r="A12" s="251" t="s">
        <v>34</v>
      </c>
      <c r="B12" s="254"/>
      <c r="C12" s="35" t="s">
        <v>811</v>
      </c>
      <c r="D12" s="3"/>
      <c r="E12" s="249"/>
      <c r="G12" s="35"/>
      <c r="H12" s="35"/>
      <c r="I12" s="35"/>
      <c r="J12" s="35"/>
      <c r="K12" s="35"/>
      <c r="L12" s="187"/>
      <c r="M12" s="187"/>
      <c r="N12" s="187"/>
      <c r="O12" s="187"/>
      <c r="P12" s="187"/>
    </row>
    <row r="13" spans="1:16" ht="15.75" x14ac:dyDescent="0.25">
      <c r="A13" s="251"/>
      <c r="B13" s="254" t="s">
        <v>37</v>
      </c>
      <c r="C13" s="35" t="s">
        <v>272</v>
      </c>
      <c r="D13" s="3"/>
      <c r="E13" s="249"/>
      <c r="G13" s="571" t="s">
        <v>273</v>
      </c>
      <c r="H13" s="571"/>
      <c r="I13" s="255"/>
      <c r="J13" s="187"/>
      <c r="K13" s="187"/>
      <c r="L13" s="187"/>
      <c r="M13" s="187"/>
      <c r="N13" s="187"/>
      <c r="O13" s="187"/>
      <c r="P13" s="187"/>
    </row>
    <row r="14" spans="1:16" ht="15.75" x14ac:dyDescent="0.25">
      <c r="A14" s="251"/>
      <c r="B14" s="254"/>
      <c r="C14" s="35"/>
      <c r="D14" s="3"/>
      <c r="E14" s="249"/>
      <c r="G14" s="35"/>
      <c r="H14" s="35"/>
      <c r="I14" s="35"/>
      <c r="J14" s="35"/>
      <c r="K14" s="35"/>
      <c r="L14" s="187"/>
      <c r="M14" s="187"/>
      <c r="N14" s="187"/>
      <c r="O14" s="187"/>
      <c r="P14" s="187"/>
    </row>
    <row r="15" spans="1:16" ht="15.75" x14ac:dyDescent="0.25">
      <c r="A15" s="251"/>
      <c r="B15" s="254"/>
      <c r="C15" s="35"/>
      <c r="D15" s="3"/>
      <c r="E15" s="249"/>
      <c r="G15" s="35"/>
      <c r="H15" s="35"/>
      <c r="I15" s="35"/>
      <c r="J15" s="35"/>
      <c r="K15" s="35"/>
      <c r="L15" s="187"/>
      <c r="M15" s="187"/>
      <c r="N15" s="187"/>
      <c r="O15" s="187"/>
      <c r="P15" s="187"/>
    </row>
    <row r="16" spans="1:16" ht="15.75" x14ac:dyDescent="0.25">
      <c r="A16" s="251"/>
      <c r="B16" s="254"/>
      <c r="C16" s="35"/>
      <c r="D16" s="3"/>
      <c r="E16" s="249"/>
      <c r="G16" s="35"/>
      <c r="H16" s="35"/>
      <c r="I16" s="35"/>
      <c r="J16" s="187"/>
      <c r="K16" s="187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5"/>
      <c r="D17" s="3"/>
      <c r="E17" s="249"/>
      <c r="G17" s="35"/>
      <c r="H17" s="35"/>
      <c r="I17" s="35"/>
      <c r="J17" s="35"/>
      <c r="K17" s="35"/>
      <c r="L17" s="187"/>
      <c r="M17" s="187"/>
      <c r="N17" s="187"/>
      <c r="O17" s="187"/>
      <c r="P17" s="187"/>
    </row>
    <row r="18" spans="1:16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  <c r="J18" s="187"/>
      <c r="K18" s="187"/>
      <c r="L18" s="187"/>
      <c r="M18" s="187"/>
      <c r="N18" s="187"/>
      <c r="O18" s="187"/>
      <c r="P18" s="187"/>
    </row>
    <row r="19" spans="1:16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  <c r="J19" s="187"/>
      <c r="K19" s="187"/>
      <c r="L19" s="187"/>
      <c r="M19" s="187"/>
      <c r="N19" s="187"/>
      <c r="O19" s="187"/>
      <c r="P19" s="187"/>
    </row>
  </sheetData>
  <mergeCells count="1">
    <mergeCell ref="G13:H13"/>
  </mergeCells>
  <pageMargins left="0.11811023622047245" right="0.70866141732283472" top="0.74803149606299213" bottom="0.74803149606299213" header="0.31496062992125984" footer="0.31496062992125984"/>
  <pageSetup paperSize="5" scale="76" orientation="landscape" horizontalDpi="4294967293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E16" workbookViewId="0">
      <selection activeCell="L20" sqref="L20"/>
    </sheetView>
  </sheetViews>
  <sheetFormatPr defaultRowHeight="15" x14ac:dyDescent="0.25"/>
  <cols>
    <col min="1" max="1" width="2.5703125" style="471" customWidth="1"/>
    <col min="2" max="2" width="31" style="471" bestFit="1" customWidth="1"/>
    <col min="3" max="4" width="9.140625" style="471"/>
    <col min="5" max="5" width="12.42578125" style="471" bestFit="1" customWidth="1"/>
    <col min="6" max="6" width="18.5703125" style="471" customWidth="1"/>
    <col min="7" max="7" width="18.42578125" style="471" bestFit="1" customWidth="1"/>
    <col min="8" max="8" width="17.140625" style="471" bestFit="1" customWidth="1"/>
    <col min="9" max="9" width="15.5703125" style="471" customWidth="1"/>
    <col min="10" max="10" width="15.42578125" style="471" customWidth="1"/>
    <col min="11" max="11" width="15.42578125" style="471" bestFit="1" customWidth="1"/>
    <col min="12" max="12" width="16.7109375" style="471" bestFit="1" customWidth="1"/>
    <col min="13" max="13" width="16.5703125" style="471" bestFit="1" customWidth="1"/>
    <col min="14" max="14" width="17.28515625" style="471" customWidth="1"/>
    <col min="15" max="15" width="10.42578125" style="471" customWidth="1"/>
    <col min="16" max="16" width="11.140625" style="471" customWidth="1"/>
    <col min="17" max="16384" width="9.140625" style="471"/>
  </cols>
  <sheetData>
    <row r="1" spans="1:15" s="404" customFormat="1" ht="20.25" x14ac:dyDescent="0.55000000000000004">
      <c r="A1" s="397" t="s">
        <v>0</v>
      </c>
      <c r="B1" s="398"/>
      <c r="C1" s="399"/>
      <c r="D1" s="399"/>
      <c r="E1" s="399"/>
      <c r="F1" s="399"/>
      <c r="G1" s="400"/>
      <c r="H1" s="401"/>
      <c r="I1" s="402"/>
      <c r="J1" s="401"/>
      <c r="K1" s="403"/>
    </row>
    <row r="2" spans="1:15" s="404" customFormat="1" ht="15.75" x14ac:dyDescent="0.25">
      <c r="A2" s="405" t="s">
        <v>815</v>
      </c>
      <c r="B2" s="397"/>
      <c r="C2" s="397"/>
      <c r="D2" s="397"/>
      <c r="E2" s="397"/>
      <c r="F2" s="397"/>
      <c r="G2" s="401"/>
      <c r="H2" s="401"/>
      <c r="I2" s="401"/>
      <c r="J2" s="401"/>
      <c r="K2" s="403"/>
    </row>
    <row r="3" spans="1:15" s="404" customFormat="1" ht="15.75" x14ac:dyDescent="0.25">
      <c r="A3" s="406"/>
      <c r="B3" s="406" t="s">
        <v>34</v>
      </c>
      <c r="C3" s="407" t="s">
        <v>3</v>
      </c>
      <c r="D3" s="408" t="s">
        <v>713</v>
      </c>
      <c r="E3" s="409" t="s">
        <v>4</v>
      </c>
      <c r="F3" s="407" t="s">
        <v>5</v>
      </c>
      <c r="G3" s="410" t="s">
        <v>6</v>
      </c>
      <c r="H3" s="411" t="s">
        <v>7</v>
      </c>
      <c r="I3" s="412" t="s">
        <v>381</v>
      </c>
      <c r="J3" s="412" t="s">
        <v>499</v>
      </c>
      <c r="K3" s="411" t="s">
        <v>13</v>
      </c>
      <c r="L3" s="411" t="s">
        <v>13</v>
      </c>
      <c r="M3" s="410" t="s">
        <v>14</v>
      </c>
      <c r="N3" s="413" t="s">
        <v>15</v>
      </c>
      <c r="O3" s="414" t="s">
        <v>16</v>
      </c>
    </row>
    <row r="4" spans="1:15" s="404" customFormat="1" ht="15.75" x14ac:dyDescent="0.25">
      <c r="A4" s="415"/>
      <c r="B4" s="415"/>
      <c r="C4" s="416"/>
      <c r="D4" s="417"/>
      <c r="E4" s="418"/>
      <c r="F4" s="416"/>
      <c r="G4" s="419" t="s">
        <v>17</v>
      </c>
      <c r="H4" s="420" t="s">
        <v>822</v>
      </c>
      <c r="I4" s="421" t="s">
        <v>383</v>
      </c>
      <c r="J4" s="421" t="s">
        <v>29</v>
      </c>
      <c r="K4" s="420" t="s">
        <v>22</v>
      </c>
      <c r="L4" s="420" t="s">
        <v>23</v>
      </c>
      <c r="M4" s="419" t="s">
        <v>24</v>
      </c>
      <c r="N4" s="415"/>
      <c r="O4" s="422"/>
    </row>
    <row r="5" spans="1:15" s="404" customFormat="1" ht="15.75" x14ac:dyDescent="0.25">
      <c r="A5" s="415"/>
      <c r="B5" s="415"/>
      <c r="C5" s="423"/>
      <c r="D5" s="417"/>
      <c r="E5" s="418"/>
      <c r="F5" s="416"/>
      <c r="G5" s="424" t="s">
        <v>25</v>
      </c>
      <c r="H5" s="425"/>
      <c r="I5" s="420"/>
      <c r="J5" s="426"/>
      <c r="K5" s="419"/>
      <c r="L5" s="419"/>
      <c r="M5" s="419"/>
      <c r="N5" s="415"/>
      <c r="O5" s="422"/>
    </row>
    <row r="6" spans="1:15" s="404" customFormat="1" ht="15.75" x14ac:dyDescent="0.25">
      <c r="A6" s="427"/>
      <c r="B6" s="427"/>
      <c r="C6" s="428"/>
      <c r="D6" s="429"/>
      <c r="E6" s="430"/>
      <c r="F6" s="431"/>
      <c r="G6" s="432"/>
      <c r="H6" s="432"/>
      <c r="I6" s="432"/>
      <c r="J6" s="432"/>
      <c r="K6" s="432"/>
      <c r="L6" s="432"/>
      <c r="M6" s="432"/>
      <c r="N6" s="427"/>
      <c r="O6" s="433"/>
    </row>
    <row r="7" spans="1:15" s="404" customFormat="1" ht="15.75" x14ac:dyDescent="0.25">
      <c r="A7" s="415"/>
      <c r="B7" s="434"/>
      <c r="C7" s="435"/>
      <c r="D7" s="436"/>
      <c r="E7" s="437"/>
      <c r="F7" s="438"/>
      <c r="G7" s="439"/>
      <c r="H7" s="439"/>
      <c r="I7" s="419"/>
      <c r="J7" s="419"/>
      <c r="K7" s="419"/>
      <c r="L7" s="419"/>
      <c r="M7" s="419"/>
      <c r="N7" s="440"/>
      <c r="O7" s="441"/>
    </row>
    <row r="8" spans="1:15" s="404" customFormat="1" ht="15.75" x14ac:dyDescent="0.25">
      <c r="A8" s="415">
        <v>1</v>
      </c>
      <c r="B8" s="434" t="s">
        <v>816</v>
      </c>
      <c r="C8" s="435" t="s">
        <v>293</v>
      </c>
      <c r="D8" s="442" t="s">
        <v>817</v>
      </c>
      <c r="E8" s="437">
        <v>42985</v>
      </c>
      <c r="F8" s="438" t="s">
        <v>294</v>
      </c>
      <c r="G8" s="443">
        <v>0</v>
      </c>
      <c r="H8" s="443">
        <v>1800000</v>
      </c>
      <c r="I8" s="419">
        <v>250000</v>
      </c>
      <c r="J8" s="419">
        <v>0</v>
      </c>
      <c r="K8" s="419">
        <f>SUM(G8:J8)</f>
        <v>2050000</v>
      </c>
      <c r="L8" s="419">
        <f>25000000-K8</f>
        <v>22950000</v>
      </c>
      <c r="M8" s="419">
        <f>+K8+L8</f>
        <v>25000000</v>
      </c>
      <c r="N8" s="444" t="s">
        <v>196</v>
      </c>
      <c r="O8" s="445" t="s">
        <v>823</v>
      </c>
    </row>
    <row r="9" spans="1:15" s="404" customFormat="1" ht="15.75" x14ac:dyDescent="0.25">
      <c r="A9" s="415"/>
      <c r="B9" s="446"/>
      <c r="C9" s="435"/>
      <c r="D9" s="447"/>
      <c r="E9" s="448"/>
      <c r="F9" s="449"/>
      <c r="G9" s="419"/>
      <c r="H9" s="419"/>
      <c r="I9" s="450"/>
      <c r="J9" s="450"/>
      <c r="K9" s="450"/>
      <c r="L9" s="419"/>
      <c r="M9" s="419"/>
      <c r="N9" s="434"/>
      <c r="O9" s="451"/>
    </row>
    <row r="10" spans="1:15" s="404" customFormat="1" ht="16.5" thickBot="1" x14ac:dyDescent="0.3">
      <c r="A10" s="452"/>
      <c r="B10" s="453"/>
      <c r="C10" s="454"/>
      <c r="D10" s="455"/>
      <c r="E10" s="454"/>
      <c r="F10" s="456"/>
      <c r="G10" s="457">
        <f t="shared" ref="G10:M10" si="0">SUM(G8:G9)</f>
        <v>0</v>
      </c>
      <c r="H10" s="457">
        <f t="shared" si="0"/>
        <v>1800000</v>
      </c>
      <c r="I10" s="457">
        <f t="shared" si="0"/>
        <v>250000</v>
      </c>
      <c r="J10" s="457">
        <f t="shared" si="0"/>
        <v>0</v>
      </c>
      <c r="K10" s="457">
        <f t="shared" si="0"/>
        <v>2050000</v>
      </c>
      <c r="L10" s="457">
        <f t="shared" si="0"/>
        <v>22950000</v>
      </c>
      <c r="M10" s="457">
        <f t="shared" si="0"/>
        <v>25000000</v>
      </c>
      <c r="N10" s="457"/>
      <c r="O10" s="458"/>
    </row>
    <row r="11" spans="1:15" s="404" customFormat="1" ht="16.5" thickTop="1" x14ac:dyDescent="0.25">
      <c r="A11" s="399"/>
      <c r="B11" s="398"/>
      <c r="C11" s="398"/>
      <c r="D11" s="398"/>
      <c r="E11" s="399"/>
      <c r="F11" s="398"/>
      <c r="G11" s="459"/>
      <c r="H11" s="459"/>
      <c r="I11" s="459"/>
      <c r="J11" s="459"/>
      <c r="K11" s="459"/>
      <c r="L11" s="459"/>
      <c r="M11" s="459"/>
      <c r="N11" s="459"/>
      <c r="O11" s="398"/>
    </row>
    <row r="12" spans="1:15" s="404" customFormat="1" ht="15.75" x14ac:dyDescent="0.25">
      <c r="A12" s="460" t="s">
        <v>34</v>
      </c>
      <c r="B12" s="461"/>
      <c r="C12" s="462" t="s">
        <v>824</v>
      </c>
      <c r="D12" s="398"/>
      <c r="E12" s="463"/>
      <c r="G12" s="462"/>
      <c r="H12" s="462"/>
      <c r="I12" s="462"/>
      <c r="J12" s="462"/>
    </row>
    <row r="13" spans="1:15" s="404" customFormat="1" ht="15.75" x14ac:dyDescent="0.25">
      <c r="A13" s="460"/>
      <c r="B13" s="461" t="s">
        <v>37</v>
      </c>
      <c r="C13" s="462" t="s">
        <v>272</v>
      </c>
      <c r="D13" s="398"/>
      <c r="E13" s="463"/>
      <c r="G13" s="578" t="s">
        <v>273</v>
      </c>
      <c r="H13" s="578"/>
      <c r="I13" s="464"/>
    </row>
    <row r="14" spans="1:15" s="404" customFormat="1" ht="15.75" x14ac:dyDescent="0.25">
      <c r="A14" s="460"/>
      <c r="B14" s="461"/>
      <c r="C14" s="462"/>
      <c r="D14" s="398"/>
      <c r="E14" s="463"/>
      <c r="G14" s="462"/>
      <c r="H14" s="462"/>
      <c r="I14" s="462"/>
      <c r="J14" s="462"/>
    </row>
    <row r="15" spans="1:15" s="404" customFormat="1" ht="15.75" x14ac:dyDescent="0.25">
      <c r="A15" s="460"/>
      <c r="B15" s="461"/>
      <c r="C15" s="462"/>
      <c r="D15" s="398"/>
      <c r="E15" s="463"/>
      <c r="G15" s="462"/>
      <c r="H15" s="462"/>
      <c r="I15" s="462"/>
      <c r="J15" s="462"/>
    </row>
    <row r="16" spans="1:15" s="404" customFormat="1" ht="15.75" x14ac:dyDescent="0.25">
      <c r="A16" s="460"/>
      <c r="B16" s="461"/>
      <c r="C16" s="462"/>
      <c r="D16" s="398"/>
      <c r="E16" s="463"/>
      <c r="G16" s="462"/>
      <c r="H16" s="462"/>
      <c r="I16" s="462"/>
    </row>
    <row r="17" spans="1:15" s="404" customFormat="1" ht="15.75" x14ac:dyDescent="0.25">
      <c r="A17" s="460"/>
      <c r="B17" s="461"/>
      <c r="C17" s="462"/>
      <c r="D17" s="398"/>
      <c r="E17" s="463"/>
      <c r="G17" s="462"/>
      <c r="H17" s="462"/>
      <c r="I17" s="462"/>
      <c r="J17" s="462"/>
    </row>
    <row r="18" spans="1:15" s="404" customFormat="1" ht="15.75" x14ac:dyDescent="0.25">
      <c r="A18" s="460" t="s">
        <v>274</v>
      </c>
      <c r="B18" s="465" t="s">
        <v>275</v>
      </c>
      <c r="C18" s="466" t="s">
        <v>276</v>
      </c>
      <c r="D18" s="398"/>
      <c r="E18" s="463"/>
      <c r="G18" s="467" t="s">
        <v>40</v>
      </c>
      <c r="H18" s="467" t="s">
        <v>419</v>
      </c>
      <c r="I18" s="467"/>
    </row>
    <row r="19" spans="1:15" s="404" customFormat="1" ht="15.75" x14ac:dyDescent="0.25">
      <c r="A19" s="460"/>
      <c r="B19" s="468" t="s">
        <v>278</v>
      </c>
      <c r="C19" s="469" t="s">
        <v>215</v>
      </c>
      <c r="D19" s="398"/>
      <c r="E19" s="463"/>
      <c r="G19" s="470" t="s">
        <v>43</v>
      </c>
      <c r="H19" s="470" t="s">
        <v>125</v>
      </c>
      <c r="I19" s="470"/>
    </row>
    <row r="21" spans="1:15" ht="20.25" x14ac:dyDescent="0.55000000000000004">
      <c r="A21" s="397" t="s">
        <v>0</v>
      </c>
      <c r="B21" s="398"/>
      <c r="C21" s="399"/>
      <c r="D21" s="399"/>
      <c r="E21" s="399"/>
      <c r="F21" s="399"/>
      <c r="G21" s="400"/>
      <c r="H21" s="401"/>
      <c r="I21" s="402"/>
      <c r="J21" s="401"/>
      <c r="K21" s="403"/>
      <c r="L21" s="404"/>
      <c r="M21" s="404"/>
      <c r="N21" s="404"/>
      <c r="O21" s="404"/>
    </row>
    <row r="22" spans="1:15" ht="15.75" x14ac:dyDescent="0.25">
      <c r="A22" s="405" t="s">
        <v>815</v>
      </c>
      <c r="B22" s="397"/>
      <c r="C22" s="397"/>
      <c r="D22" s="397"/>
      <c r="E22" s="397"/>
      <c r="F22" s="397"/>
      <c r="G22" s="401"/>
      <c r="H22" s="401"/>
      <c r="I22" s="401"/>
      <c r="J22" s="401"/>
      <c r="K22" s="403"/>
      <c r="L22" s="404"/>
      <c r="M22" s="404"/>
      <c r="N22" s="404"/>
      <c r="O22" s="404"/>
    </row>
    <row r="23" spans="1:15" ht="15.75" x14ac:dyDescent="0.25">
      <c r="A23" s="406"/>
      <c r="B23" s="406" t="s">
        <v>34</v>
      </c>
      <c r="C23" s="407" t="s">
        <v>3</v>
      </c>
      <c r="D23" s="408" t="s">
        <v>713</v>
      </c>
      <c r="E23" s="409" t="s">
        <v>4</v>
      </c>
      <c r="F23" s="407" t="s">
        <v>5</v>
      </c>
      <c r="G23" s="410" t="s">
        <v>6</v>
      </c>
      <c r="H23" s="411" t="s">
        <v>7</v>
      </c>
      <c r="I23" s="412" t="s">
        <v>381</v>
      </c>
      <c r="J23" s="412" t="s">
        <v>499</v>
      </c>
      <c r="K23" s="411" t="s">
        <v>13</v>
      </c>
      <c r="L23" s="411" t="s">
        <v>13</v>
      </c>
      <c r="M23" s="410" t="s">
        <v>14</v>
      </c>
      <c r="N23" s="413" t="s">
        <v>15</v>
      </c>
      <c r="O23" s="414" t="s">
        <v>16</v>
      </c>
    </row>
    <row r="24" spans="1:15" ht="15.75" x14ac:dyDescent="0.25">
      <c r="A24" s="415"/>
      <c r="B24" s="415"/>
      <c r="C24" s="416"/>
      <c r="D24" s="417"/>
      <c r="E24" s="418"/>
      <c r="F24" s="416"/>
      <c r="G24" s="419" t="s">
        <v>17</v>
      </c>
      <c r="H24" s="420" t="s">
        <v>822</v>
      </c>
      <c r="I24" s="421" t="s">
        <v>383</v>
      </c>
      <c r="J24" s="421" t="s">
        <v>29</v>
      </c>
      <c r="K24" s="420" t="s">
        <v>22</v>
      </c>
      <c r="L24" s="420" t="s">
        <v>23</v>
      </c>
      <c r="M24" s="419" t="s">
        <v>24</v>
      </c>
      <c r="N24" s="415"/>
      <c r="O24" s="422"/>
    </row>
    <row r="25" spans="1:15" ht="15.75" x14ac:dyDescent="0.25">
      <c r="A25" s="415"/>
      <c r="B25" s="415"/>
      <c r="C25" s="423"/>
      <c r="D25" s="417"/>
      <c r="E25" s="418"/>
      <c r="F25" s="416"/>
      <c r="G25" s="424" t="s">
        <v>25</v>
      </c>
      <c r="H25" s="425"/>
      <c r="I25" s="420"/>
      <c r="J25" s="426"/>
      <c r="K25" s="419"/>
      <c r="L25" s="419"/>
      <c r="M25" s="419"/>
      <c r="N25" s="415"/>
      <c r="O25" s="422"/>
    </row>
    <row r="26" spans="1:15" ht="15.75" x14ac:dyDescent="0.25">
      <c r="A26" s="427"/>
      <c r="B26" s="427"/>
      <c r="C26" s="428"/>
      <c r="D26" s="429"/>
      <c r="E26" s="430"/>
      <c r="F26" s="431"/>
      <c r="G26" s="432"/>
      <c r="H26" s="432"/>
      <c r="I26" s="432"/>
      <c r="J26" s="432"/>
      <c r="K26" s="432"/>
      <c r="L26" s="432"/>
      <c r="M26" s="432"/>
      <c r="N26" s="427"/>
      <c r="O26" s="433"/>
    </row>
    <row r="27" spans="1:15" ht="15.75" x14ac:dyDescent="0.25">
      <c r="A27" s="415"/>
      <c r="B27" s="434"/>
      <c r="C27" s="435"/>
      <c r="D27" s="436"/>
      <c r="E27" s="437"/>
      <c r="F27" s="438"/>
      <c r="G27" s="439"/>
      <c r="H27" s="439"/>
      <c r="I27" s="419"/>
      <c r="J27" s="419"/>
      <c r="K27" s="419"/>
      <c r="L27" s="419"/>
      <c r="M27" s="419"/>
      <c r="N27" s="440"/>
      <c r="O27" s="441"/>
    </row>
    <row r="28" spans="1:15" ht="15.75" x14ac:dyDescent="0.25">
      <c r="A28" s="415">
        <v>1</v>
      </c>
      <c r="B28" s="434" t="s">
        <v>818</v>
      </c>
      <c r="C28" s="435" t="s">
        <v>819</v>
      </c>
      <c r="D28" s="442" t="s">
        <v>820</v>
      </c>
      <c r="E28" s="437">
        <v>42985</v>
      </c>
      <c r="F28" s="438" t="s">
        <v>821</v>
      </c>
      <c r="G28" s="443">
        <v>0</v>
      </c>
      <c r="H28" s="419">
        <v>9360000</v>
      </c>
      <c r="I28" s="419">
        <v>1000000</v>
      </c>
      <c r="J28" s="419">
        <v>200000</v>
      </c>
      <c r="K28" s="419">
        <f>SUM(G28:J28)</f>
        <v>10560000</v>
      </c>
      <c r="L28" s="419">
        <f>140560000-K28</f>
        <v>130000000</v>
      </c>
      <c r="M28" s="419">
        <f>+K28+L28</f>
        <v>140560000</v>
      </c>
      <c r="N28" s="444" t="s">
        <v>594</v>
      </c>
      <c r="O28" s="445" t="s">
        <v>823</v>
      </c>
    </row>
    <row r="29" spans="1:15" ht="15.75" x14ac:dyDescent="0.25">
      <c r="A29" s="415"/>
      <c r="B29" s="446"/>
      <c r="C29" s="435"/>
      <c r="D29" s="447"/>
      <c r="E29" s="448"/>
      <c r="F29" s="449"/>
      <c r="G29" s="419"/>
      <c r="H29" s="419"/>
      <c r="I29" s="450"/>
      <c r="J29" s="450"/>
      <c r="K29" s="450"/>
      <c r="L29" s="419"/>
      <c r="M29" s="419"/>
      <c r="N29" s="434"/>
      <c r="O29" s="451"/>
    </row>
    <row r="30" spans="1:15" ht="16.5" thickBot="1" x14ac:dyDescent="0.3">
      <c r="A30" s="452"/>
      <c r="B30" s="453"/>
      <c r="C30" s="454"/>
      <c r="D30" s="455"/>
      <c r="E30" s="454"/>
      <c r="F30" s="456"/>
      <c r="G30" s="457">
        <f>SUM(G28:G29)</f>
        <v>0</v>
      </c>
      <c r="H30" s="457">
        <f t="shared" ref="H30:M30" si="1">SUM(H28:H29)</f>
        <v>9360000</v>
      </c>
      <c r="I30" s="457">
        <f t="shared" si="1"/>
        <v>1000000</v>
      </c>
      <c r="J30" s="457">
        <f t="shared" si="1"/>
        <v>200000</v>
      </c>
      <c r="K30" s="457">
        <f t="shared" si="1"/>
        <v>10560000</v>
      </c>
      <c r="L30" s="457">
        <f t="shared" si="1"/>
        <v>130000000</v>
      </c>
      <c r="M30" s="457">
        <f t="shared" si="1"/>
        <v>140560000</v>
      </c>
      <c r="N30" s="457"/>
      <c r="O30" s="458"/>
    </row>
    <row r="31" spans="1:15" ht="16.5" thickTop="1" x14ac:dyDescent="0.25">
      <c r="A31" s="399"/>
      <c r="B31" s="398"/>
      <c r="C31" s="398"/>
      <c r="D31" s="398"/>
      <c r="E31" s="399"/>
      <c r="F31" s="398"/>
      <c r="G31" s="459"/>
      <c r="H31" s="459"/>
      <c r="I31" s="459"/>
      <c r="J31" s="459"/>
      <c r="K31" s="459"/>
      <c r="L31" s="459"/>
      <c r="M31" s="459"/>
      <c r="N31" s="459"/>
      <c r="O31" s="398"/>
    </row>
    <row r="32" spans="1:15" ht="15.75" x14ac:dyDescent="0.25">
      <c r="A32" s="460" t="s">
        <v>34</v>
      </c>
      <c r="B32" s="461"/>
      <c r="C32" s="462" t="s">
        <v>824</v>
      </c>
      <c r="D32" s="398"/>
      <c r="E32" s="463"/>
      <c r="G32" s="462"/>
      <c r="H32" s="462"/>
      <c r="I32" s="462"/>
      <c r="J32" s="462"/>
      <c r="K32" s="404"/>
      <c r="L32" s="404"/>
      <c r="M32" s="404"/>
      <c r="N32" s="404"/>
      <c r="O32" s="404"/>
    </row>
    <row r="33" spans="1:16" ht="15.75" x14ac:dyDescent="0.25">
      <c r="A33" s="460"/>
      <c r="B33" s="461" t="s">
        <v>37</v>
      </c>
      <c r="C33" s="462" t="s">
        <v>272</v>
      </c>
      <c r="D33" s="398"/>
      <c r="E33" s="463"/>
      <c r="G33" s="578" t="s">
        <v>273</v>
      </c>
      <c r="H33" s="578"/>
      <c r="I33" s="464"/>
      <c r="J33" s="404"/>
      <c r="K33" s="404"/>
      <c r="L33" s="404"/>
      <c r="M33" s="404"/>
      <c r="N33" s="404"/>
      <c r="O33" s="404"/>
    </row>
    <row r="34" spans="1:16" ht="15.75" x14ac:dyDescent="0.25">
      <c r="A34" s="460"/>
      <c r="B34" s="461"/>
      <c r="C34" s="462"/>
      <c r="D34" s="398"/>
      <c r="E34" s="463"/>
      <c r="G34" s="462"/>
      <c r="H34" s="462"/>
      <c r="I34" s="462"/>
      <c r="J34" s="462"/>
      <c r="K34" s="404"/>
      <c r="L34" s="404"/>
      <c r="M34" s="404"/>
      <c r="N34" s="404"/>
      <c r="O34" s="404"/>
    </row>
    <row r="35" spans="1:16" ht="15.75" x14ac:dyDescent="0.25">
      <c r="A35" s="460"/>
      <c r="B35" s="461"/>
      <c r="C35" s="462"/>
      <c r="D35" s="398"/>
      <c r="E35" s="463"/>
      <c r="G35" s="462"/>
      <c r="H35" s="462"/>
      <c r="I35" s="462"/>
      <c r="J35" s="462"/>
      <c r="K35" s="404"/>
      <c r="L35" s="404"/>
      <c r="M35" s="404"/>
      <c r="N35" s="404"/>
      <c r="O35" s="404"/>
    </row>
    <row r="36" spans="1:16" ht="15.75" x14ac:dyDescent="0.25">
      <c r="A36" s="460"/>
      <c r="B36" s="461"/>
      <c r="C36" s="462"/>
      <c r="D36" s="398"/>
      <c r="E36" s="463"/>
      <c r="G36" s="462"/>
      <c r="H36" s="462"/>
      <c r="I36" s="462"/>
      <c r="J36" s="404"/>
      <c r="K36" s="404"/>
      <c r="L36" s="404"/>
      <c r="M36" s="404"/>
      <c r="N36" s="404"/>
      <c r="O36" s="404"/>
    </row>
    <row r="37" spans="1:16" ht="15.75" x14ac:dyDescent="0.25">
      <c r="A37" s="460"/>
      <c r="B37" s="461"/>
      <c r="C37" s="462"/>
      <c r="D37" s="398"/>
      <c r="E37" s="463"/>
      <c r="G37" s="462"/>
      <c r="H37" s="462"/>
      <c r="I37" s="462"/>
      <c r="J37" s="462"/>
      <c r="K37" s="404"/>
      <c r="L37" s="404"/>
      <c r="M37" s="404"/>
      <c r="N37" s="404"/>
      <c r="O37" s="404"/>
    </row>
    <row r="38" spans="1:16" ht="15.75" x14ac:dyDescent="0.25">
      <c r="A38" s="460" t="s">
        <v>274</v>
      </c>
      <c r="B38" s="465" t="s">
        <v>275</v>
      </c>
      <c r="C38" s="466" t="s">
        <v>276</v>
      </c>
      <c r="D38" s="398"/>
      <c r="E38" s="463"/>
      <c r="G38" s="467" t="s">
        <v>40</v>
      </c>
      <c r="H38" s="467" t="s">
        <v>419</v>
      </c>
      <c r="I38" s="467"/>
      <c r="J38" s="404"/>
      <c r="K38" s="404"/>
      <c r="L38" s="404"/>
      <c r="M38" s="404"/>
      <c r="N38" s="404"/>
      <c r="O38" s="404"/>
    </row>
    <row r="39" spans="1:16" ht="15.75" x14ac:dyDescent="0.25">
      <c r="A39" s="460"/>
      <c r="B39" s="468" t="s">
        <v>278</v>
      </c>
      <c r="C39" s="469" t="s">
        <v>215</v>
      </c>
      <c r="D39" s="398"/>
      <c r="E39" s="463"/>
      <c r="G39" s="470" t="s">
        <v>43</v>
      </c>
      <c r="H39" s="470" t="s">
        <v>125</v>
      </c>
      <c r="I39" s="470"/>
      <c r="J39" s="404"/>
      <c r="K39" s="404"/>
      <c r="L39" s="404"/>
      <c r="M39" s="404"/>
      <c r="N39" s="404"/>
      <c r="O39" s="404"/>
    </row>
    <row r="41" spans="1:16" ht="20.25" x14ac:dyDescent="0.55000000000000004">
      <c r="A41" s="397" t="s">
        <v>0</v>
      </c>
      <c r="B41" s="398"/>
      <c r="C41" s="399"/>
      <c r="D41" s="399"/>
      <c r="E41" s="399"/>
      <c r="F41" s="399"/>
      <c r="G41" s="400"/>
      <c r="H41" s="401"/>
      <c r="I41" s="402"/>
      <c r="J41" s="401"/>
      <c r="K41" s="401"/>
      <c r="L41" s="403"/>
      <c r="M41" s="404"/>
      <c r="N41" s="404"/>
      <c r="O41" s="404"/>
      <c r="P41" s="404"/>
    </row>
    <row r="42" spans="1:16" ht="15.75" x14ac:dyDescent="0.25">
      <c r="A42" s="405" t="s">
        <v>825</v>
      </c>
      <c r="B42" s="397"/>
      <c r="C42" s="397"/>
      <c r="D42" s="397"/>
      <c r="E42" s="397"/>
      <c r="F42" s="397"/>
      <c r="G42" s="401"/>
      <c r="H42" s="401"/>
      <c r="I42" s="401"/>
      <c r="J42" s="401"/>
      <c r="K42" s="401"/>
      <c r="L42" s="403"/>
      <c r="M42" s="404"/>
      <c r="N42" s="404"/>
      <c r="O42" s="404"/>
      <c r="P42" s="404"/>
    </row>
    <row r="43" spans="1:16" ht="15.75" x14ac:dyDescent="0.25">
      <c r="A43" s="406"/>
      <c r="B43" s="406" t="s">
        <v>34</v>
      </c>
      <c r="C43" s="407" t="s">
        <v>3</v>
      </c>
      <c r="D43" s="408" t="s">
        <v>713</v>
      </c>
      <c r="E43" s="409" t="s">
        <v>4</v>
      </c>
      <c r="F43" s="407" t="s">
        <v>5</v>
      </c>
      <c r="G43" s="410" t="s">
        <v>6</v>
      </c>
      <c r="H43" s="410" t="s">
        <v>6</v>
      </c>
      <c r="I43" s="411" t="s">
        <v>7</v>
      </c>
      <c r="J43" s="412" t="s">
        <v>381</v>
      </c>
      <c r="K43" s="412" t="s">
        <v>499</v>
      </c>
      <c r="L43" s="411" t="s">
        <v>13</v>
      </c>
      <c r="M43" s="411" t="s">
        <v>13</v>
      </c>
      <c r="N43" s="410" t="s">
        <v>14</v>
      </c>
      <c r="O43" s="413" t="s">
        <v>15</v>
      </c>
      <c r="P43" s="414" t="s">
        <v>16</v>
      </c>
    </row>
    <row r="44" spans="1:16" ht="15.75" x14ac:dyDescent="0.25">
      <c r="A44" s="415"/>
      <c r="B44" s="415"/>
      <c r="C44" s="416"/>
      <c r="D44" s="417"/>
      <c r="E44" s="418"/>
      <c r="F44" s="416"/>
      <c r="G44" s="419" t="s">
        <v>17</v>
      </c>
      <c r="H44" s="419" t="s">
        <v>813</v>
      </c>
      <c r="I44" s="420" t="s">
        <v>325</v>
      </c>
      <c r="J44" s="421" t="s">
        <v>383</v>
      </c>
      <c r="K44" s="421" t="s">
        <v>29</v>
      </c>
      <c r="L44" s="420" t="s">
        <v>22</v>
      </c>
      <c r="M44" s="420" t="s">
        <v>23</v>
      </c>
      <c r="N44" s="419" t="s">
        <v>24</v>
      </c>
      <c r="O44" s="415"/>
      <c r="P44" s="422"/>
    </row>
    <row r="45" spans="1:16" ht="15.75" x14ac:dyDescent="0.25">
      <c r="A45" s="415"/>
      <c r="B45" s="415"/>
      <c r="C45" s="423"/>
      <c r="D45" s="417"/>
      <c r="E45" s="418"/>
      <c r="F45" s="416"/>
      <c r="G45" s="424" t="s">
        <v>25</v>
      </c>
      <c r="H45" s="425" t="s">
        <v>814</v>
      </c>
      <c r="I45" s="420"/>
      <c r="J45" s="426"/>
      <c r="K45" s="472"/>
      <c r="L45" s="419"/>
      <c r="M45" s="419"/>
      <c r="N45" s="419"/>
      <c r="O45" s="415"/>
      <c r="P45" s="422"/>
    </row>
    <row r="46" spans="1:16" ht="15.75" x14ac:dyDescent="0.25">
      <c r="A46" s="427"/>
      <c r="B46" s="427"/>
      <c r="C46" s="428"/>
      <c r="D46" s="429"/>
      <c r="E46" s="430"/>
      <c r="F46" s="431"/>
      <c r="G46" s="432"/>
      <c r="H46" s="432"/>
      <c r="I46" s="432"/>
      <c r="J46" s="432"/>
      <c r="K46" s="432"/>
      <c r="L46" s="432"/>
      <c r="M46" s="432"/>
      <c r="N46" s="432"/>
      <c r="O46" s="427"/>
      <c r="P46" s="433"/>
    </row>
    <row r="47" spans="1:16" ht="15.75" x14ac:dyDescent="0.25">
      <c r="A47" s="415"/>
      <c r="B47" s="434"/>
      <c r="C47" s="435"/>
      <c r="D47" s="436"/>
      <c r="E47" s="437"/>
      <c r="F47" s="438"/>
      <c r="G47" s="439"/>
      <c r="H47" s="439"/>
      <c r="I47" s="419"/>
      <c r="J47" s="419"/>
      <c r="K47" s="419"/>
      <c r="L47" s="419"/>
      <c r="M47" s="419"/>
      <c r="N47" s="419"/>
      <c r="O47" s="440"/>
      <c r="P47" s="441"/>
    </row>
    <row r="48" spans="1:16" ht="15.75" x14ac:dyDescent="0.25">
      <c r="A48" s="415">
        <v>1</v>
      </c>
      <c r="B48" s="434" t="s">
        <v>776</v>
      </c>
      <c r="C48" s="435" t="s">
        <v>777</v>
      </c>
      <c r="D48" s="442" t="s">
        <v>812</v>
      </c>
      <c r="E48" s="437">
        <v>42993</v>
      </c>
      <c r="F48" s="438" t="s">
        <v>447</v>
      </c>
      <c r="G48" s="443">
        <v>40000000</v>
      </c>
      <c r="H48" s="443">
        <v>-27000000</v>
      </c>
      <c r="I48" s="419">
        <v>468000</v>
      </c>
      <c r="J48" s="419">
        <v>30000</v>
      </c>
      <c r="K48" s="419">
        <v>200000</v>
      </c>
      <c r="L48" s="419">
        <f>SUM(G48:K48)</f>
        <v>13698000</v>
      </c>
      <c r="M48" s="419">
        <f>13698000-L48</f>
        <v>0</v>
      </c>
      <c r="N48" s="419">
        <f>+L48+M48</f>
        <v>13698000</v>
      </c>
      <c r="O48" s="444" t="s">
        <v>142</v>
      </c>
      <c r="P48" s="445" t="s">
        <v>759</v>
      </c>
    </row>
    <row r="49" spans="1:16" ht="15.75" x14ac:dyDescent="0.25">
      <c r="A49" s="415"/>
      <c r="B49" s="446"/>
      <c r="C49" s="435"/>
      <c r="D49" s="447"/>
      <c r="E49" s="448"/>
      <c r="F49" s="449"/>
      <c r="G49" s="419"/>
      <c r="H49" s="419"/>
      <c r="I49" s="450"/>
      <c r="J49" s="450"/>
      <c r="K49" s="450"/>
      <c r="L49" s="450"/>
      <c r="M49" s="419"/>
      <c r="N49" s="419"/>
      <c r="O49" s="434"/>
      <c r="P49" s="451"/>
    </row>
    <row r="50" spans="1:16" ht="16.5" thickBot="1" x14ac:dyDescent="0.3">
      <c r="A50" s="452"/>
      <c r="B50" s="453"/>
      <c r="C50" s="454"/>
      <c r="D50" s="455"/>
      <c r="E50" s="454"/>
      <c r="F50" s="456"/>
      <c r="G50" s="457">
        <f t="shared" ref="G50:N50" si="2">SUM(G48:G49)</f>
        <v>40000000</v>
      </c>
      <c r="H50" s="457">
        <f t="shared" si="2"/>
        <v>-27000000</v>
      </c>
      <c r="I50" s="457">
        <f t="shared" si="2"/>
        <v>468000</v>
      </c>
      <c r="J50" s="457">
        <f t="shared" si="2"/>
        <v>30000</v>
      </c>
      <c r="K50" s="457">
        <f t="shared" si="2"/>
        <v>200000</v>
      </c>
      <c r="L50" s="457">
        <f t="shared" si="2"/>
        <v>13698000</v>
      </c>
      <c r="M50" s="457">
        <f t="shared" si="2"/>
        <v>0</v>
      </c>
      <c r="N50" s="457">
        <f t="shared" si="2"/>
        <v>13698000</v>
      </c>
      <c r="O50" s="457"/>
      <c r="P50" s="458"/>
    </row>
    <row r="51" spans="1:16" ht="16.5" thickTop="1" x14ac:dyDescent="0.25">
      <c r="A51" s="399"/>
      <c r="B51" s="398"/>
      <c r="C51" s="398"/>
      <c r="D51" s="398"/>
      <c r="E51" s="399"/>
      <c r="F51" s="398"/>
      <c r="G51" s="459"/>
      <c r="H51" s="459"/>
      <c r="I51" s="459"/>
      <c r="J51" s="459"/>
      <c r="K51" s="459"/>
      <c r="L51" s="459"/>
      <c r="M51" s="459"/>
      <c r="N51" s="459"/>
      <c r="O51" s="459"/>
      <c r="P51" s="398"/>
    </row>
    <row r="52" spans="1:16" ht="15.75" x14ac:dyDescent="0.25">
      <c r="A52" s="460" t="s">
        <v>34</v>
      </c>
      <c r="B52" s="461"/>
      <c r="C52" s="462" t="s">
        <v>826</v>
      </c>
      <c r="D52" s="398"/>
      <c r="E52" s="463"/>
      <c r="G52" s="462"/>
      <c r="H52" s="462"/>
      <c r="I52" s="462"/>
      <c r="J52" s="462"/>
      <c r="K52" s="462"/>
      <c r="L52" s="404"/>
      <c r="M52" s="404"/>
      <c r="N52" s="404"/>
      <c r="O52" s="404"/>
      <c r="P52" s="404"/>
    </row>
    <row r="53" spans="1:16" ht="15.75" x14ac:dyDescent="0.25">
      <c r="A53" s="460"/>
      <c r="B53" s="461" t="s">
        <v>37</v>
      </c>
      <c r="C53" s="462" t="s">
        <v>272</v>
      </c>
      <c r="D53" s="398"/>
      <c r="E53" s="463"/>
      <c r="G53" s="578" t="s">
        <v>273</v>
      </c>
      <c r="H53" s="578"/>
      <c r="I53" s="464"/>
      <c r="J53" s="404"/>
      <c r="K53" s="404"/>
      <c r="L53" s="404"/>
      <c r="M53" s="404"/>
      <c r="N53" s="404"/>
      <c r="O53" s="404"/>
      <c r="P53" s="404"/>
    </row>
    <row r="54" spans="1:16" ht="15.75" x14ac:dyDescent="0.25">
      <c r="A54" s="460"/>
      <c r="B54" s="461"/>
      <c r="C54" s="462"/>
      <c r="D54" s="398"/>
      <c r="E54" s="463"/>
      <c r="G54" s="462"/>
      <c r="H54" s="462"/>
      <c r="I54" s="462"/>
      <c r="J54" s="462"/>
      <c r="K54" s="462"/>
      <c r="L54" s="404"/>
      <c r="M54" s="404"/>
      <c r="N54" s="404"/>
      <c r="O54" s="404"/>
      <c r="P54" s="404"/>
    </row>
    <row r="55" spans="1:16" ht="15.75" x14ac:dyDescent="0.25">
      <c r="A55" s="460"/>
      <c r="B55" s="461"/>
      <c r="C55" s="462"/>
      <c r="D55" s="398"/>
      <c r="E55" s="463"/>
      <c r="G55" s="462"/>
      <c r="H55" s="462"/>
      <c r="I55" s="462"/>
      <c r="J55" s="462"/>
      <c r="K55" s="462"/>
      <c r="L55" s="404"/>
      <c r="M55" s="404"/>
      <c r="N55" s="404"/>
      <c r="O55" s="404"/>
      <c r="P55" s="404"/>
    </row>
    <row r="56" spans="1:16" ht="15.75" x14ac:dyDescent="0.25">
      <c r="A56" s="460"/>
      <c r="B56" s="461"/>
      <c r="C56" s="462"/>
      <c r="D56" s="398"/>
      <c r="E56" s="463"/>
      <c r="G56" s="462"/>
      <c r="H56" s="462"/>
      <c r="I56" s="462"/>
      <c r="J56" s="404"/>
      <c r="K56" s="404"/>
      <c r="L56" s="404"/>
      <c r="M56" s="404"/>
      <c r="N56" s="404"/>
      <c r="O56" s="404"/>
      <c r="P56" s="404"/>
    </row>
    <row r="57" spans="1:16" ht="15.75" x14ac:dyDescent="0.25">
      <c r="A57" s="460"/>
      <c r="B57" s="461"/>
      <c r="C57" s="462"/>
      <c r="D57" s="398"/>
      <c r="E57" s="463"/>
      <c r="G57" s="462"/>
      <c r="H57" s="462"/>
      <c r="I57" s="462"/>
      <c r="J57" s="462"/>
      <c r="K57" s="462"/>
      <c r="L57" s="404"/>
      <c r="M57" s="404"/>
      <c r="N57" s="404"/>
      <c r="O57" s="404"/>
      <c r="P57" s="404"/>
    </row>
    <row r="58" spans="1:16" ht="15.75" x14ac:dyDescent="0.25">
      <c r="A58" s="460" t="s">
        <v>274</v>
      </c>
      <c r="B58" s="465" t="s">
        <v>275</v>
      </c>
      <c r="C58" s="466" t="s">
        <v>276</v>
      </c>
      <c r="D58" s="398"/>
      <c r="E58" s="463"/>
      <c r="G58" s="467" t="s">
        <v>40</v>
      </c>
      <c r="H58" s="467" t="s">
        <v>419</v>
      </c>
      <c r="I58" s="467"/>
      <c r="J58" s="404"/>
      <c r="K58" s="404"/>
      <c r="L58" s="404"/>
      <c r="M58" s="404"/>
      <c r="N58" s="404"/>
      <c r="O58" s="404"/>
      <c r="P58" s="404"/>
    </row>
    <row r="59" spans="1:16" ht="15.75" x14ac:dyDescent="0.25">
      <c r="A59" s="460"/>
      <c r="B59" s="468" t="s">
        <v>278</v>
      </c>
      <c r="C59" s="469" t="s">
        <v>215</v>
      </c>
      <c r="D59" s="398"/>
      <c r="E59" s="463"/>
      <c r="G59" s="470" t="s">
        <v>43</v>
      </c>
      <c r="H59" s="470" t="s">
        <v>125</v>
      </c>
      <c r="I59" s="470"/>
      <c r="J59" s="404"/>
      <c r="K59" s="404"/>
      <c r="L59" s="404"/>
      <c r="M59" s="404"/>
      <c r="N59" s="404"/>
      <c r="O59" s="404"/>
      <c r="P59" s="404"/>
    </row>
    <row r="61" spans="1:16" ht="20.25" x14ac:dyDescent="0.55000000000000004">
      <c r="A61" s="397" t="s">
        <v>0</v>
      </c>
      <c r="B61" s="398"/>
      <c r="C61" s="399"/>
      <c r="D61" s="399"/>
      <c r="E61" s="399"/>
      <c r="F61" s="399"/>
      <c r="G61" s="400"/>
      <c r="H61" s="401"/>
      <c r="I61" s="402"/>
      <c r="J61" s="401"/>
      <c r="K61" s="401"/>
      <c r="L61" s="403"/>
      <c r="M61" s="404"/>
      <c r="N61" s="404"/>
      <c r="O61" s="404"/>
      <c r="P61" s="404"/>
    </row>
    <row r="62" spans="1:16" ht="15.75" x14ac:dyDescent="0.25">
      <c r="A62" s="405" t="s">
        <v>827</v>
      </c>
      <c r="B62" s="397"/>
      <c r="C62" s="397"/>
      <c r="D62" s="397"/>
      <c r="E62" s="397"/>
      <c r="F62" s="397"/>
      <c r="G62" s="401"/>
      <c r="H62" s="401"/>
      <c r="I62" s="401"/>
      <c r="J62" s="401"/>
      <c r="K62" s="401"/>
      <c r="L62" s="403"/>
      <c r="M62" s="404"/>
      <c r="N62" s="404"/>
      <c r="O62" s="404"/>
      <c r="P62" s="404"/>
    </row>
    <row r="63" spans="1:16" ht="15.75" x14ac:dyDescent="0.25">
      <c r="A63" s="406"/>
      <c r="B63" s="406" t="s">
        <v>34</v>
      </c>
      <c r="C63" s="407" t="s">
        <v>3</v>
      </c>
      <c r="D63" s="408" t="s">
        <v>713</v>
      </c>
      <c r="E63" s="409" t="s">
        <v>4</v>
      </c>
      <c r="F63" s="407" t="s">
        <v>5</v>
      </c>
      <c r="G63" s="410" t="s">
        <v>6</v>
      </c>
      <c r="H63" s="410" t="s">
        <v>6</v>
      </c>
      <c r="I63" s="410" t="s">
        <v>6</v>
      </c>
      <c r="J63" s="412" t="s">
        <v>381</v>
      </c>
      <c r="K63" s="412" t="s">
        <v>499</v>
      </c>
      <c r="L63" s="411" t="s">
        <v>13</v>
      </c>
      <c r="M63" s="473" t="s">
        <v>13</v>
      </c>
      <c r="N63" s="410" t="s">
        <v>14</v>
      </c>
      <c r="O63" s="413" t="s">
        <v>15</v>
      </c>
      <c r="P63" s="414" t="s">
        <v>16</v>
      </c>
    </row>
    <row r="64" spans="1:16" ht="15.75" x14ac:dyDescent="0.25">
      <c r="A64" s="415"/>
      <c r="B64" s="415"/>
      <c r="C64" s="416"/>
      <c r="D64" s="417"/>
      <c r="E64" s="418"/>
      <c r="F64" s="416"/>
      <c r="G64" s="419" t="s">
        <v>17</v>
      </c>
      <c r="H64" s="419" t="s">
        <v>768</v>
      </c>
      <c r="I64" s="419"/>
      <c r="J64" s="421" t="s">
        <v>383</v>
      </c>
      <c r="K64" s="421" t="s">
        <v>29</v>
      </c>
      <c r="L64" s="420" t="s">
        <v>22</v>
      </c>
      <c r="M64" s="474" t="s">
        <v>23</v>
      </c>
      <c r="N64" s="419" t="s">
        <v>24</v>
      </c>
      <c r="O64" s="415"/>
      <c r="P64" s="422"/>
    </row>
    <row r="65" spans="1:16" ht="15.75" x14ac:dyDescent="0.25">
      <c r="A65" s="415"/>
      <c r="B65" s="415"/>
      <c r="C65" s="423"/>
      <c r="D65" s="417"/>
      <c r="E65" s="418"/>
      <c r="F65" s="416"/>
      <c r="G65" s="424" t="s">
        <v>25</v>
      </c>
      <c r="H65" s="425" t="s">
        <v>829</v>
      </c>
      <c r="I65" s="425"/>
      <c r="J65" s="426"/>
      <c r="K65" s="472"/>
      <c r="L65" s="419"/>
      <c r="M65" s="419"/>
      <c r="N65" s="419"/>
      <c r="O65" s="415"/>
      <c r="P65" s="422"/>
    </row>
    <row r="66" spans="1:16" ht="15.75" x14ac:dyDescent="0.25">
      <c r="A66" s="427"/>
      <c r="B66" s="427"/>
      <c r="C66" s="428"/>
      <c r="D66" s="429"/>
      <c r="E66" s="430"/>
      <c r="F66" s="431"/>
      <c r="G66" s="432"/>
      <c r="H66" s="432"/>
      <c r="I66" s="432"/>
      <c r="J66" s="432"/>
      <c r="K66" s="432"/>
      <c r="L66" s="432"/>
      <c r="M66" s="432"/>
      <c r="N66" s="432"/>
      <c r="O66" s="427"/>
      <c r="P66" s="433"/>
    </row>
    <row r="67" spans="1:16" ht="15.75" x14ac:dyDescent="0.25">
      <c r="A67" s="415"/>
      <c r="B67" s="434"/>
      <c r="C67" s="435"/>
      <c r="D67" s="436"/>
      <c r="E67" s="437"/>
      <c r="F67" s="438"/>
      <c r="G67" s="439"/>
      <c r="H67" s="439"/>
      <c r="I67" s="419"/>
      <c r="J67" s="419"/>
      <c r="K67" s="419"/>
      <c r="L67" s="419"/>
      <c r="M67" s="419"/>
      <c r="N67" s="419"/>
      <c r="O67" s="440"/>
      <c r="P67" s="441"/>
    </row>
    <row r="68" spans="1:16" ht="15.75" x14ac:dyDescent="0.25">
      <c r="A68" s="415">
        <v>1</v>
      </c>
      <c r="B68" s="434" t="s">
        <v>757</v>
      </c>
      <c r="C68" s="435" t="s">
        <v>530</v>
      </c>
      <c r="D68" s="442" t="s">
        <v>828</v>
      </c>
      <c r="E68" s="437">
        <v>42997</v>
      </c>
      <c r="F68" s="438" t="s">
        <v>447</v>
      </c>
      <c r="G68" s="443">
        <v>35000000</v>
      </c>
      <c r="H68" s="443">
        <v>-10000000</v>
      </c>
      <c r="I68" s="419">
        <v>0</v>
      </c>
      <c r="J68" s="419">
        <v>0</v>
      </c>
      <c r="K68" s="419">
        <v>0</v>
      </c>
      <c r="L68" s="419">
        <f>SUM(G68:K68)</f>
        <v>25000000</v>
      </c>
      <c r="M68" s="419">
        <f>25000000-L68</f>
        <v>0</v>
      </c>
      <c r="N68" s="419">
        <f>+L68+M68</f>
        <v>25000000</v>
      </c>
      <c r="O68" s="475" t="s">
        <v>157</v>
      </c>
      <c r="P68" s="445" t="s">
        <v>759</v>
      </c>
    </row>
    <row r="69" spans="1:16" ht="15.75" x14ac:dyDescent="0.25">
      <c r="A69" s="415"/>
      <c r="B69" s="446"/>
      <c r="C69" s="435"/>
      <c r="D69" s="447"/>
      <c r="E69" s="448"/>
      <c r="F69" s="449"/>
      <c r="G69" s="419"/>
      <c r="H69" s="419"/>
      <c r="I69" s="450"/>
      <c r="J69" s="450"/>
      <c r="K69" s="450"/>
      <c r="L69" s="450"/>
      <c r="M69" s="419"/>
      <c r="N69" s="419"/>
      <c r="O69" s="434"/>
      <c r="P69" s="451"/>
    </row>
    <row r="70" spans="1:16" ht="16.5" thickBot="1" x14ac:dyDescent="0.3">
      <c r="A70" s="452"/>
      <c r="B70" s="453"/>
      <c r="C70" s="454"/>
      <c r="D70" s="455"/>
      <c r="E70" s="454"/>
      <c r="F70" s="456"/>
      <c r="G70" s="457">
        <f t="shared" ref="G70:N70" si="3">SUM(G68:G69)</f>
        <v>35000000</v>
      </c>
      <c r="H70" s="457">
        <f t="shared" si="3"/>
        <v>-10000000</v>
      </c>
      <c r="I70" s="457">
        <f t="shared" si="3"/>
        <v>0</v>
      </c>
      <c r="J70" s="457">
        <f t="shared" si="3"/>
        <v>0</v>
      </c>
      <c r="K70" s="457">
        <f t="shared" si="3"/>
        <v>0</v>
      </c>
      <c r="L70" s="457">
        <f t="shared" si="3"/>
        <v>25000000</v>
      </c>
      <c r="M70" s="457">
        <f t="shared" si="3"/>
        <v>0</v>
      </c>
      <c r="N70" s="457">
        <f t="shared" si="3"/>
        <v>25000000</v>
      </c>
      <c r="O70" s="457"/>
      <c r="P70" s="458"/>
    </row>
    <row r="71" spans="1:16" ht="16.5" thickTop="1" x14ac:dyDescent="0.25">
      <c r="A71" s="399"/>
      <c r="B71" s="398"/>
      <c r="C71" s="398"/>
      <c r="D71" s="398"/>
      <c r="E71" s="399"/>
      <c r="F71" s="398"/>
      <c r="G71" s="459"/>
      <c r="H71" s="459"/>
      <c r="I71" s="459"/>
      <c r="J71" s="459"/>
      <c r="K71" s="459"/>
      <c r="L71" s="459"/>
      <c r="M71" s="459"/>
      <c r="N71" s="459"/>
      <c r="O71" s="459"/>
      <c r="P71" s="398"/>
    </row>
    <row r="72" spans="1:16" ht="15.75" x14ac:dyDescent="0.25">
      <c r="A72" s="460" t="s">
        <v>34</v>
      </c>
      <c r="B72" s="461"/>
      <c r="C72" s="398"/>
      <c r="D72" s="398"/>
      <c r="E72" s="463"/>
      <c r="F72" s="462" t="s">
        <v>830</v>
      </c>
      <c r="G72" s="462"/>
      <c r="H72" s="462"/>
      <c r="I72" s="462"/>
      <c r="J72" s="462"/>
      <c r="K72" s="462"/>
      <c r="L72" s="404"/>
      <c r="M72" s="404"/>
      <c r="N72" s="404"/>
      <c r="O72" s="404"/>
      <c r="P72" s="404"/>
    </row>
    <row r="73" spans="1:16" ht="15.75" x14ac:dyDescent="0.25">
      <c r="A73" s="460"/>
      <c r="B73" s="461" t="s">
        <v>37</v>
      </c>
      <c r="C73" s="398"/>
      <c r="D73" s="398"/>
      <c r="E73" s="463"/>
      <c r="F73" s="462" t="s">
        <v>272</v>
      </c>
      <c r="G73" s="578" t="s">
        <v>273</v>
      </c>
      <c r="H73" s="578"/>
      <c r="I73" s="464"/>
      <c r="J73" s="404"/>
      <c r="K73" s="404"/>
      <c r="L73" s="404"/>
      <c r="M73" s="404"/>
      <c r="N73" s="404"/>
      <c r="O73" s="404"/>
      <c r="P73" s="404"/>
    </row>
    <row r="74" spans="1:16" ht="15.75" x14ac:dyDescent="0.25">
      <c r="A74" s="460"/>
      <c r="B74" s="461"/>
      <c r="C74" s="398"/>
      <c r="D74" s="398"/>
      <c r="E74" s="463"/>
      <c r="F74" s="462"/>
      <c r="G74" s="462"/>
      <c r="H74" s="462"/>
      <c r="I74" s="462"/>
      <c r="J74" s="462"/>
      <c r="K74" s="462"/>
      <c r="L74" s="404"/>
      <c r="M74" s="404"/>
      <c r="N74" s="404"/>
      <c r="O74" s="404"/>
      <c r="P74" s="404"/>
    </row>
    <row r="75" spans="1:16" ht="15.75" x14ac:dyDescent="0.25">
      <c r="A75" s="460"/>
      <c r="B75" s="461"/>
      <c r="C75" s="398"/>
      <c r="D75" s="398"/>
      <c r="E75" s="463"/>
      <c r="F75" s="462"/>
      <c r="G75" s="462"/>
      <c r="H75" s="462"/>
      <c r="I75" s="462"/>
      <c r="J75" s="462"/>
      <c r="K75" s="462"/>
      <c r="L75" s="404"/>
      <c r="M75" s="404"/>
      <c r="N75" s="404"/>
      <c r="O75" s="404"/>
      <c r="P75" s="404"/>
    </row>
    <row r="76" spans="1:16" ht="15.75" x14ac:dyDescent="0.25">
      <c r="A76" s="460"/>
      <c r="B76" s="461"/>
      <c r="C76" s="398"/>
      <c r="D76" s="398"/>
      <c r="E76" s="463"/>
      <c r="F76" s="462"/>
      <c r="G76" s="462"/>
      <c r="H76" s="462"/>
      <c r="I76" s="462"/>
      <c r="J76" s="404"/>
      <c r="K76" s="404"/>
      <c r="L76" s="404"/>
      <c r="M76" s="404"/>
      <c r="N76" s="404"/>
      <c r="O76" s="404"/>
      <c r="P76" s="404"/>
    </row>
    <row r="77" spans="1:16" ht="15.75" x14ac:dyDescent="0.25">
      <c r="A77" s="460"/>
      <c r="B77" s="461"/>
      <c r="C77" s="398"/>
      <c r="D77" s="398"/>
      <c r="E77" s="463"/>
      <c r="F77" s="462"/>
      <c r="G77" s="462"/>
      <c r="H77" s="462"/>
      <c r="I77" s="462"/>
      <c r="J77" s="462"/>
      <c r="K77" s="462"/>
      <c r="L77" s="404"/>
      <c r="M77" s="404"/>
      <c r="N77" s="404"/>
      <c r="O77" s="404"/>
      <c r="P77" s="404"/>
    </row>
    <row r="78" spans="1:16" ht="15.75" x14ac:dyDescent="0.25">
      <c r="A78" s="460" t="s">
        <v>274</v>
      </c>
      <c r="B78" s="465" t="s">
        <v>275</v>
      </c>
      <c r="C78" s="398"/>
      <c r="D78" s="398"/>
      <c r="E78" s="463"/>
      <c r="F78" s="466" t="s">
        <v>276</v>
      </c>
      <c r="G78" s="467" t="s">
        <v>40</v>
      </c>
      <c r="H78" s="467" t="s">
        <v>419</v>
      </c>
      <c r="I78" s="467"/>
      <c r="J78" s="404"/>
      <c r="K78" s="404"/>
      <c r="L78" s="404"/>
      <c r="M78" s="404"/>
      <c r="N78" s="404"/>
      <c r="O78" s="404"/>
      <c r="P78" s="404"/>
    </row>
    <row r="79" spans="1:16" ht="15.75" x14ac:dyDescent="0.25">
      <c r="A79" s="460"/>
      <c r="B79" s="468" t="s">
        <v>278</v>
      </c>
      <c r="C79" s="398"/>
      <c r="D79" s="398"/>
      <c r="E79" s="463"/>
      <c r="F79" s="469" t="s">
        <v>215</v>
      </c>
      <c r="G79" s="470" t="s">
        <v>43</v>
      </c>
      <c r="H79" s="470" t="s">
        <v>125</v>
      </c>
      <c r="I79" s="470"/>
      <c r="J79" s="404"/>
      <c r="K79" s="404"/>
      <c r="L79" s="404"/>
      <c r="M79" s="404"/>
      <c r="N79" s="404"/>
      <c r="O79" s="404"/>
      <c r="P79" s="404"/>
    </row>
    <row r="81" spans="1:16" ht="20.25" x14ac:dyDescent="0.55000000000000004">
      <c r="A81" s="397" t="s">
        <v>0</v>
      </c>
      <c r="B81" s="398"/>
      <c r="C81" s="399"/>
      <c r="D81" s="399"/>
      <c r="E81" s="399"/>
      <c r="F81" s="399"/>
      <c r="G81" s="400"/>
      <c r="H81" s="401"/>
      <c r="I81" s="402"/>
      <c r="J81" s="401"/>
      <c r="K81" s="401"/>
      <c r="L81" s="403"/>
      <c r="M81" s="404"/>
      <c r="N81" s="404"/>
      <c r="O81" s="404"/>
      <c r="P81" s="404"/>
    </row>
    <row r="82" spans="1:16" ht="15.75" x14ac:dyDescent="0.25">
      <c r="A82" s="405" t="s">
        <v>831</v>
      </c>
      <c r="B82" s="397"/>
      <c r="C82" s="397"/>
      <c r="D82" s="397"/>
      <c r="E82" s="397"/>
      <c r="F82" s="397"/>
      <c r="G82" s="401"/>
      <c r="H82" s="401"/>
      <c r="I82" s="401"/>
      <c r="J82" s="401"/>
      <c r="K82" s="401"/>
      <c r="L82" s="403"/>
      <c r="M82" s="404"/>
      <c r="N82" s="404"/>
      <c r="O82" s="404"/>
      <c r="P82" s="404"/>
    </row>
    <row r="83" spans="1:16" ht="15.75" x14ac:dyDescent="0.25">
      <c r="A83" s="406"/>
      <c r="B83" s="406" t="s">
        <v>34</v>
      </c>
      <c r="C83" s="407" t="s">
        <v>3</v>
      </c>
      <c r="D83" s="408" t="s">
        <v>713</v>
      </c>
      <c r="E83" s="409" t="s">
        <v>4</v>
      </c>
      <c r="F83" s="407" t="s">
        <v>5</v>
      </c>
      <c r="G83" s="410" t="s">
        <v>6</v>
      </c>
      <c r="H83" s="410" t="s">
        <v>6</v>
      </c>
      <c r="I83" s="410" t="s">
        <v>7</v>
      </c>
      <c r="J83" s="412" t="s">
        <v>381</v>
      </c>
      <c r="K83" s="412" t="s">
        <v>499</v>
      </c>
      <c r="L83" s="411" t="s">
        <v>13</v>
      </c>
      <c r="M83" s="473" t="s">
        <v>13</v>
      </c>
      <c r="N83" s="410" t="s">
        <v>14</v>
      </c>
      <c r="O83" s="413" t="s">
        <v>15</v>
      </c>
      <c r="P83" s="414" t="s">
        <v>16</v>
      </c>
    </row>
    <row r="84" spans="1:16" ht="15.75" x14ac:dyDescent="0.25">
      <c r="A84" s="415"/>
      <c r="B84" s="415"/>
      <c r="C84" s="416"/>
      <c r="D84" s="417"/>
      <c r="E84" s="418"/>
      <c r="F84" s="416"/>
      <c r="G84" s="419" t="s">
        <v>17</v>
      </c>
      <c r="H84" s="419" t="s">
        <v>768</v>
      </c>
      <c r="I84" s="419" t="s">
        <v>325</v>
      </c>
      <c r="J84" s="421" t="s">
        <v>383</v>
      </c>
      <c r="K84" s="421" t="s">
        <v>29</v>
      </c>
      <c r="L84" s="420" t="s">
        <v>22</v>
      </c>
      <c r="M84" s="474" t="s">
        <v>23</v>
      </c>
      <c r="N84" s="419" t="s">
        <v>24</v>
      </c>
      <c r="O84" s="415"/>
      <c r="P84" s="422"/>
    </row>
    <row r="85" spans="1:16" ht="15.75" x14ac:dyDescent="0.25">
      <c r="A85" s="415"/>
      <c r="B85" s="415"/>
      <c r="C85" s="423"/>
      <c r="D85" s="417"/>
      <c r="E85" s="418"/>
      <c r="F85" s="416"/>
      <c r="G85" s="424" t="s">
        <v>25</v>
      </c>
      <c r="H85" s="425"/>
      <c r="I85" s="425"/>
      <c r="J85" s="426"/>
      <c r="K85" s="472"/>
      <c r="L85" s="419"/>
      <c r="M85" s="419"/>
      <c r="N85" s="419"/>
      <c r="O85" s="415"/>
      <c r="P85" s="422"/>
    </row>
    <row r="86" spans="1:16" ht="15.75" x14ac:dyDescent="0.25">
      <c r="A86" s="427"/>
      <c r="B86" s="427"/>
      <c r="C86" s="428"/>
      <c r="D86" s="429"/>
      <c r="E86" s="430"/>
      <c r="F86" s="431"/>
      <c r="G86" s="432"/>
      <c r="H86" s="432"/>
      <c r="I86" s="432"/>
      <c r="J86" s="432"/>
      <c r="K86" s="432"/>
      <c r="L86" s="432"/>
      <c r="M86" s="432"/>
      <c r="N86" s="432"/>
      <c r="O86" s="427"/>
      <c r="P86" s="433"/>
    </row>
    <row r="87" spans="1:16" ht="15.75" x14ac:dyDescent="0.25">
      <c r="A87" s="415"/>
      <c r="B87" s="434"/>
      <c r="C87" s="435"/>
      <c r="D87" s="436"/>
      <c r="E87" s="437"/>
      <c r="F87" s="438"/>
      <c r="G87" s="439"/>
      <c r="H87" s="439"/>
      <c r="I87" s="419"/>
      <c r="J87" s="419"/>
      <c r="K87" s="419"/>
      <c r="L87" s="419"/>
      <c r="M87" s="419"/>
      <c r="N87" s="419"/>
      <c r="O87" s="440"/>
      <c r="P87" s="441"/>
    </row>
    <row r="88" spans="1:16" ht="15.75" x14ac:dyDescent="0.25">
      <c r="A88" s="415">
        <v>1</v>
      </c>
      <c r="B88" s="434" t="s">
        <v>832</v>
      </c>
      <c r="C88" s="435" t="s">
        <v>833</v>
      </c>
      <c r="D88" s="442" t="s">
        <v>834</v>
      </c>
      <c r="E88" s="437">
        <v>43005</v>
      </c>
      <c r="F88" s="438" t="s">
        <v>835</v>
      </c>
      <c r="G88" s="443">
        <v>0</v>
      </c>
      <c r="H88" s="443">
        <v>0</v>
      </c>
      <c r="I88" s="419">
        <v>3840000</v>
      </c>
      <c r="J88" s="419">
        <v>700000</v>
      </c>
      <c r="K88" s="419">
        <v>200000</v>
      </c>
      <c r="L88" s="419">
        <f>SUM(G88:K88)</f>
        <v>4740000</v>
      </c>
      <c r="M88" s="476">
        <f>100000000-L88</f>
        <v>95260000</v>
      </c>
      <c r="N88" s="419">
        <f>+L88+M88</f>
        <v>100000000</v>
      </c>
      <c r="O88" s="475" t="s">
        <v>836</v>
      </c>
      <c r="P88" s="445" t="s">
        <v>837</v>
      </c>
    </row>
    <row r="89" spans="1:16" ht="15.75" x14ac:dyDescent="0.25">
      <c r="A89" s="415"/>
      <c r="B89" s="446"/>
      <c r="C89" s="435"/>
      <c r="D89" s="447"/>
      <c r="E89" s="448"/>
      <c r="F89" s="449"/>
      <c r="G89" s="419"/>
      <c r="H89" s="419"/>
      <c r="I89" s="450"/>
      <c r="J89" s="450"/>
      <c r="K89" s="450"/>
      <c r="L89" s="450"/>
      <c r="M89" s="419"/>
      <c r="N89" s="419"/>
      <c r="O89" s="434"/>
      <c r="P89" s="451"/>
    </row>
    <row r="90" spans="1:16" ht="16.5" thickBot="1" x14ac:dyDescent="0.3">
      <c r="A90" s="452"/>
      <c r="B90" s="453"/>
      <c r="C90" s="454"/>
      <c r="D90" s="455"/>
      <c r="E90" s="454"/>
      <c r="F90" s="456"/>
      <c r="G90" s="457">
        <f t="shared" ref="G90:N90" si="4">SUM(G88:G89)</f>
        <v>0</v>
      </c>
      <c r="H90" s="457">
        <f t="shared" si="4"/>
        <v>0</v>
      </c>
      <c r="I90" s="457">
        <f t="shared" si="4"/>
        <v>3840000</v>
      </c>
      <c r="J90" s="457">
        <f t="shared" si="4"/>
        <v>700000</v>
      </c>
      <c r="K90" s="457">
        <f t="shared" si="4"/>
        <v>200000</v>
      </c>
      <c r="L90" s="457">
        <f t="shared" si="4"/>
        <v>4740000</v>
      </c>
      <c r="M90" s="457">
        <f t="shared" si="4"/>
        <v>95260000</v>
      </c>
      <c r="N90" s="457">
        <f t="shared" si="4"/>
        <v>100000000</v>
      </c>
      <c r="O90" s="457"/>
      <c r="P90" s="458"/>
    </row>
    <row r="91" spans="1:16" ht="16.5" thickTop="1" x14ac:dyDescent="0.25">
      <c r="A91" s="399"/>
      <c r="B91" s="398"/>
      <c r="C91" s="398"/>
      <c r="D91" s="398"/>
      <c r="E91" s="399"/>
      <c r="F91" s="398"/>
      <c r="G91" s="459"/>
      <c r="H91" s="459"/>
      <c r="I91" s="459"/>
      <c r="J91" s="459"/>
      <c r="K91" s="459"/>
      <c r="L91" s="459"/>
      <c r="M91" s="459"/>
      <c r="N91" s="459"/>
      <c r="O91" s="459"/>
      <c r="P91" s="398"/>
    </row>
    <row r="92" spans="1:16" ht="15.75" x14ac:dyDescent="0.25">
      <c r="A92" s="460" t="s">
        <v>34</v>
      </c>
      <c r="B92" s="461"/>
      <c r="C92" s="398"/>
      <c r="D92" s="398"/>
      <c r="E92" s="463"/>
      <c r="F92" s="462" t="s">
        <v>838</v>
      </c>
      <c r="G92" s="462"/>
      <c r="H92" s="462"/>
      <c r="I92" s="462"/>
      <c r="J92" s="462"/>
      <c r="K92" s="462"/>
      <c r="L92" s="404"/>
      <c r="M92" s="404"/>
      <c r="N92" s="404"/>
      <c r="O92" s="404"/>
      <c r="P92" s="404"/>
    </row>
    <row r="93" spans="1:16" ht="15.75" x14ac:dyDescent="0.25">
      <c r="A93" s="460"/>
      <c r="B93" s="461" t="s">
        <v>37</v>
      </c>
      <c r="C93" s="398"/>
      <c r="D93" s="398"/>
      <c r="E93" s="463"/>
      <c r="F93" s="462" t="s">
        <v>272</v>
      </c>
      <c r="G93" s="578" t="s">
        <v>273</v>
      </c>
      <c r="H93" s="578"/>
      <c r="I93" s="464"/>
      <c r="J93" s="404"/>
      <c r="K93" s="404"/>
      <c r="L93" s="404"/>
      <c r="M93" s="404"/>
      <c r="N93" s="404"/>
      <c r="O93" s="404"/>
      <c r="P93" s="404"/>
    </row>
    <row r="94" spans="1:16" ht="15.75" x14ac:dyDescent="0.25">
      <c r="A94" s="460"/>
      <c r="B94" s="461"/>
      <c r="C94" s="398"/>
      <c r="D94" s="398"/>
      <c r="E94" s="463"/>
      <c r="F94" s="462"/>
      <c r="G94" s="462"/>
      <c r="H94" s="462"/>
      <c r="I94" s="462"/>
      <c r="J94" s="462"/>
      <c r="K94" s="462"/>
      <c r="L94" s="404"/>
      <c r="M94" s="404"/>
      <c r="N94" s="404"/>
      <c r="O94" s="404"/>
      <c r="P94" s="404"/>
    </row>
    <row r="95" spans="1:16" ht="15.75" x14ac:dyDescent="0.25">
      <c r="A95" s="460"/>
      <c r="B95" s="461"/>
      <c r="C95" s="398"/>
      <c r="D95" s="398"/>
      <c r="E95" s="463"/>
      <c r="F95" s="462"/>
      <c r="G95" s="462"/>
      <c r="H95" s="462"/>
      <c r="I95" s="462"/>
      <c r="J95" s="462"/>
      <c r="K95" s="462"/>
      <c r="L95" s="404"/>
      <c r="M95" s="404"/>
      <c r="N95" s="404"/>
      <c r="O95" s="404"/>
      <c r="P95" s="404"/>
    </row>
    <row r="96" spans="1:16" ht="15.75" x14ac:dyDescent="0.25">
      <c r="A96" s="460"/>
      <c r="B96" s="461"/>
      <c r="C96" s="398"/>
      <c r="D96" s="398"/>
      <c r="E96" s="463"/>
      <c r="F96" s="462"/>
      <c r="G96" s="462"/>
      <c r="H96" s="462"/>
      <c r="I96" s="462"/>
      <c r="J96" s="404"/>
      <c r="K96" s="404"/>
      <c r="L96" s="404"/>
      <c r="M96" s="404"/>
      <c r="N96" s="404"/>
      <c r="O96" s="404"/>
      <c r="P96" s="404"/>
    </row>
    <row r="97" spans="1:16" ht="15.75" x14ac:dyDescent="0.25">
      <c r="A97" s="460"/>
      <c r="B97" s="461"/>
      <c r="C97" s="398"/>
      <c r="D97" s="398"/>
      <c r="E97" s="463"/>
      <c r="F97" s="462"/>
      <c r="G97" s="462"/>
      <c r="H97" s="462"/>
      <c r="I97" s="462"/>
      <c r="J97" s="462"/>
      <c r="K97" s="462"/>
      <c r="L97" s="404"/>
      <c r="M97" s="404"/>
      <c r="N97" s="404"/>
      <c r="O97" s="404"/>
      <c r="P97" s="404"/>
    </row>
    <row r="98" spans="1:16" ht="15.75" x14ac:dyDescent="0.25">
      <c r="A98" s="460" t="s">
        <v>274</v>
      </c>
      <c r="B98" s="465" t="s">
        <v>275</v>
      </c>
      <c r="C98" s="398"/>
      <c r="D98" s="398"/>
      <c r="E98" s="463"/>
      <c r="F98" s="466" t="s">
        <v>276</v>
      </c>
      <c r="G98" s="467" t="s">
        <v>40</v>
      </c>
      <c r="H98" s="467" t="s">
        <v>419</v>
      </c>
      <c r="I98" s="467"/>
      <c r="J98" s="404"/>
      <c r="K98" s="404"/>
      <c r="L98" s="404"/>
      <c r="M98" s="404"/>
      <c r="N98" s="404"/>
      <c r="O98" s="404"/>
      <c r="P98" s="404"/>
    </row>
    <row r="99" spans="1:16" ht="15.75" x14ac:dyDescent="0.25">
      <c r="A99" s="460"/>
      <c r="B99" s="468" t="s">
        <v>278</v>
      </c>
      <c r="C99" s="398"/>
      <c r="D99" s="398"/>
      <c r="E99" s="463"/>
      <c r="F99" s="469" t="s">
        <v>215</v>
      </c>
      <c r="G99" s="470" t="s">
        <v>43</v>
      </c>
      <c r="H99" s="470" t="s">
        <v>125</v>
      </c>
      <c r="I99" s="470"/>
      <c r="J99" s="404"/>
      <c r="K99" s="404"/>
      <c r="L99" s="404"/>
      <c r="M99" s="404"/>
      <c r="N99" s="404"/>
      <c r="O99" s="404"/>
      <c r="P99" s="404"/>
    </row>
  </sheetData>
  <mergeCells count="5">
    <mergeCell ref="G13:H13"/>
    <mergeCell ref="G33:H33"/>
    <mergeCell ref="G53:H53"/>
    <mergeCell ref="G73:H73"/>
    <mergeCell ref="G93:H93"/>
  </mergeCells>
  <pageMargins left="0.11811023622047245" right="0.70866141732283472" top="0.74803149606299213" bottom="0.74803149606299213" header="0.31496062992125984" footer="0.31496062992125984"/>
  <pageSetup paperSize="5" scale="73" orientation="landscape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I19" sqref="I19"/>
    </sheetView>
  </sheetViews>
  <sheetFormatPr defaultRowHeight="15" x14ac:dyDescent="0.25"/>
  <cols>
    <col min="1" max="1" width="3.7109375" customWidth="1"/>
    <col min="2" max="2" width="31" bestFit="1" customWidth="1"/>
    <col min="5" max="5" width="9.5703125" bestFit="1" customWidth="1"/>
    <col min="6" max="6" width="18.28515625" bestFit="1" customWidth="1"/>
    <col min="9" max="9" width="14.28515625" bestFit="1" customWidth="1"/>
    <col min="10" max="10" width="19.85546875" bestFit="1" customWidth="1"/>
    <col min="11" max="11" width="18.28515625" bestFit="1" customWidth="1"/>
    <col min="12" max="12" width="18.85546875" bestFit="1" customWidth="1"/>
    <col min="13" max="13" width="19.5703125" bestFit="1" customWidth="1"/>
    <col min="14" max="14" width="16.5703125" bestFit="1" customWidth="1"/>
    <col min="16" max="16" width="12" bestFit="1" customWidth="1"/>
  </cols>
  <sheetData>
    <row r="1" spans="1:16" x14ac:dyDescent="0.25">
      <c r="D1" s="385"/>
      <c r="J1" s="386" t="s">
        <v>839</v>
      </c>
      <c r="K1" s="273"/>
      <c r="L1" s="387" t="s">
        <v>840</v>
      </c>
    </row>
    <row r="2" spans="1:16" x14ac:dyDescent="0.25">
      <c r="D2" s="385"/>
      <c r="J2" s="273" t="s">
        <v>841</v>
      </c>
      <c r="K2" s="273"/>
      <c r="L2" s="273" t="s">
        <v>842</v>
      </c>
    </row>
    <row r="3" spans="1:16" x14ac:dyDescent="0.25">
      <c r="D3" s="385"/>
      <c r="J3" s="273" t="s">
        <v>843</v>
      </c>
      <c r="K3" s="273"/>
      <c r="L3" s="187" t="s">
        <v>844</v>
      </c>
    </row>
    <row r="4" spans="1:16" ht="15.75" x14ac:dyDescent="0.25">
      <c r="A4" s="2" t="s">
        <v>0</v>
      </c>
      <c r="B4" s="3"/>
      <c r="C4" s="4"/>
      <c r="D4" s="4"/>
      <c r="E4" s="2"/>
      <c r="F4" s="37"/>
      <c r="G4" s="37"/>
      <c r="H4" s="37"/>
      <c r="I4" s="37"/>
      <c r="J4" s="34"/>
      <c r="K4" s="187"/>
      <c r="L4" s="129" t="s">
        <v>845</v>
      </c>
      <c r="M4" s="187"/>
      <c r="N4" s="187"/>
      <c r="O4" s="187"/>
      <c r="P4" s="187"/>
    </row>
    <row r="5" spans="1:16" ht="15.75" x14ac:dyDescent="0.25">
      <c r="A5" s="43" t="s">
        <v>846</v>
      </c>
      <c r="B5" s="2"/>
      <c r="C5" s="2"/>
      <c r="D5" s="2"/>
      <c r="E5" s="2"/>
      <c r="F5" s="37"/>
      <c r="G5" s="37"/>
      <c r="H5" s="37"/>
      <c r="I5" s="187"/>
      <c r="J5" s="34"/>
      <c r="K5" s="187"/>
      <c r="L5" s="187"/>
      <c r="M5" s="187"/>
      <c r="N5" s="187"/>
      <c r="O5" s="187"/>
      <c r="P5" s="187"/>
    </row>
    <row r="6" spans="1:16" ht="15.75" x14ac:dyDescent="0.25">
      <c r="A6" s="6"/>
      <c r="B6" s="6" t="s">
        <v>34</v>
      </c>
      <c r="C6" s="7" t="s">
        <v>3</v>
      </c>
      <c r="D6" s="376" t="s">
        <v>713</v>
      </c>
      <c r="E6" s="8" t="s">
        <v>4</v>
      </c>
      <c r="F6" s="7" t="s">
        <v>5</v>
      </c>
      <c r="G6" s="142" t="s">
        <v>6</v>
      </c>
      <c r="H6" s="265" t="s">
        <v>6</v>
      </c>
      <c r="I6" s="266" t="s">
        <v>637</v>
      </c>
      <c r="J6" s="65" t="s">
        <v>7</v>
      </c>
      <c r="K6" s="65" t="s">
        <v>7</v>
      </c>
      <c r="L6" s="9" t="s">
        <v>13</v>
      </c>
      <c r="M6" s="9" t="s">
        <v>13</v>
      </c>
      <c r="N6" s="9" t="s">
        <v>14</v>
      </c>
      <c r="O6" s="6" t="s">
        <v>15</v>
      </c>
      <c r="P6" s="10" t="s">
        <v>382</v>
      </c>
    </row>
    <row r="7" spans="1:16" ht="15.75" x14ac:dyDescent="0.25">
      <c r="A7" s="44"/>
      <c r="B7" s="44"/>
      <c r="C7" s="45"/>
      <c r="D7" s="377"/>
      <c r="E7" s="13"/>
      <c r="F7" s="45"/>
      <c r="G7" s="143"/>
      <c r="H7" s="262" t="s">
        <v>847</v>
      </c>
      <c r="I7" s="262"/>
      <c r="J7" s="46" t="s">
        <v>839</v>
      </c>
      <c r="K7" s="258" t="s">
        <v>840</v>
      </c>
      <c r="L7" s="46" t="s">
        <v>22</v>
      </c>
      <c r="M7" s="46" t="s">
        <v>23</v>
      </c>
      <c r="N7" s="46" t="s">
        <v>24</v>
      </c>
      <c r="O7" s="44"/>
      <c r="P7" s="16"/>
    </row>
    <row r="8" spans="1:16" ht="15.75" x14ac:dyDescent="0.25">
      <c r="A8" s="44"/>
      <c r="B8" s="44"/>
      <c r="C8" s="48"/>
      <c r="D8" s="377"/>
      <c r="E8" s="13"/>
      <c r="F8" s="45"/>
      <c r="G8" s="388"/>
      <c r="H8" s="262" t="s">
        <v>848</v>
      </c>
      <c r="I8" s="262"/>
      <c r="J8" s="143"/>
      <c r="K8" s="262"/>
      <c r="L8" s="46"/>
      <c r="M8" s="46"/>
      <c r="N8" s="46"/>
      <c r="O8" s="44"/>
      <c r="P8" s="16"/>
    </row>
    <row r="9" spans="1:16" ht="15.75" x14ac:dyDescent="0.25">
      <c r="A9" s="18"/>
      <c r="B9" s="18"/>
      <c r="C9" s="19"/>
      <c r="D9" s="378"/>
      <c r="E9" s="20"/>
      <c r="F9" s="21"/>
      <c r="G9" s="144"/>
      <c r="H9" s="283" t="s">
        <v>849</v>
      </c>
      <c r="I9" s="144"/>
      <c r="J9" s="381"/>
      <c r="K9" s="283"/>
      <c r="L9" s="22"/>
      <c r="M9" s="22"/>
      <c r="N9" s="22"/>
      <c r="O9" s="18"/>
      <c r="P9" s="24"/>
    </row>
    <row r="10" spans="1:16" ht="15.75" x14ac:dyDescent="0.25">
      <c r="A10" s="188"/>
      <c r="B10" s="1"/>
      <c r="C10" s="189"/>
      <c r="D10" s="379"/>
      <c r="E10" s="49"/>
      <c r="F10" s="189"/>
      <c r="G10" s="133"/>
      <c r="H10" s="133"/>
      <c r="I10" s="133"/>
      <c r="J10" s="187"/>
      <c r="K10" s="133"/>
      <c r="L10" s="46"/>
      <c r="M10" s="46"/>
      <c r="N10" s="46"/>
      <c r="O10" s="179"/>
      <c r="P10" s="191"/>
    </row>
    <row r="11" spans="1:16" ht="15.75" x14ac:dyDescent="0.25">
      <c r="A11" s="188">
        <v>1</v>
      </c>
      <c r="B11" s="1" t="s">
        <v>850</v>
      </c>
      <c r="C11" s="189" t="s">
        <v>851</v>
      </c>
      <c r="D11" s="380" t="s">
        <v>852</v>
      </c>
      <c r="E11" s="182">
        <v>43035</v>
      </c>
      <c r="F11" s="389" t="s">
        <v>853</v>
      </c>
      <c r="G11" s="133">
        <v>0</v>
      </c>
      <c r="H11" s="133">
        <v>0</v>
      </c>
      <c r="I11" s="133">
        <v>1400000</v>
      </c>
      <c r="J11" s="133">
        <v>3541935</v>
      </c>
      <c r="K11" s="133">
        <v>10790323</v>
      </c>
      <c r="L11" s="46">
        <f t="shared" ref="L11" si="0">SUM(G11:K11)</f>
        <v>15732258</v>
      </c>
      <c r="M11" s="46">
        <f>150000000-L11</f>
        <v>134267742</v>
      </c>
      <c r="N11" s="46">
        <f t="shared" ref="N11" si="1">+L11+M11</f>
        <v>150000000</v>
      </c>
      <c r="O11" s="179" t="s">
        <v>854</v>
      </c>
      <c r="P11" s="377" t="s">
        <v>855</v>
      </c>
    </row>
    <row r="12" spans="1:16" ht="15.75" x14ac:dyDescent="0.25">
      <c r="A12" s="188"/>
      <c r="B12" s="126"/>
      <c r="C12" s="189"/>
      <c r="D12" s="187"/>
      <c r="E12" s="49"/>
      <c r="F12" s="390"/>
      <c r="G12" s="133"/>
      <c r="H12" s="133"/>
      <c r="I12" s="133"/>
      <c r="J12" s="187"/>
      <c r="K12" s="133"/>
      <c r="L12" s="46"/>
      <c r="M12" s="46"/>
      <c r="N12" s="46"/>
      <c r="O12" s="179"/>
      <c r="P12" s="377" t="s">
        <v>856</v>
      </c>
    </row>
    <row r="13" spans="1:16" ht="16.5" thickBot="1" x14ac:dyDescent="0.3">
      <c r="A13" s="30"/>
      <c r="B13" s="334"/>
      <c r="C13" s="335"/>
      <c r="D13" s="391"/>
      <c r="E13" s="335"/>
      <c r="F13" s="337"/>
      <c r="G13" s="31">
        <f t="shared" ref="G13" si="2">SUM(G11:G12)</f>
        <v>0</v>
      </c>
      <c r="H13" s="31">
        <f t="shared" ref="H13:N13" si="3">SUM(H11:H12)</f>
        <v>0</v>
      </c>
      <c r="I13" s="31">
        <f t="shared" si="3"/>
        <v>1400000</v>
      </c>
      <c r="J13" s="31">
        <f t="shared" si="3"/>
        <v>3541935</v>
      </c>
      <c r="K13" s="31">
        <f t="shared" si="3"/>
        <v>10790323</v>
      </c>
      <c r="L13" s="31">
        <f t="shared" si="3"/>
        <v>15732258</v>
      </c>
      <c r="M13" s="31">
        <f t="shared" si="3"/>
        <v>134267742</v>
      </c>
      <c r="N13" s="31">
        <f t="shared" si="3"/>
        <v>150000000</v>
      </c>
      <c r="O13" s="31"/>
      <c r="P13" s="32"/>
    </row>
    <row r="14" spans="1:16" ht="15.75" thickTop="1" x14ac:dyDescent="0.25">
      <c r="A14" s="187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</row>
    <row r="15" spans="1:16" ht="15.75" x14ac:dyDescent="0.25">
      <c r="A15" s="4"/>
      <c r="B15" s="35" t="s">
        <v>857</v>
      </c>
      <c r="C15" s="3"/>
      <c r="D15" s="249"/>
      <c r="E15" s="187"/>
      <c r="F15" s="35"/>
      <c r="G15" s="35"/>
      <c r="H15" s="35"/>
      <c r="I15" s="35"/>
      <c r="J15" s="35"/>
      <c r="K15" s="187"/>
      <c r="L15" s="187"/>
      <c r="M15" s="187"/>
      <c r="N15" s="187"/>
      <c r="O15" s="187"/>
      <c r="P15" s="187"/>
    </row>
    <row r="16" spans="1:16" ht="15.75" x14ac:dyDescent="0.25">
      <c r="A16" s="251"/>
      <c r="B16" s="254" t="s">
        <v>213</v>
      </c>
      <c r="C16" s="35" t="s">
        <v>272</v>
      </c>
      <c r="D16" s="249"/>
      <c r="E16" s="187"/>
      <c r="F16" s="571" t="s">
        <v>273</v>
      </c>
      <c r="G16" s="571"/>
      <c r="H16" s="187"/>
      <c r="I16" s="255"/>
      <c r="J16" s="187"/>
      <c r="K16" s="187"/>
      <c r="L16" s="187"/>
      <c r="M16" s="187"/>
      <c r="N16" s="187"/>
      <c r="O16" s="187"/>
      <c r="P16" s="187"/>
    </row>
    <row r="17" spans="1:16" ht="15.75" x14ac:dyDescent="0.25">
      <c r="A17" s="251"/>
      <c r="B17" s="254"/>
      <c r="C17" s="35"/>
      <c r="D17" s="249"/>
      <c r="E17" s="187"/>
      <c r="F17" s="35"/>
      <c r="G17" s="35"/>
      <c r="H17" s="35"/>
      <c r="I17" s="35"/>
      <c r="J17" s="187"/>
      <c r="K17" s="187"/>
      <c r="L17" s="187"/>
      <c r="M17" s="187"/>
      <c r="N17" s="187"/>
      <c r="O17" s="187"/>
      <c r="P17" s="187"/>
    </row>
    <row r="18" spans="1:16" ht="15.75" x14ac:dyDescent="0.25">
      <c r="A18" s="251"/>
      <c r="B18" s="254"/>
      <c r="C18" s="35"/>
      <c r="D18" s="249"/>
      <c r="E18" s="187"/>
      <c r="F18" s="35"/>
      <c r="G18" s="35"/>
      <c r="H18" s="35"/>
      <c r="I18" s="35"/>
      <c r="J18" s="35"/>
      <c r="K18" s="187"/>
      <c r="L18" s="187"/>
      <c r="M18" s="187"/>
      <c r="N18" s="187"/>
      <c r="O18" s="187"/>
      <c r="P18" s="187"/>
    </row>
    <row r="19" spans="1:16" ht="15.75" x14ac:dyDescent="0.25">
      <c r="A19" s="251"/>
      <c r="B19" s="254"/>
      <c r="C19" s="35"/>
      <c r="D19" s="249"/>
      <c r="E19" s="187"/>
      <c r="F19" s="35"/>
      <c r="G19" s="35"/>
      <c r="H19" s="35"/>
      <c r="I19" s="35"/>
      <c r="J19" s="187"/>
      <c r="K19" s="187"/>
      <c r="L19" s="187"/>
      <c r="M19" s="187"/>
      <c r="N19" s="187"/>
      <c r="O19" s="187"/>
      <c r="P19" s="187"/>
    </row>
    <row r="20" spans="1:16" ht="15.75" x14ac:dyDescent="0.25">
      <c r="A20" s="251"/>
      <c r="B20" s="254"/>
      <c r="C20" s="35"/>
      <c r="D20" s="249"/>
      <c r="E20" s="187"/>
      <c r="F20" s="35"/>
      <c r="G20" s="35"/>
      <c r="H20" s="35"/>
      <c r="I20" s="35"/>
      <c r="J20" s="35"/>
      <c r="K20" s="187"/>
      <c r="L20" s="187"/>
      <c r="M20" s="187"/>
      <c r="N20" s="187"/>
      <c r="O20" s="187"/>
      <c r="P20" s="187"/>
    </row>
    <row r="21" spans="1:16" ht="15.75" x14ac:dyDescent="0.25">
      <c r="A21" s="251" t="s">
        <v>274</v>
      </c>
      <c r="B21" s="253" t="s">
        <v>275</v>
      </c>
      <c r="C21" s="252" t="s">
        <v>276</v>
      </c>
      <c r="D21" s="249"/>
      <c r="E21" s="187"/>
      <c r="F21" s="36" t="s">
        <v>40</v>
      </c>
      <c r="G21" s="36" t="s">
        <v>419</v>
      </c>
      <c r="H21" s="187"/>
      <c r="I21" s="187"/>
      <c r="J21" s="187"/>
      <c r="K21" s="187"/>
      <c r="L21" s="187"/>
      <c r="M21" s="187"/>
      <c r="N21" s="187"/>
      <c r="O21" s="187"/>
      <c r="P21" s="187"/>
    </row>
    <row r="22" spans="1:16" ht="15.75" x14ac:dyDescent="0.25">
      <c r="A22" s="251"/>
      <c r="B22" s="250" t="s">
        <v>390</v>
      </c>
      <c r="C22" s="248" t="s">
        <v>215</v>
      </c>
      <c r="D22" s="249"/>
      <c r="E22" s="187"/>
      <c r="F22" s="247" t="s">
        <v>43</v>
      </c>
      <c r="G22" s="247" t="s">
        <v>125</v>
      </c>
      <c r="H22" s="187"/>
      <c r="I22" s="187"/>
      <c r="J22" s="187"/>
      <c r="K22" s="187"/>
      <c r="L22" s="187"/>
      <c r="M22" s="187"/>
      <c r="N22" s="187"/>
      <c r="O22" s="187"/>
      <c r="P22" s="187"/>
    </row>
  </sheetData>
  <mergeCells count="1">
    <mergeCell ref="F16:G1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I1" sqref="I1"/>
    </sheetView>
  </sheetViews>
  <sheetFormatPr defaultRowHeight="15" x14ac:dyDescent="0.25"/>
  <cols>
    <col min="1" max="1" width="2.5703125" customWidth="1"/>
    <col min="2" max="2" width="21.140625" customWidth="1"/>
    <col min="5" max="5" width="12.42578125" bestFit="1" customWidth="1"/>
    <col min="6" max="6" width="18.5703125" customWidth="1"/>
    <col min="7" max="7" width="18.42578125" bestFit="1" customWidth="1"/>
    <col min="8" max="8" width="17.140625" bestFit="1" customWidth="1"/>
    <col min="9" max="9" width="15.5703125" customWidth="1"/>
    <col min="10" max="10" width="8.28515625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8.42578125" bestFit="1" customWidth="1"/>
    <col min="15" max="15" width="11.140625" bestFit="1" customWidth="1"/>
    <col min="16" max="16" width="11.140625" customWidth="1"/>
  </cols>
  <sheetData>
    <row r="1" spans="1:15" s="187" customFormat="1" ht="20.25" x14ac:dyDescent="0.55000000000000004">
      <c r="A1" s="2" t="s">
        <v>0</v>
      </c>
      <c r="B1" s="3"/>
      <c r="C1" s="4"/>
      <c r="D1" s="4"/>
      <c r="E1" s="4"/>
      <c r="F1" s="4"/>
      <c r="G1" s="374"/>
      <c r="H1" s="37"/>
      <c r="I1" s="375"/>
      <c r="J1" s="37"/>
      <c r="K1" s="34"/>
    </row>
    <row r="2" spans="1:15" s="187" customFormat="1" ht="15.75" x14ac:dyDescent="0.25">
      <c r="A2" s="43" t="s">
        <v>858</v>
      </c>
      <c r="B2" s="2"/>
      <c r="C2" s="2"/>
      <c r="D2" s="2"/>
      <c r="E2" s="2"/>
      <c r="F2" s="2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376" t="s">
        <v>713</v>
      </c>
      <c r="E3" s="8" t="s">
        <v>4</v>
      </c>
      <c r="F3" s="7" t="s">
        <v>5</v>
      </c>
      <c r="G3" s="9" t="s">
        <v>6</v>
      </c>
      <c r="H3" s="142" t="s">
        <v>7</v>
      </c>
      <c r="I3" s="265" t="s">
        <v>381</v>
      </c>
      <c r="J3" s="265" t="s">
        <v>499</v>
      </c>
      <c r="K3" s="142" t="s">
        <v>13</v>
      </c>
      <c r="L3" s="142" t="s">
        <v>13</v>
      </c>
      <c r="M3" s="9" t="s">
        <v>14</v>
      </c>
      <c r="N3" s="264" t="s">
        <v>15</v>
      </c>
      <c r="O3" s="263" t="s">
        <v>16</v>
      </c>
    </row>
    <row r="4" spans="1:15" s="187" customFormat="1" ht="15.75" x14ac:dyDescent="0.25">
      <c r="A4" s="44"/>
      <c r="B4" s="44"/>
      <c r="C4" s="45"/>
      <c r="D4" s="377"/>
      <c r="E4" s="13"/>
      <c r="F4" s="45"/>
      <c r="G4" s="46" t="s">
        <v>17</v>
      </c>
      <c r="H4" s="143" t="s">
        <v>860</v>
      </c>
      <c r="I4" s="262" t="s">
        <v>383</v>
      </c>
      <c r="J4" s="262" t="s">
        <v>29</v>
      </c>
      <c r="K4" s="143" t="s">
        <v>22</v>
      </c>
      <c r="L4" s="143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377"/>
      <c r="E5" s="13"/>
      <c r="F5" s="45"/>
      <c r="G5" s="258" t="s">
        <v>25</v>
      </c>
      <c r="H5" s="351"/>
      <c r="I5" s="143"/>
      <c r="J5" s="261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378"/>
      <c r="E6" s="20"/>
      <c r="F6" s="21"/>
      <c r="G6" s="22"/>
      <c r="H6" s="22"/>
      <c r="I6" s="22"/>
      <c r="J6" s="22"/>
      <c r="K6" s="22"/>
      <c r="L6" s="22"/>
      <c r="M6" s="22"/>
      <c r="N6" s="18"/>
      <c r="O6" s="24"/>
    </row>
    <row r="7" spans="1:15" s="187" customFormat="1" ht="15.75" x14ac:dyDescent="0.25">
      <c r="A7" s="44"/>
      <c r="B7" s="50"/>
      <c r="C7" s="41"/>
      <c r="D7" s="379"/>
      <c r="E7" s="49"/>
      <c r="F7" s="55"/>
      <c r="G7" s="47"/>
      <c r="H7" s="47"/>
      <c r="I7" s="46"/>
      <c r="J7" s="46"/>
      <c r="K7" s="46"/>
      <c r="L7" s="46"/>
      <c r="M7" s="46"/>
      <c r="N7" s="259"/>
      <c r="O7" s="176"/>
    </row>
    <row r="8" spans="1:15" s="187" customFormat="1" ht="15.75" x14ac:dyDescent="0.25">
      <c r="A8" s="44">
        <v>1</v>
      </c>
      <c r="B8" s="50" t="s">
        <v>132</v>
      </c>
      <c r="C8" s="41" t="s">
        <v>133</v>
      </c>
      <c r="D8" s="380" t="s">
        <v>859</v>
      </c>
      <c r="E8" s="49">
        <v>43046</v>
      </c>
      <c r="F8" s="55" t="s">
        <v>134</v>
      </c>
      <c r="G8" s="133">
        <v>0</v>
      </c>
      <c r="H8" s="133">
        <v>24000</v>
      </c>
      <c r="I8" s="46">
        <v>20000</v>
      </c>
      <c r="J8" s="46">
        <v>0</v>
      </c>
      <c r="K8" s="46">
        <f>SUM(G8:J8)</f>
        <v>44000</v>
      </c>
      <c r="L8" s="358">
        <f>2000000-K8</f>
        <v>1956000</v>
      </c>
      <c r="M8" s="46">
        <f>+K8+L8</f>
        <v>2000000</v>
      </c>
      <c r="N8" s="373" t="s">
        <v>633</v>
      </c>
      <c r="O8" s="287" t="s">
        <v>773</v>
      </c>
    </row>
    <row r="9" spans="1:15" s="187" customFormat="1" ht="15.75" x14ac:dyDescent="0.25">
      <c r="A9" s="44"/>
      <c r="B9" s="27"/>
      <c r="C9" s="41"/>
      <c r="D9" s="381"/>
      <c r="E9" s="29"/>
      <c r="F9" s="28"/>
      <c r="G9" s="46"/>
      <c r="H9" s="46"/>
      <c r="I9" s="26"/>
      <c r="J9" s="26"/>
      <c r="K9" s="26"/>
      <c r="L9" s="46"/>
      <c r="M9" s="46"/>
      <c r="N9" s="50"/>
      <c r="O9" s="338"/>
    </row>
    <row r="10" spans="1:15" s="187" customFormat="1" ht="16.5" thickBot="1" x14ac:dyDescent="0.3">
      <c r="A10" s="30"/>
      <c r="B10" s="382"/>
      <c r="C10" s="383"/>
      <c r="D10" s="314"/>
      <c r="E10" s="383"/>
      <c r="F10" s="384"/>
      <c r="G10" s="31">
        <f t="shared" ref="G10:M10" si="0">SUM(G8:G9)</f>
        <v>0</v>
      </c>
      <c r="H10" s="31">
        <f t="shared" si="0"/>
        <v>24000</v>
      </c>
      <c r="I10" s="31">
        <f t="shared" si="0"/>
        <v>20000</v>
      </c>
      <c r="J10" s="31">
        <f t="shared" si="0"/>
        <v>0</v>
      </c>
      <c r="K10" s="31">
        <f t="shared" si="0"/>
        <v>44000</v>
      </c>
      <c r="L10" s="31">
        <f t="shared" si="0"/>
        <v>1956000</v>
      </c>
      <c r="M10" s="31">
        <f t="shared" si="0"/>
        <v>2000000</v>
      </c>
      <c r="N10" s="31"/>
      <c r="O10" s="32"/>
    </row>
    <row r="11" spans="1:15" s="187" customFormat="1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3"/>
    </row>
    <row r="12" spans="1:15" s="187" customFormat="1" ht="15.75" x14ac:dyDescent="0.25">
      <c r="A12" s="251" t="s">
        <v>34</v>
      </c>
      <c r="B12" s="254"/>
      <c r="C12" s="35" t="s">
        <v>861</v>
      </c>
      <c r="D12" s="3"/>
      <c r="E12" s="249"/>
      <c r="G12" s="35"/>
      <c r="H12" s="35"/>
      <c r="I12" s="35"/>
      <c r="J12" s="35"/>
    </row>
    <row r="13" spans="1:15" s="187" customFormat="1" ht="15.75" x14ac:dyDescent="0.25">
      <c r="A13" s="251"/>
      <c r="B13" s="254" t="s">
        <v>37</v>
      </c>
      <c r="C13" s="35" t="s">
        <v>272</v>
      </c>
      <c r="D13" s="3"/>
      <c r="E13" s="249"/>
      <c r="G13" s="571" t="s">
        <v>273</v>
      </c>
      <c r="H13" s="571"/>
      <c r="I13" s="255"/>
    </row>
    <row r="14" spans="1:15" s="187" customFormat="1" ht="15.75" x14ac:dyDescent="0.25">
      <c r="A14" s="251"/>
      <c r="B14" s="254"/>
      <c r="C14" s="35"/>
      <c r="D14" s="3"/>
      <c r="E14" s="249"/>
      <c r="G14" s="35"/>
      <c r="H14" s="35"/>
      <c r="I14" s="35"/>
      <c r="J14" s="35"/>
    </row>
    <row r="15" spans="1:15" s="187" customFormat="1" ht="15.75" x14ac:dyDescent="0.25">
      <c r="A15" s="251"/>
      <c r="B15" s="254"/>
      <c r="C15" s="35"/>
      <c r="D15" s="3"/>
      <c r="E15" s="249"/>
      <c r="G15" s="35"/>
      <c r="H15" s="35"/>
      <c r="I15" s="35"/>
      <c r="J15" s="35"/>
    </row>
    <row r="16" spans="1:15" s="187" customFormat="1" ht="15.75" x14ac:dyDescent="0.25">
      <c r="A16" s="251"/>
      <c r="B16" s="254"/>
      <c r="C16" s="35"/>
      <c r="D16" s="3"/>
      <c r="E16" s="249"/>
      <c r="G16" s="35"/>
      <c r="H16" s="35"/>
      <c r="I16" s="35"/>
    </row>
    <row r="17" spans="1:10" s="187" customFormat="1" ht="15.75" x14ac:dyDescent="0.25">
      <c r="A17" s="251"/>
      <c r="B17" s="254"/>
      <c r="C17" s="35"/>
      <c r="D17" s="3"/>
      <c r="E17" s="249"/>
      <c r="G17" s="35"/>
      <c r="H17" s="35"/>
      <c r="I17" s="35"/>
      <c r="J17" s="35"/>
    </row>
    <row r="18" spans="1:10" s="187" customFormat="1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</row>
    <row r="19" spans="1:10" s="187" customFormat="1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</row>
  </sheetData>
  <mergeCells count="1">
    <mergeCell ref="G13:H13"/>
  </mergeCells>
  <pageMargins left="0.11811023622047245" right="0.70866141732283472" top="0.74803149606299213" bottom="0.74803149606299213" header="0.31496062992125984" footer="0.31496062992125984"/>
  <pageSetup paperSize="5" scale="83" orientation="landscape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K17" sqref="K17"/>
    </sheetView>
  </sheetViews>
  <sheetFormatPr defaultRowHeight="15" x14ac:dyDescent="0.25"/>
  <cols>
    <col min="1" max="1" width="2.5703125" customWidth="1"/>
    <col min="2" max="2" width="22.140625" customWidth="1"/>
    <col min="5" max="5" width="12.42578125" bestFit="1" customWidth="1"/>
    <col min="6" max="6" width="13.140625" customWidth="1"/>
    <col min="7" max="7" width="18.42578125" bestFit="1" customWidth="1"/>
    <col min="8" max="8" width="17.140625" bestFit="1" customWidth="1"/>
    <col min="9" max="9" width="12.42578125" bestFit="1" customWidth="1"/>
    <col min="10" max="10" width="8.28515625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8.42578125" bestFit="1" customWidth="1"/>
    <col min="15" max="15" width="11.140625" bestFit="1" customWidth="1"/>
    <col min="16" max="16" width="11.140625" customWidth="1"/>
  </cols>
  <sheetData>
    <row r="1" spans="1:15" s="187" customFormat="1" ht="20.25" x14ac:dyDescent="0.55000000000000004">
      <c r="A1" s="2" t="s">
        <v>0</v>
      </c>
      <c r="B1" s="3"/>
      <c r="C1" s="4"/>
      <c r="D1" s="4"/>
      <c r="E1" s="4"/>
      <c r="F1" s="4"/>
      <c r="G1" s="374"/>
      <c r="H1" s="37"/>
      <c r="I1" s="375"/>
      <c r="J1" s="37"/>
      <c r="K1" s="34"/>
    </row>
    <row r="2" spans="1:15" s="187" customFormat="1" ht="15.75" x14ac:dyDescent="0.25">
      <c r="A2" s="43" t="s">
        <v>862</v>
      </c>
      <c r="B2" s="2"/>
      <c r="C2" s="2"/>
      <c r="D2" s="2"/>
      <c r="E2" s="2"/>
      <c r="F2" s="2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376" t="s">
        <v>713</v>
      </c>
      <c r="E3" s="8" t="s">
        <v>4</v>
      </c>
      <c r="F3" s="7" t="s">
        <v>5</v>
      </c>
      <c r="G3" s="9" t="s">
        <v>6</v>
      </c>
      <c r="H3" s="142" t="s">
        <v>7</v>
      </c>
      <c r="I3" s="265" t="s">
        <v>381</v>
      </c>
      <c r="J3" s="265" t="s">
        <v>499</v>
      </c>
      <c r="K3" s="142" t="s">
        <v>13</v>
      </c>
      <c r="L3" s="142" t="s">
        <v>13</v>
      </c>
      <c r="M3" s="9" t="s">
        <v>14</v>
      </c>
      <c r="N3" s="264" t="s">
        <v>15</v>
      </c>
      <c r="O3" s="263" t="s">
        <v>16</v>
      </c>
    </row>
    <row r="4" spans="1:15" s="187" customFormat="1" ht="15.75" x14ac:dyDescent="0.25">
      <c r="A4" s="44"/>
      <c r="B4" s="44"/>
      <c r="C4" s="45"/>
      <c r="D4" s="377"/>
      <c r="E4" s="13"/>
      <c r="F4" s="45"/>
      <c r="G4" s="46" t="s">
        <v>17</v>
      </c>
      <c r="H4" s="143" t="s">
        <v>864</v>
      </c>
      <c r="I4" s="262" t="s">
        <v>383</v>
      </c>
      <c r="J4" s="262" t="s">
        <v>29</v>
      </c>
      <c r="K4" s="143" t="s">
        <v>22</v>
      </c>
      <c r="L4" s="143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377"/>
      <c r="E5" s="13"/>
      <c r="F5" s="45"/>
      <c r="G5" s="258" t="s">
        <v>25</v>
      </c>
      <c r="H5" s="351"/>
      <c r="I5" s="143"/>
      <c r="J5" s="261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378"/>
      <c r="E6" s="20"/>
      <c r="F6" s="21"/>
      <c r="G6" s="22"/>
      <c r="H6" s="22"/>
      <c r="I6" s="22"/>
      <c r="J6" s="22"/>
      <c r="K6" s="22"/>
      <c r="L6" s="22"/>
      <c r="M6" s="22"/>
      <c r="N6" s="18"/>
      <c r="O6" s="24"/>
    </row>
    <row r="7" spans="1:15" s="187" customFormat="1" ht="15.75" x14ac:dyDescent="0.25">
      <c r="A7" s="44"/>
      <c r="B7" s="50"/>
      <c r="C7" s="41"/>
      <c r="D7" s="379"/>
      <c r="E7" s="49"/>
      <c r="F7" s="55"/>
      <c r="G7" s="47"/>
      <c r="H7" s="47"/>
      <c r="I7" s="46"/>
      <c r="J7" s="46"/>
      <c r="K7" s="46"/>
      <c r="L7" s="46"/>
      <c r="M7" s="46"/>
      <c r="N7" s="259"/>
      <c r="O7" s="176"/>
    </row>
    <row r="8" spans="1:15" s="187" customFormat="1" ht="15.75" x14ac:dyDescent="0.25">
      <c r="A8" s="44">
        <v>1</v>
      </c>
      <c r="B8" s="396" t="s">
        <v>466</v>
      </c>
      <c r="C8" s="41" t="s">
        <v>46</v>
      </c>
      <c r="D8" s="380" t="s">
        <v>863</v>
      </c>
      <c r="E8" s="49">
        <v>43075</v>
      </c>
      <c r="F8" s="55" t="s">
        <v>47</v>
      </c>
      <c r="G8" s="133">
        <v>0</v>
      </c>
      <c r="H8" s="133">
        <v>135484</v>
      </c>
      <c r="I8" s="46">
        <v>500000</v>
      </c>
      <c r="J8" s="46">
        <v>0</v>
      </c>
      <c r="K8" s="46">
        <f>SUM(G8:J8)</f>
        <v>635484</v>
      </c>
      <c r="L8" s="46">
        <f>50000000-K8</f>
        <v>49364516</v>
      </c>
      <c r="M8" s="46">
        <f>+K8+L8</f>
        <v>50000000</v>
      </c>
      <c r="N8" s="373" t="s">
        <v>865</v>
      </c>
      <c r="O8" s="377" t="s">
        <v>866</v>
      </c>
    </row>
    <row r="9" spans="1:15" s="187" customFormat="1" ht="15.75" x14ac:dyDescent="0.25">
      <c r="A9" s="44"/>
      <c r="B9" s="27"/>
      <c r="C9" s="41"/>
      <c r="D9" s="381"/>
      <c r="E9" s="29"/>
      <c r="F9" s="28"/>
      <c r="G9" s="46"/>
      <c r="H9" s="46"/>
      <c r="I9" s="26"/>
      <c r="J9" s="26"/>
      <c r="K9" s="26"/>
      <c r="L9" s="46"/>
      <c r="M9" s="46"/>
      <c r="N9" s="50"/>
      <c r="O9" s="395" t="s">
        <v>868</v>
      </c>
    </row>
    <row r="10" spans="1:15" s="187" customFormat="1" ht="16.5" thickBot="1" x14ac:dyDescent="0.3">
      <c r="A10" s="30"/>
      <c r="B10" s="392"/>
      <c r="C10" s="393"/>
      <c r="D10" s="314"/>
      <c r="E10" s="393"/>
      <c r="F10" s="394"/>
      <c r="G10" s="31">
        <f t="shared" ref="G10:M10" si="0">SUM(G8:G9)</f>
        <v>0</v>
      </c>
      <c r="H10" s="31">
        <f t="shared" si="0"/>
        <v>135484</v>
      </c>
      <c r="I10" s="31">
        <f t="shared" si="0"/>
        <v>500000</v>
      </c>
      <c r="J10" s="31">
        <f t="shared" si="0"/>
        <v>0</v>
      </c>
      <c r="K10" s="31">
        <f t="shared" si="0"/>
        <v>635484</v>
      </c>
      <c r="L10" s="31">
        <f t="shared" si="0"/>
        <v>49364516</v>
      </c>
      <c r="M10" s="31">
        <f t="shared" si="0"/>
        <v>50000000</v>
      </c>
      <c r="N10" s="31"/>
      <c r="O10" s="32"/>
    </row>
    <row r="11" spans="1:15" s="187" customFormat="1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3"/>
    </row>
    <row r="12" spans="1:15" s="187" customFormat="1" ht="15.75" x14ac:dyDescent="0.25">
      <c r="A12" s="251" t="s">
        <v>34</v>
      </c>
      <c r="B12" s="254"/>
      <c r="C12" s="35" t="s">
        <v>867</v>
      </c>
      <c r="D12" s="3"/>
      <c r="E12" s="249"/>
      <c r="G12" s="35"/>
      <c r="H12" s="35"/>
      <c r="I12" s="35"/>
      <c r="J12" s="35"/>
    </row>
    <row r="13" spans="1:15" s="187" customFormat="1" ht="15.75" x14ac:dyDescent="0.25">
      <c r="A13" s="251"/>
      <c r="B13" s="254" t="s">
        <v>37</v>
      </c>
      <c r="C13" s="35" t="s">
        <v>272</v>
      </c>
      <c r="D13" s="3"/>
      <c r="E13" s="249"/>
      <c r="G13" s="571" t="s">
        <v>273</v>
      </c>
      <c r="H13" s="571"/>
      <c r="I13" s="255"/>
    </row>
    <row r="14" spans="1:15" s="187" customFormat="1" ht="15.75" x14ac:dyDescent="0.25">
      <c r="A14" s="251"/>
      <c r="B14" s="254"/>
      <c r="C14" s="35"/>
      <c r="D14" s="3"/>
      <c r="E14" s="249"/>
      <c r="G14" s="35"/>
      <c r="H14" s="35"/>
      <c r="I14" s="35"/>
      <c r="J14" s="35"/>
    </row>
    <row r="15" spans="1:15" s="187" customFormat="1" ht="15.75" x14ac:dyDescent="0.25">
      <c r="A15" s="251"/>
      <c r="B15" s="254"/>
      <c r="C15" s="35"/>
      <c r="D15" s="3"/>
      <c r="E15" s="249"/>
      <c r="G15" s="35"/>
      <c r="H15" s="35"/>
      <c r="I15" s="35"/>
      <c r="J15" s="35"/>
    </row>
    <row r="16" spans="1:15" s="187" customFormat="1" ht="15.75" x14ac:dyDescent="0.25">
      <c r="A16" s="251"/>
      <c r="B16" s="254"/>
      <c r="C16" s="35"/>
      <c r="D16" s="3"/>
      <c r="E16" s="249"/>
      <c r="G16" s="35"/>
      <c r="H16" s="35"/>
      <c r="I16" s="35"/>
    </row>
    <row r="17" spans="1:10" s="187" customFormat="1" ht="15.75" x14ac:dyDescent="0.25">
      <c r="A17" s="251"/>
      <c r="B17" s="254"/>
      <c r="C17" s="35"/>
      <c r="D17" s="3"/>
      <c r="E17" s="249"/>
      <c r="G17" s="35"/>
      <c r="H17" s="35"/>
      <c r="I17" s="35"/>
      <c r="J17" s="35"/>
    </row>
    <row r="18" spans="1:10" s="187" customFormat="1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</row>
    <row r="19" spans="1:10" s="187" customFormat="1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</row>
  </sheetData>
  <mergeCells count="1">
    <mergeCell ref="G13:H13"/>
  </mergeCells>
  <pageMargins left="0.11811023622047245" right="0.11811023622047245" top="0.74803149606299213" bottom="0.74803149606299213" header="0.31496062992125984" footer="0.31496062992125984"/>
  <pageSetup scale="70" orientation="landscape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 s="177" t="s">
        <v>869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J17" sqref="J17"/>
    </sheetView>
  </sheetViews>
  <sheetFormatPr defaultRowHeight="15" x14ac:dyDescent="0.25"/>
  <cols>
    <col min="1" max="1" width="2.5703125" customWidth="1"/>
    <col min="2" max="2" width="17.85546875" customWidth="1"/>
    <col min="5" max="5" width="12.42578125" bestFit="1" customWidth="1"/>
    <col min="6" max="6" width="13.140625" customWidth="1"/>
    <col min="7" max="7" width="18.42578125" bestFit="1" customWidth="1"/>
    <col min="8" max="8" width="17.140625" bestFit="1" customWidth="1"/>
    <col min="9" max="9" width="12.42578125" bestFit="1" customWidth="1"/>
    <col min="10" max="10" width="7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9.5703125" customWidth="1"/>
    <col min="15" max="15" width="9.85546875" customWidth="1"/>
    <col min="16" max="16" width="11.140625" customWidth="1"/>
  </cols>
  <sheetData>
    <row r="1" spans="1:15" s="187" customFormat="1" ht="20.25" x14ac:dyDescent="0.55000000000000004">
      <c r="A1" s="2" t="s">
        <v>0</v>
      </c>
      <c r="B1" s="3"/>
      <c r="C1" s="4"/>
      <c r="D1" s="4"/>
      <c r="E1" s="4"/>
      <c r="F1" s="4"/>
      <c r="G1" s="374"/>
      <c r="H1" s="37"/>
      <c r="I1" s="375"/>
      <c r="J1" s="37"/>
      <c r="K1" s="34"/>
    </row>
    <row r="2" spans="1:15" s="187" customFormat="1" ht="15.75" x14ac:dyDescent="0.25">
      <c r="A2" s="43" t="s">
        <v>870</v>
      </c>
      <c r="B2" s="2"/>
      <c r="C2" s="2"/>
      <c r="D2" s="2"/>
      <c r="E2" s="2"/>
      <c r="F2" s="2"/>
      <c r="G2" s="37"/>
      <c r="H2" s="37"/>
      <c r="I2" s="37"/>
      <c r="J2" s="37"/>
      <c r="K2" s="34"/>
    </row>
    <row r="3" spans="1:15" s="187" customFormat="1" ht="15.75" x14ac:dyDescent="0.25">
      <c r="A3" s="6"/>
      <c r="B3" s="6" t="s">
        <v>34</v>
      </c>
      <c r="C3" s="7" t="s">
        <v>3</v>
      </c>
      <c r="D3" s="376" t="s">
        <v>713</v>
      </c>
      <c r="E3" s="8" t="s">
        <v>4</v>
      </c>
      <c r="F3" s="7" t="s">
        <v>5</v>
      </c>
      <c r="G3" s="9" t="s">
        <v>6</v>
      </c>
      <c r="H3" s="142" t="s">
        <v>7</v>
      </c>
      <c r="I3" s="265" t="s">
        <v>381</v>
      </c>
      <c r="J3" s="265" t="s">
        <v>499</v>
      </c>
      <c r="K3" s="142" t="s">
        <v>13</v>
      </c>
      <c r="L3" s="142" t="s">
        <v>13</v>
      </c>
      <c r="M3" s="9" t="s">
        <v>14</v>
      </c>
      <c r="N3" s="264" t="s">
        <v>15</v>
      </c>
      <c r="O3" s="263" t="s">
        <v>16</v>
      </c>
    </row>
    <row r="4" spans="1:15" s="187" customFormat="1" ht="15.75" x14ac:dyDescent="0.25">
      <c r="A4" s="44"/>
      <c r="B4" s="44"/>
      <c r="C4" s="45"/>
      <c r="D4" s="377"/>
      <c r="E4" s="13"/>
      <c r="F4" s="45"/>
      <c r="G4" s="46" t="s">
        <v>17</v>
      </c>
      <c r="H4" s="143" t="s">
        <v>404</v>
      </c>
      <c r="I4" s="262" t="s">
        <v>383</v>
      </c>
      <c r="J4" s="262" t="s">
        <v>29</v>
      </c>
      <c r="K4" s="143" t="s">
        <v>22</v>
      </c>
      <c r="L4" s="143" t="s">
        <v>23</v>
      </c>
      <c r="M4" s="46" t="s">
        <v>24</v>
      </c>
      <c r="N4" s="44"/>
      <c r="O4" s="16"/>
    </row>
    <row r="5" spans="1:15" s="187" customFormat="1" ht="15.75" x14ac:dyDescent="0.25">
      <c r="A5" s="44"/>
      <c r="B5" s="44"/>
      <c r="C5" s="48"/>
      <c r="D5" s="377"/>
      <c r="E5" s="13"/>
      <c r="F5" s="45"/>
      <c r="G5" s="258" t="s">
        <v>25</v>
      </c>
      <c r="H5" s="351"/>
      <c r="I5" s="143"/>
      <c r="J5" s="261"/>
      <c r="K5" s="46"/>
      <c r="L5" s="46"/>
      <c r="M5" s="46"/>
      <c r="N5" s="44"/>
      <c r="O5" s="16"/>
    </row>
    <row r="6" spans="1:15" s="187" customFormat="1" ht="15.75" x14ac:dyDescent="0.25">
      <c r="A6" s="18"/>
      <c r="B6" s="18"/>
      <c r="C6" s="19"/>
      <c r="D6" s="378"/>
      <c r="E6" s="20"/>
      <c r="F6" s="21"/>
      <c r="G6" s="22"/>
      <c r="H6" s="22"/>
      <c r="I6" s="22"/>
      <c r="J6" s="22"/>
      <c r="K6" s="22"/>
      <c r="L6" s="22"/>
      <c r="M6" s="22"/>
      <c r="N6" s="18"/>
      <c r="O6" s="24"/>
    </row>
    <row r="7" spans="1:15" s="187" customFormat="1" ht="15.75" x14ac:dyDescent="0.25">
      <c r="A7" s="44"/>
      <c r="B7" s="50"/>
      <c r="C7" s="41"/>
      <c r="D7" s="379"/>
      <c r="E7" s="49"/>
      <c r="F7" s="55"/>
      <c r="G7" s="47"/>
      <c r="H7" s="47"/>
      <c r="I7" s="46"/>
      <c r="J7" s="46"/>
      <c r="K7" s="46"/>
      <c r="L7" s="46"/>
      <c r="M7" s="46"/>
      <c r="N7" s="259"/>
      <c r="O7" s="176"/>
    </row>
    <row r="8" spans="1:15" s="187" customFormat="1" ht="15.75" x14ac:dyDescent="0.25">
      <c r="A8" s="44">
        <v>1</v>
      </c>
      <c r="B8" s="396" t="s">
        <v>193</v>
      </c>
      <c r="C8" s="41" t="s">
        <v>194</v>
      </c>
      <c r="D8" s="380" t="s">
        <v>871</v>
      </c>
      <c r="E8" s="49">
        <v>43144</v>
      </c>
      <c r="F8" s="55" t="s">
        <v>195</v>
      </c>
      <c r="G8" s="133">
        <v>0</v>
      </c>
      <c r="H8" s="133">
        <v>240000</v>
      </c>
      <c r="I8" s="46">
        <v>200000</v>
      </c>
      <c r="J8" s="46">
        <v>0</v>
      </c>
      <c r="K8" s="46">
        <f>SUM(G8:J8)</f>
        <v>440000</v>
      </c>
      <c r="L8" s="46">
        <f>20000000-K8</f>
        <v>19560000</v>
      </c>
      <c r="M8" s="46">
        <f>+K8+L8</f>
        <v>20000000</v>
      </c>
      <c r="N8" s="373" t="s">
        <v>196</v>
      </c>
      <c r="O8" s="377" t="s">
        <v>873</v>
      </c>
    </row>
    <row r="9" spans="1:15" s="187" customFormat="1" ht="15.75" x14ac:dyDescent="0.25">
      <c r="A9" s="44"/>
      <c r="B9" s="27"/>
      <c r="C9" s="41"/>
      <c r="D9" s="381"/>
      <c r="E9" s="29"/>
      <c r="F9" s="28"/>
      <c r="G9" s="46"/>
      <c r="H9" s="46"/>
      <c r="I9" s="26"/>
      <c r="J9" s="26"/>
      <c r="K9" s="26"/>
      <c r="L9" s="46"/>
      <c r="M9" s="46"/>
      <c r="N9" s="50"/>
      <c r="O9" s="395"/>
    </row>
    <row r="10" spans="1:15" s="187" customFormat="1" ht="16.5" thickBot="1" x14ac:dyDescent="0.3">
      <c r="A10" s="30"/>
      <c r="B10" s="477"/>
      <c r="C10" s="478"/>
      <c r="D10" s="314"/>
      <c r="E10" s="478"/>
      <c r="F10" s="479"/>
      <c r="G10" s="31">
        <f t="shared" ref="G10:M10" si="0">SUM(G8:G9)</f>
        <v>0</v>
      </c>
      <c r="H10" s="31">
        <f t="shared" si="0"/>
        <v>240000</v>
      </c>
      <c r="I10" s="31">
        <f t="shared" si="0"/>
        <v>200000</v>
      </c>
      <c r="J10" s="31">
        <f t="shared" si="0"/>
        <v>0</v>
      </c>
      <c r="K10" s="31">
        <f t="shared" si="0"/>
        <v>440000</v>
      </c>
      <c r="L10" s="31">
        <f t="shared" si="0"/>
        <v>19560000</v>
      </c>
      <c r="M10" s="31">
        <f t="shared" si="0"/>
        <v>20000000</v>
      </c>
      <c r="N10" s="31"/>
      <c r="O10" s="32"/>
    </row>
    <row r="11" spans="1:15" s="187" customFormat="1" ht="16.5" thickTop="1" x14ac:dyDescent="0.25">
      <c r="A11" s="4"/>
      <c r="B11" s="3"/>
      <c r="C11" s="3"/>
      <c r="D11" s="3"/>
      <c r="E11" s="4"/>
      <c r="F11" s="3"/>
      <c r="G11" s="42"/>
      <c r="H11" s="42"/>
      <c r="I11" s="42"/>
      <c r="J11" s="42"/>
      <c r="K11" s="42"/>
      <c r="L11" s="42"/>
      <c r="M11" s="42"/>
      <c r="N11" s="42"/>
      <c r="O11" s="3"/>
    </row>
    <row r="12" spans="1:15" s="187" customFormat="1" ht="15.75" x14ac:dyDescent="0.25">
      <c r="A12" s="251" t="s">
        <v>34</v>
      </c>
      <c r="B12" s="254"/>
      <c r="C12" s="35" t="s">
        <v>872</v>
      </c>
      <c r="D12" s="3"/>
      <c r="E12" s="249"/>
      <c r="G12" s="35"/>
      <c r="H12" s="35"/>
      <c r="I12" s="35"/>
      <c r="J12" s="35"/>
    </row>
    <row r="13" spans="1:15" s="187" customFormat="1" ht="15.75" x14ac:dyDescent="0.25">
      <c r="A13" s="251"/>
      <c r="B13" s="254" t="s">
        <v>37</v>
      </c>
      <c r="C13" s="35" t="s">
        <v>272</v>
      </c>
      <c r="D13" s="3"/>
      <c r="E13" s="249"/>
      <c r="G13" s="571" t="s">
        <v>273</v>
      </c>
      <c r="H13" s="571"/>
      <c r="I13" s="255"/>
    </row>
    <row r="14" spans="1:15" s="187" customFormat="1" ht="15.75" x14ac:dyDescent="0.25">
      <c r="A14" s="251"/>
      <c r="B14" s="254"/>
      <c r="C14" s="35"/>
      <c r="D14" s="3"/>
      <c r="E14" s="249"/>
      <c r="G14" s="35"/>
      <c r="H14" s="35"/>
      <c r="I14" s="35"/>
      <c r="J14" s="35"/>
    </row>
    <row r="15" spans="1:15" s="187" customFormat="1" ht="15.75" x14ac:dyDescent="0.25">
      <c r="A15" s="251"/>
      <c r="B15" s="254"/>
      <c r="C15" s="35"/>
      <c r="D15" s="3"/>
      <c r="E15" s="249"/>
      <c r="G15" s="35"/>
      <c r="H15" s="35"/>
      <c r="I15" s="35"/>
      <c r="J15" s="35"/>
    </row>
    <row r="16" spans="1:15" s="187" customFormat="1" ht="15.75" x14ac:dyDescent="0.25">
      <c r="A16" s="251"/>
      <c r="B16" s="254"/>
      <c r="C16" s="35"/>
      <c r="D16" s="3"/>
      <c r="E16" s="249"/>
      <c r="G16" s="35"/>
      <c r="H16" s="35"/>
      <c r="I16" s="35"/>
    </row>
    <row r="17" spans="1:10" s="187" customFormat="1" ht="15.75" x14ac:dyDescent="0.25">
      <c r="A17" s="251"/>
      <c r="B17" s="254"/>
      <c r="C17" s="35"/>
      <c r="D17" s="3"/>
      <c r="E17" s="249"/>
      <c r="G17" s="35"/>
      <c r="H17" s="35"/>
      <c r="I17" s="35"/>
      <c r="J17" s="35"/>
    </row>
    <row r="18" spans="1:10" s="187" customFormat="1" ht="15.75" x14ac:dyDescent="0.25">
      <c r="A18" s="251" t="s">
        <v>274</v>
      </c>
      <c r="B18" s="253" t="s">
        <v>275</v>
      </c>
      <c r="C18" s="252" t="s">
        <v>276</v>
      </c>
      <c r="D18" s="3"/>
      <c r="E18" s="249"/>
      <c r="G18" s="36" t="s">
        <v>40</v>
      </c>
      <c r="H18" s="36" t="s">
        <v>419</v>
      </c>
      <c r="I18" s="36"/>
    </row>
    <row r="19" spans="1:10" s="187" customFormat="1" ht="15.75" x14ac:dyDescent="0.25">
      <c r="A19" s="251"/>
      <c r="B19" s="250" t="s">
        <v>278</v>
      </c>
      <c r="C19" s="248" t="s">
        <v>215</v>
      </c>
      <c r="D19" s="3"/>
      <c r="E19" s="249"/>
      <c r="G19" s="247" t="s">
        <v>43</v>
      </c>
      <c r="H19" s="247" t="s">
        <v>125</v>
      </c>
      <c r="I19" s="247"/>
    </row>
  </sheetData>
  <mergeCells count="1">
    <mergeCell ref="G13:H13"/>
  </mergeCells>
  <pageMargins left="0.70866141732283472" right="0.70866141732283472" top="0.74803149606299213" bottom="0.74803149606299213" header="0.31496062992125984" footer="0.31496062992125984"/>
  <pageSetup paperSize="9" scale="69" orientation="landscape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109" workbookViewId="0">
      <selection activeCell="H134" sqref="H134"/>
    </sheetView>
  </sheetViews>
  <sheetFormatPr defaultRowHeight="15" x14ac:dyDescent="0.25"/>
  <cols>
    <col min="1" max="1" width="2.5703125" customWidth="1"/>
    <col min="2" max="2" width="18.28515625" customWidth="1"/>
    <col min="5" max="5" width="12.42578125" bestFit="1" customWidth="1"/>
    <col min="6" max="6" width="15.5703125" customWidth="1"/>
    <col min="7" max="7" width="16.5703125" customWidth="1"/>
    <col min="8" max="8" width="16.42578125" customWidth="1"/>
    <col min="9" max="9" width="11.140625" customWidth="1"/>
    <col min="10" max="10" width="12.85546875" customWidth="1"/>
    <col min="11" max="11" width="12.42578125" customWidth="1"/>
    <col min="12" max="12" width="16.7109375" bestFit="1" customWidth="1"/>
    <col min="13" max="13" width="16.5703125" bestFit="1" customWidth="1"/>
    <col min="14" max="14" width="17.42578125" customWidth="1"/>
    <col min="15" max="15" width="8.28515625" customWidth="1"/>
    <col min="16" max="16" width="8.140625" customWidth="1"/>
  </cols>
  <sheetData>
    <row r="1" spans="1:16" s="487" customFormat="1" x14ac:dyDescent="0.25">
      <c r="G1" s="487" t="s">
        <v>878</v>
      </c>
      <c r="H1" s="487" t="s">
        <v>879</v>
      </c>
      <c r="J1" s="487" t="s">
        <v>880</v>
      </c>
      <c r="L1" s="487" t="s">
        <v>892</v>
      </c>
    </row>
    <row r="2" spans="1:16" s="487" customFormat="1" x14ac:dyDescent="0.25">
      <c r="G2" s="560">
        <v>400000000</v>
      </c>
      <c r="H2" s="560">
        <v>390000000</v>
      </c>
      <c r="J2" s="560">
        <v>380000000</v>
      </c>
    </row>
    <row r="3" spans="1:16" s="487" customFormat="1" x14ac:dyDescent="0.25">
      <c r="G3" s="487" t="s">
        <v>876</v>
      </c>
      <c r="H3" s="487" t="s">
        <v>882</v>
      </c>
      <c r="J3" s="487" t="s">
        <v>884</v>
      </c>
    </row>
    <row r="4" spans="1:16" s="487" customFormat="1" x14ac:dyDescent="0.25">
      <c r="G4" s="487" t="s">
        <v>881</v>
      </c>
      <c r="H4" s="487" t="s">
        <v>883</v>
      </c>
      <c r="J4" s="487" t="s">
        <v>885</v>
      </c>
    </row>
    <row r="5" spans="1:16" s="487" customFormat="1" x14ac:dyDescent="0.25">
      <c r="J5" s="487" t="s">
        <v>845</v>
      </c>
    </row>
    <row r="6" spans="1:16" s="487" customFormat="1" x14ac:dyDescent="0.25"/>
    <row r="7" spans="1:16" s="487" customFormat="1" x14ac:dyDescent="0.25"/>
    <row r="8" spans="1:16" s="487" customFormat="1" ht="20.25" x14ac:dyDescent="0.55000000000000004">
      <c r="A8" s="488" t="s">
        <v>0</v>
      </c>
      <c r="B8" s="489"/>
      <c r="C8" s="490"/>
      <c r="D8" s="490"/>
      <c r="E8" s="490"/>
      <c r="F8" s="490"/>
      <c r="G8" s="491"/>
      <c r="H8" s="221"/>
      <c r="I8" s="492"/>
      <c r="J8" s="221"/>
      <c r="K8" s="493"/>
    </row>
    <row r="9" spans="1:16" s="487" customFormat="1" ht="15.75" x14ac:dyDescent="0.25">
      <c r="A9" s="494" t="s">
        <v>874</v>
      </c>
      <c r="B9" s="488"/>
      <c r="C9" s="488"/>
      <c r="D9" s="488"/>
      <c r="E9" s="488"/>
      <c r="F9" s="488"/>
      <c r="G9" s="221"/>
      <c r="H9" s="221"/>
      <c r="I9" s="221"/>
      <c r="J9" s="221"/>
      <c r="K9" s="493"/>
    </row>
    <row r="10" spans="1:16" s="487" customFormat="1" ht="15.75" x14ac:dyDescent="0.25">
      <c r="A10" s="495"/>
      <c r="B10" s="495" t="s">
        <v>34</v>
      </c>
      <c r="C10" s="496" t="s">
        <v>3</v>
      </c>
      <c r="D10" s="497" t="s">
        <v>713</v>
      </c>
      <c r="E10" s="498" t="s">
        <v>4</v>
      </c>
      <c r="F10" s="496" t="s">
        <v>5</v>
      </c>
      <c r="G10" s="499" t="s">
        <v>117</v>
      </c>
      <c r="H10" s="499" t="s">
        <v>117</v>
      </c>
      <c r="I10" s="499" t="s">
        <v>117</v>
      </c>
      <c r="J10" s="500" t="s">
        <v>381</v>
      </c>
      <c r="K10" s="500" t="s">
        <v>499</v>
      </c>
      <c r="L10" s="499" t="s">
        <v>13</v>
      </c>
      <c r="M10" s="499" t="s">
        <v>13</v>
      </c>
      <c r="N10" s="501" t="s">
        <v>14</v>
      </c>
      <c r="O10" s="502" t="s">
        <v>15</v>
      </c>
      <c r="P10" s="503" t="s">
        <v>16</v>
      </c>
    </row>
    <row r="11" spans="1:16" s="487" customFormat="1" ht="15.75" x14ac:dyDescent="0.25">
      <c r="A11" s="504"/>
      <c r="B11" s="504"/>
      <c r="C11" s="505"/>
      <c r="D11" s="506"/>
      <c r="E11" s="507"/>
      <c r="F11" s="505"/>
      <c r="G11" s="508" t="s">
        <v>886</v>
      </c>
      <c r="H11" s="508" t="s">
        <v>887</v>
      </c>
      <c r="I11" s="508" t="s">
        <v>888</v>
      </c>
      <c r="J11" s="509" t="s">
        <v>383</v>
      </c>
      <c r="K11" s="509" t="s">
        <v>29</v>
      </c>
      <c r="L11" s="508" t="s">
        <v>22</v>
      </c>
      <c r="M11" s="508" t="s">
        <v>23</v>
      </c>
      <c r="N11" s="510" t="s">
        <v>24</v>
      </c>
      <c r="O11" s="504"/>
      <c r="P11" s="511"/>
    </row>
    <row r="12" spans="1:16" s="487" customFormat="1" ht="15.75" x14ac:dyDescent="0.25">
      <c r="A12" s="504"/>
      <c r="B12" s="504"/>
      <c r="C12" s="512"/>
      <c r="D12" s="506"/>
      <c r="E12" s="507"/>
      <c r="F12" s="505"/>
      <c r="G12" s="513">
        <v>400000000</v>
      </c>
      <c r="H12" s="514">
        <v>390000000</v>
      </c>
      <c r="I12" s="508">
        <v>380000000</v>
      </c>
      <c r="J12" s="515"/>
      <c r="K12" s="516"/>
      <c r="L12" s="510"/>
      <c r="M12" s="510"/>
      <c r="N12" s="510"/>
      <c r="O12" s="504"/>
      <c r="P12" s="511"/>
    </row>
    <row r="13" spans="1:16" s="487" customFormat="1" ht="15.75" x14ac:dyDescent="0.25">
      <c r="A13" s="517"/>
      <c r="B13" s="517"/>
      <c r="C13" s="518"/>
      <c r="D13" s="519"/>
      <c r="E13" s="520"/>
      <c r="F13" s="521"/>
      <c r="G13" s="522"/>
      <c r="H13" s="522"/>
      <c r="I13" s="522"/>
      <c r="J13" s="523"/>
      <c r="K13" s="524"/>
      <c r="L13" s="522"/>
      <c r="M13" s="522"/>
      <c r="N13" s="522"/>
      <c r="O13" s="517"/>
      <c r="P13" s="525"/>
    </row>
    <row r="14" spans="1:16" s="487" customFormat="1" ht="15.75" x14ac:dyDescent="0.25">
      <c r="A14" s="504"/>
      <c r="B14" s="526"/>
      <c r="C14" s="527"/>
      <c r="D14" s="528"/>
      <c r="E14" s="529"/>
      <c r="F14" s="530"/>
      <c r="G14" s="531"/>
      <c r="H14" s="531"/>
      <c r="I14" s="510"/>
      <c r="J14" s="510"/>
      <c r="L14" s="510"/>
      <c r="M14" s="510"/>
      <c r="N14" s="510"/>
      <c r="O14" s="532"/>
      <c r="P14" s="533"/>
    </row>
    <row r="15" spans="1:16" s="487" customFormat="1" ht="15.75" x14ac:dyDescent="0.25">
      <c r="A15" s="504">
        <v>1</v>
      </c>
      <c r="B15" s="526" t="s">
        <v>850</v>
      </c>
      <c r="C15" s="527" t="s">
        <v>851</v>
      </c>
      <c r="D15" s="534" t="s">
        <v>877</v>
      </c>
      <c r="E15" s="529">
        <v>43182</v>
      </c>
      <c r="F15" s="530" t="s">
        <v>853</v>
      </c>
      <c r="G15" s="178">
        <v>10993548</v>
      </c>
      <c r="H15" s="178">
        <v>31854194</v>
      </c>
      <c r="I15" s="510">
        <v>18362581</v>
      </c>
      <c r="J15" s="510">
        <v>2600000</v>
      </c>
      <c r="K15" s="510">
        <v>200000</v>
      </c>
      <c r="L15" s="510">
        <f>SUM(G15:J15)</f>
        <v>63810323</v>
      </c>
      <c r="M15" s="510">
        <f>400000000-L15</f>
        <v>336189677</v>
      </c>
      <c r="N15" s="510">
        <f>+L15+M15</f>
        <v>400000000</v>
      </c>
      <c r="O15" s="535" t="s">
        <v>890</v>
      </c>
      <c r="P15" s="506" t="s">
        <v>891</v>
      </c>
    </row>
    <row r="16" spans="1:16" s="487" customFormat="1" ht="15.75" x14ac:dyDescent="0.25">
      <c r="A16" s="504"/>
      <c r="B16" s="536"/>
      <c r="C16" s="527"/>
      <c r="D16" s="524"/>
      <c r="E16" s="537"/>
      <c r="F16" s="538"/>
      <c r="G16" s="510"/>
      <c r="H16" s="510"/>
      <c r="I16" s="539"/>
      <c r="J16" s="539"/>
      <c r="K16" s="524"/>
      <c r="L16" s="539"/>
      <c r="M16" s="510"/>
      <c r="N16" s="510"/>
      <c r="O16" s="526"/>
      <c r="P16" s="540"/>
    </row>
    <row r="17" spans="1:16" s="487" customFormat="1" ht="16.5" thickBot="1" x14ac:dyDescent="0.3">
      <c r="A17" s="541"/>
      <c r="B17" s="542"/>
      <c r="C17" s="543"/>
      <c r="D17" s="544"/>
      <c r="E17" s="543"/>
      <c r="F17" s="545"/>
      <c r="G17" s="546">
        <f>SUM(G15:G16)</f>
        <v>10993548</v>
      </c>
      <c r="H17" s="546">
        <f t="shared" ref="H17:N17" si="0">SUM(H15:H16)</f>
        <v>31854194</v>
      </c>
      <c r="I17" s="546">
        <f t="shared" si="0"/>
        <v>18362581</v>
      </c>
      <c r="J17" s="546">
        <f t="shared" si="0"/>
        <v>2600000</v>
      </c>
      <c r="K17" s="546">
        <f t="shared" si="0"/>
        <v>200000</v>
      </c>
      <c r="L17" s="546">
        <f t="shared" si="0"/>
        <v>63810323</v>
      </c>
      <c r="M17" s="546">
        <f t="shared" si="0"/>
        <v>336189677</v>
      </c>
      <c r="N17" s="546">
        <f t="shared" si="0"/>
        <v>400000000</v>
      </c>
      <c r="O17" s="546"/>
      <c r="P17" s="547"/>
    </row>
    <row r="18" spans="1:16" s="487" customFormat="1" ht="16.5" thickTop="1" x14ac:dyDescent="0.25">
      <c r="A18" s="490"/>
      <c r="B18" s="489"/>
      <c r="C18" s="489"/>
      <c r="D18" s="489"/>
      <c r="E18" s="490"/>
      <c r="F18" s="489"/>
      <c r="G18" s="548"/>
      <c r="H18" s="548"/>
      <c r="I18" s="548"/>
      <c r="J18" s="548"/>
      <c r="K18" s="548"/>
      <c r="L18" s="548"/>
      <c r="M18" s="548"/>
      <c r="N18" s="548"/>
      <c r="O18" s="489"/>
    </row>
    <row r="19" spans="1:16" s="487" customFormat="1" ht="15.75" x14ac:dyDescent="0.25">
      <c r="A19" s="549" t="s">
        <v>34</v>
      </c>
      <c r="B19" s="550"/>
      <c r="C19" s="551" t="s">
        <v>889</v>
      </c>
      <c r="D19" s="489"/>
      <c r="E19" s="552"/>
      <c r="G19" s="551"/>
      <c r="H19" s="551"/>
      <c r="I19" s="551"/>
      <c r="J19" s="551"/>
    </row>
    <row r="20" spans="1:16" s="487" customFormat="1" ht="15.75" x14ac:dyDescent="0.25">
      <c r="A20" s="549"/>
      <c r="B20" s="550" t="s">
        <v>37</v>
      </c>
      <c r="C20" s="551" t="s">
        <v>272</v>
      </c>
      <c r="D20" s="489"/>
      <c r="E20" s="552"/>
      <c r="G20" s="579" t="s">
        <v>273</v>
      </c>
      <c r="H20" s="579"/>
      <c r="I20" s="553"/>
    </row>
    <row r="21" spans="1:16" s="487" customFormat="1" ht="15.75" x14ac:dyDescent="0.25">
      <c r="A21" s="549"/>
      <c r="B21" s="550"/>
      <c r="C21" s="551"/>
      <c r="D21" s="489"/>
      <c r="E21" s="552"/>
      <c r="G21" s="551"/>
      <c r="H21" s="551"/>
      <c r="I21" s="551"/>
      <c r="J21" s="551"/>
    </row>
    <row r="22" spans="1:16" s="487" customFormat="1" ht="15.75" x14ac:dyDescent="0.25">
      <c r="A22" s="549"/>
      <c r="B22" s="550"/>
      <c r="C22" s="551"/>
      <c r="D22" s="489"/>
      <c r="E22" s="552"/>
      <c r="G22" s="551"/>
      <c r="H22" s="551"/>
      <c r="I22" s="551"/>
      <c r="J22" s="551"/>
    </row>
    <row r="23" spans="1:16" s="487" customFormat="1" ht="15.75" x14ac:dyDescent="0.25">
      <c r="A23" s="549"/>
      <c r="B23" s="550"/>
      <c r="C23" s="551"/>
      <c r="D23" s="489"/>
      <c r="E23" s="552"/>
      <c r="G23" s="551"/>
      <c r="H23" s="551"/>
      <c r="I23" s="551"/>
    </row>
    <row r="24" spans="1:16" s="487" customFormat="1" ht="15.75" x14ac:dyDescent="0.25">
      <c r="A24" s="549"/>
      <c r="B24" s="550"/>
      <c r="C24" s="551"/>
      <c r="D24" s="489"/>
      <c r="E24" s="552"/>
      <c r="G24" s="551"/>
      <c r="H24" s="551"/>
      <c r="I24" s="551"/>
      <c r="J24" s="551"/>
    </row>
    <row r="25" spans="1:16" s="487" customFormat="1" ht="15.75" x14ac:dyDescent="0.25">
      <c r="A25" s="549" t="s">
        <v>274</v>
      </c>
      <c r="B25" s="554" t="s">
        <v>275</v>
      </c>
      <c r="C25" s="555" t="s">
        <v>276</v>
      </c>
      <c r="D25" s="489"/>
      <c r="E25" s="552"/>
      <c r="G25" s="556" t="s">
        <v>40</v>
      </c>
      <c r="H25" s="556" t="s">
        <v>419</v>
      </c>
      <c r="I25" s="556"/>
    </row>
    <row r="26" spans="1:16" s="487" customFormat="1" ht="15.75" x14ac:dyDescent="0.25">
      <c r="A26" s="549"/>
      <c r="B26" s="557" t="s">
        <v>278</v>
      </c>
      <c r="C26" s="558" t="s">
        <v>215</v>
      </c>
      <c r="D26" s="489"/>
      <c r="E26" s="552"/>
      <c r="G26" s="559" t="s">
        <v>43</v>
      </c>
      <c r="H26" s="559" t="s">
        <v>125</v>
      </c>
      <c r="I26" s="559"/>
    </row>
    <row r="27" spans="1:16" s="487" customFormat="1" ht="15.75" x14ac:dyDescent="0.25">
      <c r="A27" s="561" t="s">
        <v>897</v>
      </c>
      <c r="B27" s="557"/>
      <c r="C27" s="558"/>
      <c r="D27" s="489"/>
      <c r="E27" s="552"/>
      <c r="G27" s="559"/>
      <c r="H27" s="559"/>
      <c r="I27" s="559"/>
    </row>
    <row r="28" spans="1:16" s="487" customFormat="1" ht="20.25" x14ac:dyDescent="0.55000000000000004">
      <c r="A28" s="488" t="s">
        <v>0</v>
      </c>
      <c r="B28" s="489"/>
      <c r="C28" s="490"/>
      <c r="D28" s="490"/>
      <c r="E28" s="490"/>
      <c r="F28" s="490"/>
      <c r="G28" s="491"/>
      <c r="H28" s="221"/>
      <c r="I28" s="492"/>
      <c r="J28" s="221"/>
      <c r="K28" s="493"/>
    </row>
    <row r="29" spans="1:16" s="487" customFormat="1" ht="15.75" x14ac:dyDescent="0.25">
      <c r="A29" s="494" t="s">
        <v>874</v>
      </c>
      <c r="B29" s="488"/>
      <c r="C29" s="488"/>
      <c r="D29" s="488"/>
      <c r="E29" s="488"/>
      <c r="F29" s="488"/>
      <c r="G29" s="221"/>
      <c r="H29" s="221"/>
      <c r="I29" s="221"/>
      <c r="J29" s="221"/>
      <c r="K29" s="493"/>
    </row>
    <row r="30" spans="1:16" s="487" customFormat="1" ht="15.75" x14ac:dyDescent="0.25">
      <c r="A30" s="495"/>
      <c r="B30" s="495" t="s">
        <v>34</v>
      </c>
      <c r="C30" s="496" t="s">
        <v>3</v>
      </c>
      <c r="D30" s="497" t="s">
        <v>713</v>
      </c>
      <c r="E30" s="498" t="s">
        <v>4</v>
      </c>
      <c r="F30" s="496" t="s">
        <v>5</v>
      </c>
      <c r="G30" s="499" t="s">
        <v>117</v>
      </c>
      <c r="H30" s="499" t="s">
        <v>10</v>
      </c>
      <c r="I30" s="499" t="s">
        <v>10</v>
      </c>
      <c r="J30" s="500" t="s">
        <v>381</v>
      </c>
      <c r="K30" s="500" t="s">
        <v>499</v>
      </c>
      <c r="L30" s="499" t="s">
        <v>13</v>
      </c>
      <c r="M30" s="499" t="s">
        <v>13</v>
      </c>
      <c r="N30" s="501" t="s">
        <v>14</v>
      </c>
      <c r="O30" s="502" t="s">
        <v>15</v>
      </c>
      <c r="P30" s="503" t="s">
        <v>16</v>
      </c>
    </row>
    <row r="31" spans="1:16" s="487" customFormat="1" ht="15.75" x14ac:dyDescent="0.25">
      <c r="A31" s="504"/>
      <c r="B31" s="504"/>
      <c r="C31" s="505"/>
      <c r="D31" s="506"/>
      <c r="E31" s="507"/>
      <c r="F31" s="505"/>
      <c r="G31" s="508" t="s">
        <v>875</v>
      </c>
      <c r="H31" s="508"/>
      <c r="I31" s="508"/>
      <c r="J31" s="509" t="s">
        <v>383</v>
      </c>
      <c r="K31" s="509" t="s">
        <v>29</v>
      </c>
      <c r="L31" s="508" t="s">
        <v>22</v>
      </c>
      <c r="M31" s="508" t="s">
        <v>23</v>
      </c>
      <c r="N31" s="510" t="s">
        <v>24</v>
      </c>
      <c r="O31" s="504"/>
      <c r="P31" s="511"/>
    </row>
    <row r="32" spans="1:16" s="487" customFormat="1" ht="15.75" x14ac:dyDescent="0.25">
      <c r="A32" s="504"/>
      <c r="B32" s="504"/>
      <c r="C32" s="512"/>
      <c r="D32" s="506"/>
      <c r="E32" s="507"/>
      <c r="F32" s="505"/>
      <c r="G32" s="513"/>
      <c r="H32" s="514"/>
      <c r="I32" s="508"/>
      <c r="J32" s="515"/>
      <c r="K32" s="516"/>
      <c r="L32" s="510"/>
      <c r="M32" s="510"/>
      <c r="N32" s="510"/>
      <c r="O32" s="504"/>
      <c r="P32" s="511"/>
    </row>
    <row r="33" spans="1:16" s="487" customFormat="1" ht="15.75" x14ac:dyDescent="0.25">
      <c r="A33" s="517"/>
      <c r="B33" s="517"/>
      <c r="C33" s="518"/>
      <c r="D33" s="519"/>
      <c r="E33" s="520"/>
      <c r="F33" s="521"/>
      <c r="G33" s="522"/>
      <c r="H33" s="522"/>
      <c r="I33" s="522"/>
      <c r="J33" s="523"/>
      <c r="K33" s="524"/>
      <c r="L33" s="522"/>
      <c r="M33" s="522"/>
      <c r="N33" s="522"/>
      <c r="O33" s="517"/>
      <c r="P33" s="525"/>
    </row>
    <row r="34" spans="1:16" s="487" customFormat="1" ht="15.75" x14ac:dyDescent="0.25">
      <c r="A34" s="504"/>
      <c r="B34" s="526"/>
      <c r="C34" s="527"/>
      <c r="D34" s="528"/>
      <c r="E34" s="529"/>
      <c r="F34" s="530"/>
      <c r="G34" s="531"/>
      <c r="H34" s="531"/>
      <c r="I34" s="510"/>
      <c r="J34" s="510"/>
      <c r="L34" s="510"/>
      <c r="M34" s="510"/>
      <c r="N34" s="510"/>
      <c r="O34" s="532"/>
      <c r="P34" s="533"/>
    </row>
    <row r="35" spans="1:16" s="487" customFormat="1" ht="15.75" x14ac:dyDescent="0.25">
      <c r="A35" s="504">
        <v>1</v>
      </c>
      <c r="B35" s="526" t="s">
        <v>850</v>
      </c>
      <c r="C35" s="527" t="s">
        <v>851</v>
      </c>
      <c r="D35" s="534" t="s">
        <v>877</v>
      </c>
      <c r="E35" s="529">
        <v>43182</v>
      </c>
      <c r="F35" s="530" t="s">
        <v>853</v>
      </c>
      <c r="G35" s="178">
        <v>62400000</v>
      </c>
      <c r="H35" s="178">
        <v>0</v>
      </c>
      <c r="I35" s="510">
        <v>0</v>
      </c>
      <c r="J35" s="510">
        <v>2600000</v>
      </c>
      <c r="K35" s="510">
        <v>200000</v>
      </c>
      <c r="L35" s="510">
        <f>SUM(G35:K35)</f>
        <v>65200000</v>
      </c>
      <c r="M35" s="510">
        <f>400000000-L35</f>
        <v>334800000</v>
      </c>
      <c r="N35" s="510">
        <f>+L35+M35</f>
        <v>400000000</v>
      </c>
      <c r="O35" s="535" t="s">
        <v>890</v>
      </c>
      <c r="P35" s="506" t="s">
        <v>893</v>
      </c>
    </row>
    <row r="36" spans="1:16" s="487" customFormat="1" ht="15.75" x14ac:dyDescent="0.25">
      <c r="A36" s="504"/>
      <c r="B36" s="536"/>
      <c r="C36" s="527"/>
      <c r="D36" s="524"/>
      <c r="E36" s="537"/>
      <c r="F36" s="538"/>
      <c r="G36" s="510"/>
      <c r="H36" s="510"/>
      <c r="I36" s="539"/>
      <c r="J36" s="539"/>
      <c r="K36" s="524"/>
      <c r="L36" s="539"/>
      <c r="M36" s="510"/>
      <c r="N36" s="510"/>
      <c r="O36" s="526"/>
      <c r="P36" s="540"/>
    </row>
    <row r="37" spans="1:16" s="487" customFormat="1" ht="16.5" thickBot="1" x14ac:dyDescent="0.3">
      <c r="A37" s="541"/>
      <c r="B37" s="542"/>
      <c r="C37" s="543"/>
      <c r="D37" s="544"/>
      <c r="E37" s="543"/>
      <c r="F37" s="545"/>
      <c r="G37" s="546">
        <f>SUM(G35:G36)</f>
        <v>62400000</v>
      </c>
      <c r="H37" s="546">
        <f t="shared" ref="H37" si="1">SUM(H35:H36)</f>
        <v>0</v>
      </c>
      <c r="I37" s="546">
        <f t="shared" ref="I37" si="2">SUM(I35:I36)</f>
        <v>0</v>
      </c>
      <c r="J37" s="546">
        <f t="shared" ref="J37" si="3">SUM(J35:J36)</f>
        <v>2600000</v>
      </c>
      <c r="K37" s="546">
        <f t="shared" ref="K37" si="4">SUM(K35:K36)</f>
        <v>200000</v>
      </c>
      <c r="L37" s="546">
        <f t="shared" ref="L37" si="5">SUM(L35:L36)</f>
        <v>65200000</v>
      </c>
      <c r="M37" s="546">
        <f t="shared" ref="M37" si="6">SUM(M35:M36)</f>
        <v>334800000</v>
      </c>
      <c r="N37" s="546">
        <f t="shared" ref="N37" si="7">SUM(N35:N36)</f>
        <v>400000000</v>
      </c>
      <c r="O37" s="546"/>
      <c r="P37" s="547"/>
    </row>
    <row r="38" spans="1:16" s="487" customFormat="1" ht="16.5" thickTop="1" x14ac:dyDescent="0.25">
      <c r="A38" s="490"/>
      <c r="B38" s="489"/>
      <c r="C38" s="489"/>
      <c r="D38" s="489"/>
      <c r="E38" s="490"/>
      <c r="F38" s="489"/>
      <c r="G38" s="548"/>
      <c r="H38" s="548"/>
      <c r="I38" s="548"/>
      <c r="J38" s="548"/>
      <c r="K38" s="548"/>
      <c r="L38" s="548"/>
      <c r="M38" s="548"/>
      <c r="N38" s="548"/>
      <c r="O38" s="489"/>
    </row>
    <row r="39" spans="1:16" s="487" customFormat="1" ht="15.75" x14ac:dyDescent="0.25">
      <c r="A39" s="549" t="s">
        <v>34</v>
      </c>
      <c r="B39" s="550"/>
      <c r="C39" s="551" t="s">
        <v>889</v>
      </c>
      <c r="D39" s="489"/>
      <c r="E39" s="552"/>
      <c r="G39" s="551"/>
      <c r="H39" s="551"/>
      <c r="I39" s="551"/>
      <c r="J39" s="551"/>
    </row>
    <row r="40" spans="1:16" s="487" customFormat="1" ht="15.75" x14ac:dyDescent="0.25">
      <c r="A40" s="549"/>
      <c r="B40" s="550" t="s">
        <v>37</v>
      </c>
      <c r="C40" s="551" t="s">
        <v>272</v>
      </c>
      <c r="D40" s="489"/>
      <c r="E40" s="552"/>
      <c r="G40" s="579" t="s">
        <v>273</v>
      </c>
      <c r="H40" s="579"/>
      <c r="I40" s="553"/>
    </row>
    <row r="41" spans="1:16" s="487" customFormat="1" ht="15.75" x14ac:dyDescent="0.25">
      <c r="A41" s="549"/>
      <c r="B41" s="550"/>
      <c r="C41" s="551"/>
      <c r="D41" s="489"/>
      <c r="E41" s="552"/>
      <c r="G41" s="551"/>
      <c r="H41" s="551"/>
      <c r="I41" s="551"/>
      <c r="J41" s="551"/>
    </row>
    <row r="42" spans="1:16" s="487" customFormat="1" ht="15.75" x14ac:dyDescent="0.25">
      <c r="A42" s="549"/>
      <c r="B42" s="550"/>
      <c r="C42" s="551"/>
      <c r="D42" s="489"/>
      <c r="E42" s="552"/>
      <c r="G42" s="551"/>
      <c r="H42" s="551"/>
      <c r="I42" s="551"/>
      <c r="J42" s="551"/>
    </row>
    <row r="43" spans="1:16" s="487" customFormat="1" ht="15.75" x14ac:dyDescent="0.25">
      <c r="A43" s="549"/>
      <c r="B43" s="550"/>
      <c r="C43" s="551"/>
      <c r="D43" s="489"/>
      <c r="E43" s="552"/>
      <c r="G43" s="551"/>
      <c r="H43" s="551"/>
      <c r="I43" s="551"/>
    </row>
    <row r="44" spans="1:16" s="487" customFormat="1" ht="15.75" x14ac:dyDescent="0.25">
      <c r="A44" s="549"/>
      <c r="B44" s="550"/>
      <c r="C44" s="551"/>
      <c r="D44" s="489"/>
      <c r="E44" s="552"/>
      <c r="G44" s="551"/>
      <c r="H44" s="551"/>
      <c r="I44" s="551"/>
      <c r="J44" s="551"/>
    </row>
    <row r="45" spans="1:16" s="487" customFormat="1" ht="15.75" x14ac:dyDescent="0.25">
      <c r="A45" s="549" t="s">
        <v>274</v>
      </c>
      <c r="B45" s="554" t="s">
        <v>275</v>
      </c>
      <c r="C45" s="555" t="s">
        <v>276</v>
      </c>
      <c r="D45" s="489"/>
      <c r="E45" s="552"/>
      <c r="G45" s="556" t="s">
        <v>40</v>
      </c>
      <c r="H45" s="556" t="s">
        <v>419</v>
      </c>
      <c r="I45" s="556"/>
    </row>
    <row r="46" spans="1:16" s="487" customFormat="1" ht="15.75" x14ac:dyDescent="0.25">
      <c r="A46" s="549"/>
      <c r="B46" s="557" t="s">
        <v>278</v>
      </c>
      <c r="C46" s="558" t="s">
        <v>215</v>
      </c>
      <c r="D46" s="489"/>
      <c r="E46" s="552"/>
      <c r="G46" s="559" t="s">
        <v>43</v>
      </c>
      <c r="H46" s="559" t="s">
        <v>125</v>
      </c>
      <c r="I46" s="559"/>
    </row>
    <row r="47" spans="1:16" x14ac:dyDescent="0.25">
      <c r="I47" s="187" t="s">
        <v>876</v>
      </c>
    </row>
    <row r="48" spans="1:16" x14ac:dyDescent="0.25">
      <c r="I48" s="129" t="s">
        <v>894</v>
      </c>
    </row>
    <row r="49" spans="1:17" x14ac:dyDescent="0.25">
      <c r="I49" s="129" t="s">
        <v>845</v>
      </c>
    </row>
    <row r="50" spans="1:17" x14ac:dyDescent="0.25">
      <c r="A50" s="561" t="s">
        <v>897</v>
      </c>
      <c r="I50" s="129"/>
    </row>
    <row r="51" spans="1:17" s="187" customFormat="1" ht="20.25" x14ac:dyDescent="0.55000000000000004">
      <c r="A51" s="2" t="s">
        <v>0</v>
      </c>
      <c r="B51" s="3"/>
      <c r="C51" s="4"/>
      <c r="D51" s="4"/>
      <c r="E51" s="4"/>
      <c r="F51" s="4"/>
      <c r="G51" s="374"/>
      <c r="H51" s="37"/>
      <c r="I51" s="375"/>
      <c r="J51" s="37"/>
      <c r="K51" s="34"/>
    </row>
    <row r="52" spans="1:17" s="187" customFormat="1" ht="15.75" x14ac:dyDescent="0.25">
      <c r="A52" s="43" t="s">
        <v>874</v>
      </c>
      <c r="B52" s="2"/>
      <c r="C52" s="2"/>
      <c r="D52" s="2"/>
      <c r="E52" s="2"/>
      <c r="F52" s="2"/>
      <c r="G52" s="37"/>
      <c r="H52" s="37"/>
      <c r="I52" s="37"/>
      <c r="J52" s="37"/>
      <c r="K52" s="34"/>
    </row>
    <row r="53" spans="1:17" s="187" customFormat="1" ht="15.75" x14ac:dyDescent="0.25">
      <c r="A53" s="6"/>
      <c r="B53" s="6" t="s">
        <v>34</v>
      </c>
      <c r="C53" s="7" t="s">
        <v>3</v>
      </c>
      <c r="D53" s="376" t="s">
        <v>713</v>
      </c>
      <c r="E53" s="8" t="s">
        <v>4</v>
      </c>
      <c r="F53" s="7" t="s">
        <v>5</v>
      </c>
      <c r="G53" s="142" t="s">
        <v>117</v>
      </c>
      <c r="H53" s="142" t="s">
        <v>10</v>
      </c>
      <c r="I53" s="142" t="s">
        <v>10</v>
      </c>
      <c r="J53" s="265" t="s">
        <v>381</v>
      </c>
      <c r="K53" s="265" t="s">
        <v>499</v>
      </c>
      <c r="L53" s="142" t="s">
        <v>13</v>
      </c>
      <c r="M53" s="142" t="s">
        <v>13</v>
      </c>
      <c r="N53" s="9" t="s">
        <v>14</v>
      </c>
      <c r="O53" s="264" t="s">
        <v>15</v>
      </c>
      <c r="P53" s="263" t="s">
        <v>16</v>
      </c>
    </row>
    <row r="54" spans="1:17" s="187" customFormat="1" ht="15.75" x14ac:dyDescent="0.25">
      <c r="A54" s="44"/>
      <c r="B54" s="44"/>
      <c r="C54" s="45"/>
      <c r="D54" s="377"/>
      <c r="E54" s="13"/>
      <c r="F54" s="45"/>
      <c r="G54" s="143"/>
      <c r="H54" s="143"/>
      <c r="I54" s="143"/>
      <c r="J54" s="262" t="s">
        <v>383</v>
      </c>
      <c r="K54" s="262" t="s">
        <v>29</v>
      </c>
      <c r="L54" s="143" t="s">
        <v>22</v>
      </c>
      <c r="M54" s="143" t="s">
        <v>23</v>
      </c>
      <c r="N54" s="46" t="s">
        <v>24</v>
      </c>
      <c r="O54" s="44"/>
      <c r="P54" s="16"/>
    </row>
    <row r="55" spans="1:17" s="187" customFormat="1" ht="15.75" x14ac:dyDescent="0.25">
      <c r="A55" s="44"/>
      <c r="B55" s="44"/>
      <c r="C55" s="48"/>
      <c r="D55" s="377"/>
      <c r="E55" s="13"/>
      <c r="F55" s="45"/>
      <c r="G55" s="258"/>
      <c r="H55" s="351"/>
      <c r="I55" s="143"/>
      <c r="J55" s="261"/>
      <c r="K55" s="282"/>
      <c r="L55" s="46"/>
      <c r="M55" s="46"/>
      <c r="N55" s="46"/>
      <c r="O55" s="44"/>
      <c r="P55" s="16"/>
    </row>
    <row r="56" spans="1:17" s="187" customFormat="1" ht="15.75" x14ac:dyDescent="0.25">
      <c r="A56" s="18"/>
      <c r="B56" s="18"/>
      <c r="C56" s="19"/>
      <c r="D56" s="378"/>
      <c r="E56" s="20"/>
      <c r="F56" s="21"/>
      <c r="G56" s="22"/>
      <c r="H56" s="22"/>
      <c r="I56" s="22"/>
      <c r="J56" s="486"/>
      <c r="K56" s="381"/>
      <c r="L56" s="22"/>
      <c r="M56" s="22"/>
      <c r="N56" s="22"/>
      <c r="O56" s="18"/>
      <c r="P56" s="24"/>
    </row>
    <row r="57" spans="1:17" s="187" customFormat="1" ht="15.75" x14ac:dyDescent="0.25">
      <c r="A57" s="44"/>
      <c r="B57" s="50"/>
      <c r="C57" s="41"/>
      <c r="D57" s="379"/>
      <c r="E57" s="49"/>
      <c r="F57" s="55"/>
      <c r="G57" s="47"/>
      <c r="H57" s="47"/>
      <c r="I57" s="46"/>
      <c r="J57" s="46"/>
      <c r="L57" s="46"/>
      <c r="M57" s="46"/>
      <c r="N57" s="46"/>
      <c r="O57" s="259"/>
      <c r="P57" s="176"/>
      <c r="Q57" s="187" t="s">
        <v>901</v>
      </c>
    </row>
    <row r="58" spans="1:17" s="187" customFormat="1" ht="15.75" x14ac:dyDescent="0.25">
      <c r="A58" s="44">
        <v>1</v>
      </c>
      <c r="B58" s="50" t="s">
        <v>850</v>
      </c>
      <c r="C58" s="41" t="s">
        <v>851</v>
      </c>
      <c r="D58" s="380" t="s">
        <v>877</v>
      </c>
      <c r="E58" s="49">
        <v>43182</v>
      </c>
      <c r="F58" s="55" t="s">
        <v>853</v>
      </c>
      <c r="G58" s="133">
        <v>62993548</v>
      </c>
      <c r="H58" s="133">
        <v>0</v>
      </c>
      <c r="I58" s="46">
        <v>0</v>
      </c>
      <c r="J58" s="46">
        <v>2600000</v>
      </c>
      <c r="K58" s="46">
        <v>200000</v>
      </c>
      <c r="L58" s="46">
        <f>SUM(G58:K58)</f>
        <v>65793548</v>
      </c>
      <c r="M58" s="46">
        <f>400000000-L58</f>
        <v>334206452</v>
      </c>
      <c r="N58" s="46">
        <f>+L58+M58</f>
        <v>400000000</v>
      </c>
      <c r="O58" s="373" t="s">
        <v>890</v>
      </c>
      <c r="P58" s="377" t="s">
        <v>895</v>
      </c>
      <c r="Q58" s="187" t="s">
        <v>898</v>
      </c>
    </row>
    <row r="59" spans="1:17" s="187" customFormat="1" ht="15.75" x14ac:dyDescent="0.25">
      <c r="A59" s="44"/>
      <c r="B59" s="27"/>
      <c r="C59" s="41"/>
      <c r="D59" s="381"/>
      <c r="E59" s="29"/>
      <c r="F59" s="28"/>
      <c r="G59" s="46"/>
      <c r="H59" s="46"/>
      <c r="I59" s="26"/>
      <c r="J59" s="26"/>
      <c r="K59" s="381"/>
      <c r="L59" s="26"/>
      <c r="M59" s="46"/>
      <c r="N59" s="46"/>
      <c r="O59" s="50"/>
      <c r="P59" s="377" t="s">
        <v>896</v>
      </c>
      <c r="Q59" s="187" t="s">
        <v>899</v>
      </c>
    </row>
    <row r="60" spans="1:17" s="187" customFormat="1" ht="16.5" thickBot="1" x14ac:dyDescent="0.3">
      <c r="A60" s="30"/>
      <c r="B60" s="480"/>
      <c r="C60" s="481"/>
      <c r="D60" s="314"/>
      <c r="E60" s="481"/>
      <c r="F60" s="482"/>
      <c r="G60" s="31">
        <f>SUM(G58:G59)</f>
        <v>62993548</v>
      </c>
      <c r="H60" s="31">
        <f t="shared" ref="H60" si="8">SUM(H58:H59)</f>
        <v>0</v>
      </c>
      <c r="I60" s="31">
        <f t="shared" ref="I60" si="9">SUM(I58:I59)</f>
        <v>0</v>
      </c>
      <c r="J60" s="31">
        <f t="shared" ref="J60" si="10">SUM(J58:J59)</f>
        <v>2600000</v>
      </c>
      <c r="K60" s="31">
        <f t="shared" ref="K60" si="11">SUM(K58:K59)</f>
        <v>200000</v>
      </c>
      <c r="L60" s="31">
        <f t="shared" ref="L60" si="12">SUM(L58:L59)</f>
        <v>65793548</v>
      </c>
      <c r="M60" s="31">
        <f t="shared" ref="M60" si="13">SUM(M58:M59)</f>
        <v>334206452</v>
      </c>
      <c r="N60" s="31">
        <f t="shared" ref="N60" si="14">SUM(N58:N59)</f>
        <v>400000000</v>
      </c>
      <c r="O60" s="31"/>
      <c r="P60" s="32"/>
      <c r="Q60" s="187" t="s">
        <v>900</v>
      </c>
    </row>
    <row r="61" spans="1:17" s="187" customFormat="1" ht="16.5" thickTop="1" x14ac:dyDescent="0.25">
      <c r="A61" s="4"/>
      <c r="B61" s="3"/>
      <c r="C61" s="3"/>
      <c r="D61" s="3"/>
      <c r="E61" s="4"/>
      <c r="F61" s="3"/>
      <c r="G61" s="42"/>
      <c r="H61" s="42"/>
      <c r="I61" s="42"/>
      <c r="J61" s="42"/>
      <c r="K61" s="42"/>
      <c r="L61" s="42"/>
      <c r="M61" s="42"/>
      <c r="N61" s="42"/>
      <c r="O61" s="3"/>
    </row>
    <row r="62" spans="1:17" s="187" customFormat="1" ht="15.75" x14ac:dyDescent="0.25">
      <c r="A62" s="251" t="s">
        <v>34</v>
      </c>
      <c r="B62" s="254"/>
      <c r="C62" s="35" t="s">
        <v>889</v>
      </c>
      <c r="D62" s="3"/>
      <c r="E62" s="249"/>
      <c r="G62" s="35"/>
      <c r="H62" s="35"/>
      <c r="I62" s="35"/>
      <c r="J62" s="35"/>
    </row>
    <row r="63" spans="1:17" s="187" customFormat="1" ht="15.75" x14ac:dyDescent="0.25">
      <c r="A63" s="251"/>
      <c r="B63" s="254" t="s">
        <v>37</v>
      </c>
      <c r="C63" s="35" t="s">
        <v>272</v>
      </c>
      <c r="D63" s="3"/>
      <c r="E63" s="249"/>
      <c r="G63" s="571" t="s">
        <v>273</v>
      </c>
      <c r="H63" s="571"/>
      <c r="I63" s="255"/>
    </row>
    <row r="64" spans="1:17" s="187" customFormat="1" ht="15.75" x14ac:dyDescent="0.25">
      <c r="A64" s="251"/>
      <c r="B64" s="254"/>
      <c r="C64" s="35"/>
      <c r="D64" s="3"/>
      <c r="E64" s="249"/>
      <c r="G64" s="35"/>
      <c r="H64" s="35"/>
      <c r="I64" s="35"/>
      <c r="J64" s="35"/>
    </row>
    <row r="65" spans="1:16" s="187" customFormat="1" ht="15.75" x14ac:dyDescent="0.25">
      <c r="A65" s="251"/>
      <c r="B65" s="254"/>
      <c r="C65" s="35"/>
      <c r="D65" s="3"/>
      <c r="E65" s="249"/>
      <c r="G65" s="35"/>
      <c r="H65" s="35"/>
      <c r="I65" s="35"/>
      <c r="J65" s="35"/>
    </row>
    <row r="66" spans="1:16" s="187" customFormat="1" ht="15.75" x14ac:dyDescent="0.25">
      <c r="A66" s="251"/>
      <c r="B66" s="254"/>
      <c r="C66" s="35"/>
      <c r="D66" s="3"/>
      <c r="E66" s="249"/>
      <c r="G66" s="35"/>
      <c r="H66" s="35"/>
      <c r="I66" s="35"/>
    </row>
    <row r="67" spans="1:16" s="187" customFormat="1" ht="15.75" x14ac:dyDescent="0.25">
      <c r="A67" s="251"/>
      <c r="B67" s="254"/>
      <c r="C67" s="35"/>
      <c r="D67" s="3"/>
      <c r="E67" s="249"/>
      <c r="G67" s="35"/>
      <c r="H67" s="35"/>
      <c r="I67" s="35"/>
      <c r="J67" s="35"/>
    </row>
    <row r="68" spans="1:16" s="187" customFormat="1" ht="15.75" x14ac:dyDescent="0.25">
      <c r="A68" s="251" t="s">
        <v>274</v>
      </c>
      <c r="B68" s="253" t="s">
        <v>275</v>
      </c>
      <c r="C68" s="252" t="s">
        <v>276</v>
      </c>
      <c r="D68" s="3"/>
      <c r="E68" s="249"/>
      <c r="G68" s="36" t="s">
        <v>40</v>
      </c>
      <c r="H68" s="36" t="s">
        <v>419</v>
      </c>
      <c r="I68" s="36"/>
    </row>
    <row r="69" spans="1:16" s="187" customFormat="1" ht="15.75" x14ac:dyDescent="0.25">
      <c r="A69" s="251"/>
      <c r="B69" s="250" t="s">
        <v>278</v>
      </c>
      <c r="C69" s="248" t="s">
        <v>215</v>
      </c>
      <c r="D69" s="3"/>
      <c r="E69" s="249"/>
      <c r="G69" s="247" t="s">
        <v>43</v>
      </c>
      <c r="H69" s="247" t="s">
        <v>125</v>
      </c>
      <c r="I69" s="247"/>
    </row>
    <row r="71" spans="1:16" ht="20.25" x14ac:dyDescent="0.55000000000000004">
      <c r="A71" s="2" t="s">
        <v>0</v>
      </c>
      <c r="B71" s="3"/>
      <c r="C71" s="4"/>
      <c r="D71" s="4"/>
      <c r="E71" s="4"/>
      <c r="F71" s="4"/>
      <c r="G71" s="374"/>
      <c r="H71" s="37"/>
      <c r="I71" s="375"/>
      <c r="J71" s="37"/>
      <c r="K71" s="34"/>
      <c r="L71" s="187"/>
      <c r="M71" s="187"/>
      <c r="N71" s="187"/>
      <c r="O71" s="187"/>
      <c r="P71" s="187"/>
    </row>
    <row r="72" spans="1:16" ht="15.75" x14ac:dyDescent="0.25">
      <c r="A72" s="43" t="s">
        <v>902</v>
      </c>
      <c r="B72" s="2"/>
      <c r="C72" s="2"/>
      <c r="D72" s="2"/>
      <c r="E72" s="2"/>
      <c r="F72" s="2"/>
      <c r="G72" s="37"/>
      <c r="H72" s="37"/>
      <c r="I72" s="37"/>
      <c r="J72" s="37"/>
      <c r="K72" s="34"/>
      <c r="L72" s="187"/>
      <c r="M72" s="187"/>
      <c r="N72" s="187"/>
      <c r="O72" s="187"/>
      <c r="P72" s="187"/>
    </row>
    <row r="73" spans="1:16" ht="15.75" x14ac:dyDescent="0.25">
      <c r="A73" s="6"/>
      <c r="B73" s="6" t="s">
        <v>34</v>
      </c>
      <c r="C73" s="7" t="s">
        <v>3</v>
      </c>
      <c r="D73" s="376" t="s">
        <v>713</v>
      </c>
      <c r="E73" s="8" t="s">
        <v>4</v>
      </c>
      <c r="F73" s="7" t="s">
        <v>5</v>
      </c>
      <c r="G73" s="142" t="s">
        <v>9</v>
      </c>
      <c r="H73" s="142" t="s">
        <v>117</v>
      </c>
      <c r="I73" s="142" t="s">
        <v>10</v>
      </c>
      <c r="J73" s="265" t="s">
        <v>381</v>
      </c>
      <c r="K73" s="265" t="s">
        <v>499</v>
      </c>
      <c r="L73" s="142" t="s">
        <v>13</v>
      </c>
      <c r="M73" s="142" t="s">
        <v>13</v>
      </c>
      <c r="N73" s="9" t="s">
        <v>14</v>
      </c>
      <c r="O73" s="264" t="s">
        <v>15</v>
      </c>
      <c r="P73" s="263" t="s">
        <v>382</v>
      </c>
    </row>
    <row r="74" spans="1:16" ht="15.75" x14ac:dyDescent="0.25">
      <c r="A74" s="44"/>
      <c r="B74" s="44"/>
      <c r="C74" s="45"/>
      <c r="D74" s="377"/>
      <c r="E74" s="13"/>
      <c r="F74" s="45"/>
      <c r="G74" s="143"/>
      <c r="H74" s="143" t="s">
        <v>404</v>
      </c>
      <c r="I74" s="143"/>
      <c r="J74" s="262" t="s">
        <v>383</v>
      </c>
      <c r="K74" s="262" t="s">
        <v>29</v>
      </c>
      <c r="L74" s="143" t="s">
        <v>22</v>
      </c>
      <c r="M74" s="143" t="s">
        <v>23</v>
      </c>
      <c r="N74" s="46" t="s">
        <v>24</v>
      </c>
      <c r="O74" s="44"/>
      <c r="P74" s="16"/>
    </row>
    <row r="75" spans="1:16" ht="15.75" x14ac:dyDescent="0.25">
      <c r="A75" s="44"/>
      <c r="B75" s="44"/>
      <c r="C75" s="48"/>
      <c r="D75" s="377"/>
      <c r="E75" s="13"/>
      <c r="F75" s="45"/>
      <c r="G75" s="258"/>
      <c r="H75" s="351"/>
      <c r="I75" s="143"/>
      <c r="J75" s="261"/>
      <c r="K75" s="282"/>
      <c r="L75" s="46"/>
      <c r="M75" s="46"/>
      <c r="N75" s="46"/>
      <c r="O75" s="44"/>
      <c r="P75" s="16"/>
    </row>
    <row r="76" spans="1:16" ht="15.75" x14ac:dyDescent="0.25">
      <c r="A76" s="18"/>
      <c r="B76" s="18"/>
      <c r="C76" s="19"/>
      <c r="D76" s="378"/>
      <c r="E76" s="20"/>
      <c r="F76" s="21"/>
      <c r="G76" s="22"/>
      <c r="H76" s="22"/>
      <c r="I76" s="22"/>
      <c r="J76" s="486"/>
      <c r="K76" s="381"/>
      <c r="L76" s="22"/>
      <c r="M76" s="22"/>
      <c r="N76" s="22"/>
      <c r="O76" s="18"/>
      <c r="P76" s="24"/>
    </row>
    <row r="77" spans="1:16" ht="15.75" x14ac:dyDescent="0.25">
      <c r="A77" s="44"/>
      <c r="B77" s="50"/>
      <c r="C77" s="41"/>
      <c r="D77" s="379"/>
      <c r="E77" s="49"/>
      <c r="F77" s="55"/>
      <c r="G77" s="47"/>
      <c r="H77" s="47"/>
      <c r="I77" s="46"/>
      <c r="J77" s="46"/>
      <c r="K77" s="187"/>
      <c r="L77" s="46"/>
      <c r="M77" s="46"/>
      <c r="N77" s="46"/>
      <c r="O77" s="259"/>
      <c r="P77" s="176"/>
    </row>
    <row r="78" spans="1:16" ht="15.75" x14ac:dyDescent="0.25">
      <c r="A78" s="44">
        <v>1</v>
      </c>
      <c r="B78" s="50" t="s">
        <v>903</v>
      </c>
      <c r="C78" s="41" t="s">
        <v>904</v>
      </c>
      <c r="D78" s="380" t="s">
        <v>905</v>
      </c>
      <c r="E78" s="49">
        <v>43185</v>
      </c>
      <c r="F78" s="55" t="s">
        <v>906</v>
      </c>
      <c r="G78" s="133">
        <v>0</v>
      </c>
      <c r="H78" s="133">
        <v>120000</v>
      </c>
      <c r="I78" s="46">
        <v>0</v>
      </c>
      <c r="J78" s="46">
        <v>0</v>
      </c>
      <c r="K78" s="46">
        <v>0</v>
      </c>
      <c r="L78" s="46">
        <f>SUM(G78:K78)</f>
        <v>120000</v>
      </c>
      <c r="M78" s="46">
        <f>10000000-L78</f>
        <v>9880000</v>
      </c>
      <c r="N78" s="46">
        <f>+L78+M78</f>
        <v>10000000</v>
      </c>
      <c r="O78" s="179" t="s">
        <v>865</v>
      </c>
      <c r="P78" s="377" t="s">
        <v>773</v>
      </c>
    </row>
    <row r="79" spans="1:16" ht="15.75" x14ac:dyDescent="0.25">
      <c r="A79" s="44"/>
      <c r="B79" s="27"/>
      <c r="C79" s="41"/>
      <c r="D79" s="381"/>
      <c r="E79" s="29"/>
      <c r="F79" s="28"/>
      <c r="G79" s="46"/>
      <c r="H79" s="46"/>
      <c r="I79" s="26"/>
      <c r="J79" s="26"/>
      <c r="K79" s="381"/>
      <c r="L79" s="26"/>
      <c r="M79" s="46"/>
      <c r="N79" s="46"/>
      <c r="O79" s="50"/>
      <c r="P79" s="377"/>
    </row>
    <row r="80" spans="1:16" ht="16.5" thickBot="1" x14ac:dyDescent="0.3">
      <c r="A80" s="30"/>
      <c r="B80" s="483"/>
      <c r="C80" s="484"/>
      <c r="D80" s="314"/>
      <c r="E80" s="484"/>
      <c r="F80" s="485"/>
      <c r="G80" s="31">
        <f>SUM(G78:G79)</f>
        <v>0</v>
      </c>
      <c r="H80" s="31">
        <f t="shared" ref="H80:N80" si="15">SUM(H78:H79)</f>
        <v>120000</v>
      </c>
      <c r="I80" s="31">
        <f t="shared" si="15"/>
        <v>0</v>
      </c>
      <c r="J80" s="31">
        <f t="shared" si="15"/>
        <v>0</v>
      </c>
      <c r="K80" s="31">
        <f t="shared" si="15"/>
        <v>0</v>
      </c>
      <c r="L80" s="31">
        <f t="shared" si="15"/>
        <v>120000</v>
      </c>
      <c r="M80" s="31">
        <f t="shared" si="15"/>
        <v>9880000</v>
      </c>
      <c r="N80" s="31">
        <f t="shared" si="15"/>
        <v>10000000</v>
      </c>
      <c r="O80" s="31"/>
      <c r="P80" s="32"/>
    </row>
    <row r="81" spans="1:16" ht="16.5" thickTop="1" x14ac:dyDescent="0.25">
      <c r="A81" s="4"/>
      <c r="B81" s="3"/>
      <c r="C81" s="3"/>
      <c r="D81" s="3"/>
      <c r="E81" s="4"/>
      <c r="F81" s="3"/>
      <c r="G81" s="42"/>
      <c r="H81" s="42"/>
      <c r="I81" s="42"/>
      <c r="J81" s="42"/>
      <c r="K81" s="42"/>
      <c r="L81" s="42"/>
      <c r="M81" s="42"/>
      <c r="N81" s="42"/>
      <c r="O81" s="3"/>
      <c r="P81" s="187"/>
    </row>
    <row r="82" spans="1:16" ht="15.75" x14ac:dyDescent="0.25">
      <c r="A82" s="251" t="s">
        <v>34</v>
      </c>
      <c r="B82" s="254"/>
      <c r="C82" s="35" t="s">
        <v>907</v>
      </c>
      <c r="D82" s="3"/>
      <c r="E82" s="249"/>
      <c r="F82" s="187"/>
      <c r="G82" s="35"/>
      <c r="H82" s="35"/>
      <c r="I82" s="35"/>
      <c r="J82" s="35"/>
      <c r="K82" s="187"/>
      <c r="L82" s="187"/>
      <c r="M82" s="187"/>
      <c r="N82" s="187"/>
      <c r="O82" s="187"/>
      <c r="P82" s="187"/>
    </row>
    <row r="83" spans="1:16" ht="15.75" x14ac:dyDescent="0.25">
      <c r="A83" s="251"/>
      <c r="B83" s="254" t="s">
        <v>37</v>
      </c>
      <c r="C83" s="35" t="s">
        <v>272</v>
      </c>
      <c r="D83" s="3"/>
      <c r="E83" s="249"/>
      <c r="F83" s="187"/>
      <c r="G83" s="571" t="s">
        <v>273</v>
      </c>
      <c r="H83" s="571"/>
      <c r="I83" s="255"/>
      <c r="J83" s="187"/>
      <c r="K83" s="187"/>
      <c r="L83" s="187"/>
      <c r="M83" s="187"/>
      <c r="N83" s="187"/>
      <c r="O83" s="187"/>
      <c r="P83" s="187"/>
    </row>
    <row r="84" spans="1:16" ht="15.75" x14ac:dyDescent="0.25">
      <c r="A84" s="251"/>
      <c r="B84" s="254"/>
      <c r="C84" s="35"/>
      <c r="D84" s="3"/>
      <c r="E84" s="249"/>
      <c r="F84" s="187"/>
      <c r="G84" s="35"/>
      <c r="H84" s="35"/>
      <c r="I84" s="35"/>
      <c r="J84" s="35"/>
      <c r="K84" s="187"/>
      <c r="L84" s="187"/>
      <c r="M84" s="187"/>
      <c r="N84" s="187"/>
      <c r="O84" s="187"/>
      <c r="P84" s="187"/>
    </row>
    <row r="85" spans="1:16" ht="15.75" x14ac:dyDescent="0.25">
      <c r="A85" s="251"/>
      <c r="B85" s="254"/>
      <c r="C85" s="35"/>
      <c r="D85" s="3"/>
      <c r="E85" s="249"/>
      <c r="F85" s="187"/>
      <c r="G85" s="35"/>
      <c r="H85" s="35"/>
      <c r="I85" s="35"/>
      <c r="J85" s="35"/>
      <c r="K85" s="187"/>
      <c r="L85" s="187"/>
      <c r="M85" s="187"/>
      <c r="N85" s="187"/>
      <c r="O85" s="187"/>
      <c r="P85" s="187"/>
    </row>
    <row r="86" spans="1:16" ht="15.75" x14ac:dyDescent="0.25">
      <c r="A86" s="251"/>
      <c r="B86" s="254"/>
      <c r="C86" s="35"/>
      <c r="D86" s="3"/>
      <c r="E86" s="249"/>
      <c r="F86" s="187"/>
      <c r="G86" s="35"/>
      <c r="H86" s="35"/>
      <c r="I86" s="35"/>
      <c r="J86" s="187"/>
      <c r="K86" s="187"/>
      <c r="L86" s="187"/>
      <c r="M86" s="187"/>
      <c r="N86" s="187"/>
      <c r="O86" s="187"/>
      <c r="P86" s="187"/>
    </row>
    <row r="87" spans="1:16" ht="15.75" x14ac:dyDescent="0.25">
      <c r="A87" s="251"/>
      <c r="B87" s="254"/>
      <c r="C87" s="35"/>
      <c r="D87" s="3"/>
      <c r="E87" s="249"/>
      <c r="F87" s="187"/>
      <c r="G87" s="35"/>
      <c r="H87" s="35"/>
      <c r="I87" s="35"/>
      <c r="J87" s="35"/>
      <c r="K87" s="187"/>
      <c r="L87" s="187"/>
      <c r="M87" s="187"/>
      <c r="N87" s="187"/>
      <c r="O87" s="187"/>
      <c r="P87" s="187"/>
    </row>
    <row r="88" spans="1:16" ht="15.75" x14ac:dyDescent="0.25">
      <c r="A88" s="251" t="s">
        <v>274</v>
      </c>
      <c r="B88" s="253" t="s">
        <v>275</v>
      </c>
      <c r="C88" s="252" t="s">
        <v>276</v>
      </c>
      <c r="D88" s="3"/>
      <c r="E88" s="249"/>
      <c r="F88" s="187"/>
      <c r="G88" s="36" t="s">
        <v>40</v>
      </c>
      <c r="H88" s="36" t="s">
        <v>419</v>
      </c>
      <c r="I88" s="36"/>
      <c r="J88" s="187"/>
      <c r="K88" s="187"/>
      <c r="L88" s="187"/>
      <c r="M88" s="187"/>
      <c r="N88" s="187"/>
      <c r="O88" s="187"/>
      <c r="P88" s="187"/>
    </row>
    <row r="89" spans="1:16" ht="15.75" x14ac:dyDescent="0.25">
      <c r="A89" s="251"/>
      <c r="B89" s="250" t="s">
        <v>278</v>
      </c>
      <c r="C89" s="248" t="s">
        <v>215</v>
      </c>
      <c r="D89" s="3"/>
      <c r="E89" s="249"/>
      <c r="F89" s="187"/>
      <c r="G89" s="247" t="s">
        <v>43</v>
      </c>
      <c r="H89" s="247" t="s">
        <v>125</v>
      </c>
      <c r="I89" s="247"/>
      <c r="J89" s="187"/>
      <c r="K89" s="187"/>
      <c r="L89" s="187"/>
      <c r="M89" s="187"/>
      <c r="N89" s="187"/>
      <c r="O89" s="187"/>
      <c r="P89" s="187"/>
    </row>
    <row r="91" spans="1:16" ht="20.25" x14ac:dyDescent="0.55000000000000004">
      <c r="A91" s="2" t="s">
        <v>0</v>
      </c>
      <c r="B91" s="3"/>
      <c r="C91" s="4"/>
      <c r="D91" s="4"/>
      <c r="E91" s="4"/>
      <c r="F91" s="4"/>
      <c r="G91" s="374"/>
      <c r="H91" s="37"/>
      <c r="I91" s="375"/>
      <c r="J91" s="37"/>
      <c r="K91" s="34"/>
      <c r="L91" s="187"/>
      <c r="M91" s="187"/>
      <c r="N91" s="187"/>
      <c r="O91" s="187"/>
      <c r="P91" s="187"/>
    </row>
    <row r="92" spans="1:16" ht="15.75" x14ac:dyDescent="0.25">
      <c r="A92" s="43" t="s">
        <v>908</v>
      </c>
      <c r="B92" s="2"/>
      <c r="C92" s="2"/>
      <c r="D92" s="2"/>
      <c r="E92" s="2"/>
      <c r="F92" s="2"/>
      <c r="G92" s="37"/>
      <c r="H92" s="37"/>
      <c r="I92" s="37"/>
      <c r="J92" s="37"/>
      <c r="K92" s="34"/>
      <c r="L92" s="187"/>
      <c r="M92" s="187"/>
      <c r="N92" s="187"/>
      <c r="O92" s="187"/>
      <c r="P92" s="187"/>
    </row>
    <row r="93" spans="1:16" ht="15.75" x14ac:dyDescent="0.25">
      <c r="A93" s="6"/>
      <c r="B93" s="6" t="s">
        <v>34</v>
      </c>
      <c r="C93" s="7" t="s">
        <v>3</v>
      </c>
      <c r="D93" s="376" t="s">
        <v>713</v>
      </c>
      <c r="E93" s="8" t="s">
        <v>4</v>
      </c>
      <c r="F93" s="7" t="s">
        <v>5</v>
      </c>
      <c r="G93" s="142" t="s">
        <v>9</v>
      </c>
      <c r="H93" s="142" t="s">
        <v>117</v>
      </c>
      <c r="I93" s="142" t="s">
        <v>10</v>
      </c>
      <c r="J93" s="265" t="s">
        <v>381</v>
      </c>
      <c r="K93" s="265" t="s">
        <v>499</v>
      </c>
      <c r="L93" s="142" t="s">
        <v>13</v>
      </c>
      <c r="M93" s="142" t="s">
        <v>13</v>
      </c>
      <c r="N93" s="9" t="s">
        <v>14</v>
      </c>
      <c r="O93" s="264" t="s">
        <v>15</v>
      </c>
      <c r="P93" s="263" t="s">
        <v>382</v>
      </c>
    </row>
    <row r="94" spans="1:16" ht="15.75" x14ac:dyDescent="0.25">
      <c r="A94" s="44"/>
      <c r="B94" s="44"/>
      <c r="C94" s="45"/>
      <c r="D94" s="377"/>
      <c r="E94" s="13"/>
      <c r="F94" s="45"/>
      <c r="G94" s="143"/>
      <c r="H94" s="143" t="s">
        <v>404</v>
      </c>
      <c r="I94" s="143"/>
      <c r="J94" s="262" t="s">
        <v>383</v>
      </c>
      <c r="K94" s="262" t="s">
        <v>29</v>
      </c>
      <c r="L94" s="143" t="s">
        <v>22</v>
      </c>
      <c r="M94" s="143" t="s">
        <v>23</v>
      </c>
      <c r="N94" s="46" t="s">
        <v>24</v>
      </c>
      <c r="O94" s="44"/>
      <c r="P94" s="16"/>
    </row>
    <row r="95" spans="1:16" ht="15.75" x14ac:dyDescent="0.25">
      <c r="A95" s="44"/>
      <c r="B95" s="44"/>
      <c r="C95" s="48"/>
      <c r="D95" s="377"/>
      <c r="E95" s="13"/>
      <c r="F95" s="45"/>
      <c r="G95" s="258"/>
      <c r="H95" s="351"/>
      <c r="I95" s="143"/>
      <c r="J95" s="261"/>
      <c r="K95" s="282"/>
      <c r="L95" s="46"/>
      <c r="M95" s="46"/>
      <c r="N95" s="46"/>
      <c r="O95" s="44"/>
      <c r="P95" s="16"/>
    </row>
    <row r="96" spans="1:16" ht="15.75" x14ac:dyDescent="0.25">
      <c r="A96" s="18"/>
      <c r="B96" s="18"/>
      <c r="C96" s="19"/>
      <c r="D96" s="378"/>
      <c r="E96" s="20"/>
      <c r="F96" s="21"/>
      <c r="G96" s="22"/>
      <c r="H96" s="22"/>
      <c r="I96" s="22"/>
      <c r="J96" s="486"/>
      <c r="K96" s="381"/>
      <c r="L96" s="22"/>
      <c r="M96" s="22"/>
      <c r="N96" s="22"/>
      <c r="O96" s="18"/>
      <c r="P96" s="24"/>
    </row>
    <row r="97" spans="1:16" ht="15.75" x14ac:dyDescent="0.25">
      <c r="A97" s="44"/>
      <c r="B97" s="50"/>
      <c r="C97" s="41"/>
      <c r="D97" s="379"/>
      <c r="E97" s="49"/>
      <c r="F97" s="55"/>
      <c r="G97" s="47"/>
      <c r="H97" s="47"/>
      <c r="I97" s="46"/>
      <c r="J97" s="46"/>
      <c r="K97" s="187"/>
      <c r="L97" s="46"/>
      <c r="M97" s="46"/>
      <c r="N97" s="46"/>
      <c r="O97" s="259"/>
      <c r="P97" s="176"/>
    </row>
    <row r="98" spans="1:16" ht="15.75" x14ac:dyDescent="0.25">
      <c r="A98" s="44">
        <v>1</v>
      </c>
      <c r="B98" s="50" t="s">
        <v>359</v>
      </c>
      <c r="C98" s="41" t="s">
        <v>46</v>
      </c>
      <c r="D98" s="380" t="s">
        <v>909</v>
      </c>
      <c r="E98" s="49">
        <v>43187</v>
      </c>
      <c r="F98" s="55" t="s">
        <v>47</v>
      </c>
      <c r="G98" s="133">
        <v>0</v>
      </c>
      <c r="H98" s="133">
        <v>60000</v>
      </c>
      <c r="I98" s="46">
        <v>0</v>
      </c>
      <c r="J98" s="46">
        <v>0</v>
      </c>
      <c r="K98" s="46">
        <v>0</v>
      </c>
      <c r="L98" s="46">
        <f>SUM(G98:K98)</f>
        <v>60000</v>
      </c>
      <c r="M98" s="46">
        <f>6000000-L98</f>
        <v>5940000</v>
      </c>
      <c r="N98" s="46">
        <f>+L98+M98</f>
        <v>6000000</v>
      </c>
      <c r="O98" s="179" t="s">
        <v>865</v>
      </c>
      <c r="P98" s="377" t="s">
        <v>773</v>
      </c>
    </row>
    <row r="99" spans="1:16" ht="15.75" x14ac:dyDescent="0.25">
      <c r="A99" s="44"/>
      <c r="B99" s="27"/>
      <c r="C99" s="41"/>
      <c r="D99" s="381"/>
      <c r="E99" s="29"/>
      <c r="F99" s="28"/>
      <c r="G99" s="46"/>
      <c r="H99" s="46"/>
      <c r="I99" s="26"/>
      <c r="J99" s="26"/>
      <c r="K99" s="381"/>
      <c r="L99" s="26"/>
      <c r="M99" s="46"/>
      <c r="N99" s="46"/>
      <c r="O99" s="50"/>
      <c r="P99" s="377"/>
    </row>
    <row r="100" spans="1:16" ht="16.5" thickBot="1" x14ac:dyDescent="0.3">
      <c r="A100" s="30"/>
      <c r="B100" s="562"/>
      <c r="C100" s="563"/>
      <c r="D100" s="314"/>
      <c r="E100" s="563"/>
      <c r="F100" s="564"/>
      <c r="G100" s="31">
        <f>SUM(G98:G99)</f>
        <v>0</v>
      </c>
      <c r="H100" s="31">
        <f t="shared" ref="H100:N100" si="16">SUM(H98:H99)</f>
        <v>60000</v>
      </c>
      <c r="I100" s="31">
        <f t="shared" si="16"/>
        <v>0</v>
      </c>
      <c r="J100" s="31">
        <f t="shared" si="16"/>
        <v>0</v>
      </c>
      <c r="K100" s="31">
        <f t="shared" si="16"/>
        <v>0</v>
      </c>
      <c r="L100" s="31">
        <f t="shared" si="16"/>
        <v>60000</v>
      </c>
      <c r="M100" s="31">
        <f t="shared" si="16"/>
        <v>5940000</v>
      </c>
      <c r="N100" s="31">
        <f t="shared" si="16"/>
        <v>6000000</v>
      </c>
      <c r="O100" s="31"/>
      <c r="P100" s="32"/>
    </row>
    <row r="101" spans="1:16" ht="16.5" thickTop="1" x14ac:dyDescent="0.25">
      <c r="A101" s="4"/>
      <c r="B101" s="3"/>
      <c r="C101" s="3"/>
      <c r="D101" s="3"/>
      <c r="E101" s="4"/>
      <c r="F101" s="3"/>
      <c r="G101" s="42"/>
      <c r="H101" s="42"/>
      <c r="I101" s="42"/>
      <c r="J101" s="42"/>
      <c r="K101" s="42"/>
      <c r="L101" s="42"/>
      <c r="M101" s="42"/>
      <c r="N101" s="42"/>
      <c r="O101" s="3"/>
      <c r="P101" s="187"/>
    </row>
    <row r="102" spans="1:16" ht="15.75" x14ac:dyDescent="0.25">
      <c r="A102" s="251" t="s">
        <v>34</v>
      </c>
      <c r="B102" s="254"/>
      <c r="C102" s="35" t="s">
        <v>910</v>
      </c>
      <c r="D102" s="3"/>
      <c r="E102" s="249"/>
      <c r="F102" s="187"/>
      <c r="G102" s="35"/>
      <c r="H102" s="35"/>
      <c r="I102" s="35"/>
      <c r="J102" s="35"/>
      <c r="K102" s="187"/>
      <c r="L102" s="187"/>
      <c r="M102" s="187"/>
      <c r="N102" s="187"/>
      <c r="O102" s="187"/>
      <c r="P102" s="187"/>
    </row>
    <row r="103" spans="1:16" ht="15.75" x14ac:dyDescent="0.25">
      <c r="A103" s="251"/>
      <c r="B103" s="254" t="s">
        <v>37</v>
      </c>
      <c r="C103" s="35" t="s">
        <v>272</v>
      </c>
      <c r="D103" s="3"/>
      <c r="E103" s="249"/>
      <c r="F103" s="187"/>
      <c r="G103" s="571" t="s">
        <v>273</v>
      </c>
      <c r="H103" s="571"/>
      <c r="I103" s="255"/>
      <c r="J103" s="187"/>
      <c r="K103" s="187"/>
      <c r="L103" s="187"/>
      <c r="M103" s="187"/>
      <c r="N103" s="187"/>
      <c r="O103" s="187"/>
      <c r="P103" s="187"/>
    </row>
    <row r="104" spans="1:16" ht="15.75" x14ac:dyDescent="0.25">
      <c r="A104" s="251"/>
      <c r="B104" s="254"/>
      <c r="C104" s="35"/>
      <c r="D104" s="3"/>
      <c r="E104" s="249"/>
      <c r="F104" s="187"/>
      <c r="G104" s="35"/>
      <c r="H104" s="35"/>
      <c r="I104" s="35"/>
      <c r="J104" s="35"/>
      <c r="K104" s="187"/>
      <c r="L104" s="187"/>
      <c r="M104" s="187"/>
      <c r="N104" s="187"/>
      <c r="O104" s="187"/>
      <c r="P104" s="187"/>
    </row>
    <row r="105" spans="1:16" ht="15.75" x14ac:dyDescent="0.25">
      <c r="A105" s="251"/>
      <c r="B105" s="254"/>
      <c r="C105" s="35"/>
      <c r="D105" s="3"/>
      <c r="E105" s="249"/>
      <c r="F105" s="187"/>
      <c r="G105" s="35"/>
      <c r="H105" s="35"/>
      <c r="I105" s="35"/>
      <c r="J105" s="35"/>
      <c r="K105" s="187"/>
      <c r="L105" s="187"/>
      <c r="M105" s="187"/>
      <c r="N105" s="187"/>
      <c r="O105" s="187"/>
      <c r="P105" s="187"/>
    </row>
    <row r="106" spans="1:16" ht="15.75" x14ac:dyDescent="0.25">
      <c r="A106" s="251"/>
      <c r="B106" s="254"/>
      <c r="C106" s="35"/>
      <c r="D106" s="3"/>
      <c r="E106" s="249"/>
      <c r="F106" s="187"/>
      <c r="G106" s="35"/>
      <c r="H106" s="35"/>
      <c r="I106" s="35"/>
      <c r="J106" s="187"/>
      <c r="K106" s="187"/>
      <c r="L106" s="187"/>
      <c r="M106" s="187"/>
      <c r="N106" s="187"/>
      <c r="O106" s="187"/>
      <c r="P106" s="187"/>
    </row>
    <row r="107" spans="1:16" ht="15.75" x14ac:dyDescent="0.25">
      <c r="A107" s="251"/>
      <c r="B107" s="254"/>
      <c r="C107" s="35"/>
      <c r="D107" s="3"/>
      <c r="E107" s="249"/>
      <c r="F107" s="187"/>
      <c r="G107" s="35"/>
      <c r="H107" s="35"/>
      <c r="I107" s="35"/>
      <c r="J107" s="35"/>
      <c r="K107" s="187"/>
      <c r="L107" s="187"/>
      <c r="M107" s="187"/>
      <c r="N107" s="187"/>
      <c r="O107" s="187"/>
      <c r="P107" s="187"/>
    </row>
    <row r="108" spans="1:16" ht="15.75" x14ac:dyDescent="0.25">
      <c r="A108" s="251" t="s">
        <v>274</v>
      </c>
      <c r="B108" s="253" t="s">
        <v>275</v>
      </c>
      <c r="C108" s="252" t="s">
        <v>276</v>
      </c>
      <c r="D108" s="3"/>
      <c r="E108" s="249"/>
      <c r="F108" s="187"/>
      <c r="G108" s="36" t="s">
        <v>40</v>
      </c>
      <c r="H108" s="36" t="s">
        <v>419</v>
      </c>
      <c r="I108" s="36"/>
      <c r="J108" s="187"/>
      <c r="K108" s="187"/>
      <c r="L108" s="187"/>
      <c r="M108" s="187"/>
      <c r="N108" s="187"/>
      <c r="O108" s="187"/>
      <c r="P108" s="187"/>
    </row>
    <row r="109" spans="1:16" ht="15.75" x14ac:dyDescent="0.25">
      <c r="A109" s="251"/>
      <c r="B109" s="250" t="s">
        <v>278</v>
      </c>
      <c r="C109" s="248" t="s">
        <v>215</v>
      </c>
      <c r="D109" s="3"/>
      <c r="E109" s="249"/>
      <c r="F109" s="187"/>
      <c r="G109" s="247" t="s">
        <v>43</v>
      </c>
      <c r="H109" s="247" t="s">
        <v>125</v>
      </c>
      <c r="I109" s="247"/>
      <c r="J109" s="187"/>
      <c r="K109" s="187"/>
      <c r="L109" s="187"/>
      <c r="M109" s="187"/>
      <c r="N109" s="187"/>
      <c r="O109" s="187"/>
      <c r="P109" s="187"/>
    </row>
    <row r="111" spans="1:16" ht="20.25" x14ac:dyDescent="0.55000000000000004">
      <c r="A111" s="2" t="s">
        <v>0</v>
      </c>
      <c r="B111" s="3"/>
      <c r="C111" s="4"/>
      <c r="D111" s="4"/>
      <c r="E111" s="4"/>
      <c r="F111" s="4"/>
      <c r="G111" s="374"/>
      <c r="H111" s="37"/>
      <c r="I111" s="375"/>
      <c r="J111" s="37"/>
      <c r="K111" s="34"/>
      <c r="L111" s="187"/>
      <c r="M111" s="187"/>
      <c r="N111" s="187"/>
      <c r="O111" s="187"/>
      <c r="P111" s="187"/>
    </row>
    <row r="112" spans="1:16" ht="15.75" x14ac:dyDescent="0.25">
      <c r="A112" s="43" t="s">
        <v>908</v>
      </c>
      <c r="B112" s="2"/>
      <c r="C112" s="2"/>
      <c r="D112" s="2"/>
      <c r="E112" s="2"/>
      <c r="F112" s="2"/>
      <c r="G112" s="37"/>
      <c r="H112" s="37"/>
      <c r="I112" s="37"/>
      <c r="J112" s="37"/>
      <c r="K112" s="34"/>
      <c r="L112" s="187"/>
      <c r="M112" s="187"/>
      <c r="N112" s="187"/>
      <c r="O112" s="187"/>
      <c r="P112" s="187"/>
    </row>
    <row r="113" spans="1:16" ht="15.75" x14ac:dyDescent="0.25">
      <c r="A113" s="6"/>
      <c r="B113" s="6" t="s">
        <v>34</v>
      </c>
      <c r="C113" s="7" t="s">
        <v>3</v>
      </c>
      <c r="D113" s="376" t="s">
        <v>713</v>
      </c>
      <c r="E113" s="8" t="s">
        <v>4</v>
      </c>
      <c r="F113" s="7" t="s">
        <v>5</v>
      </c>
      <c r="G113" s="142" t="s">
        <v>9</v>
      </c>
      <c r="H113" s="142" t="s">
        <v>117</v>
      </c>
      <c r="I113" s="142" t="s">
        <v>10</v>
      </c>
      <c r="J113" s="265" t="s">
        <v>381</v>
      </c>
      <c r="K113" s="265" t="s">
        <v>499</v>
      </c>
      <c r="L113" s="142" t="s">
        <v>13</v>
      </c>
      <c r="M113" s="142" t="s">
        <v>13</v>
      </c>
      <c r="N113" s="9" t="s">
        <v>14</v>
      </c>
      <c r="O113" s="264" t="s">
        <v>15</v>
      </c>
      <c r="P113" s="263" t="s">
        <v>382</v>
      </c>
    </row>
    <row r="114" spans="1:16" ht="15.75" x14ac:dyDescent="0.25">
      <c r="A114" s="44"/>
      <c r="B114" s="44"/>
      <c r="C114" s="45"/>
      <c r="D114" s="377"/>
      <c r="E114" s="13"/>
      <c r="F114" s="45"/>
      <c r="G114" s="143"/>
      <c r="H114" s="143" t="s">
        <v>915</v>
      </c>
      <c r="I114" s="143"/>
      <c r="J114" s="262" t="s">
        <v>383</v>
      </c>
      <c r="K114" s="262" t="s">
        <v>29</v>
      </c>
      <c r="L114" s="143" t="s">
        <v>22</v>
      </c>
      <c r="M114" s="143" t="s">
        <v>23</v>
      </c>
      <c r="N114" s="46" t="s">
        <v>24</v>
      </c>
      <c r="O114" s="44"/>
      <c r="P114" s="16"/>
    </row>
    <row r="115" spans="1:16" ht="15.75" x14ac:dyDescent="0.25">
      <c r="A115" s="44"/>
      <c r="B115" s="44"/>
      <c r="C115" s="48"/>
      <c r="D115" s="377"/>
      <c r="E115" s="13"/>
      <c r="F115" s="45"/>
      <c r="G115" s="258"/>
      <c r="H115" s="351"/>
      <c r="I115" s="143"/>
      <c r="J115" s="261"/>
      <c r="K115" s="282"/>
      <c r="L115" s="46"/>
      <c r="M115" s="46"/>
      <c r="N115" s="46"/>
      <c r="O115" s="44"/>
      <c r="P115" s="16"/>
    </row>
    <row r="116" spans="1:16" ht="15.75" x14ac:dyDescent="0.25">
      <c r="A116" s="18"/>
      <c r="B116" s="18"/>
      <c r="C116" s="19"/>
      <c r="D116" s="378"/>
      <c r="E116" s="20"/>
      <c r="F116" s="21"/>
      <c r="G116" s="22"/>
      <c r="H116" s="22"/>
      <c r="I116" s="22"/>
      <c r="J116" s="486"/>
      <c r="K116" s="381"/>
      <c r="L116" s="22"/>
      <c r="M116" s="22"/>
      <c r="N116" s="22"/>
      <c r="O116" s="18"/>
      <c r="P116" s="24"/>
    </row>
    <row r="117" spans="1:16" ht="15.75" x14ac:dyDescent="0.25">
      <c r="A117" s="44"/>
      <c r="B117" s="50"/>
      <c r="C117" s="41"/>
      <c r="D117" s="379"/>
      <c r="E117" s="49"/>
      <c r="F117" s="55"/>
      <c r="G117" s="47"/>
      <c r="H117" s="47"/>
      <c r="I117" s="46"/>
      <c r="J117" s="46"/>
      <c r="K117" s="187"/>
      <c r="L117" s="46"/>
      <c r="M117" s="46"/>
      <c r="N117" s="46"/>
      <c r="O117" s="259"/>
      <c r="P117" s="176"/>
    </row>
    <row r="118" spans="1:16" ht="15.75" x14ac:dyDescent="0.25">
      <c r="A118" s="44">
        <v>1</v>
      </c>
      <c r="B118" s="50" t="s">
        <v>911</v>
      </c>
      <c r="C118" s="41" t="s">
        <v>912</v>
      </c>
      <c r="D118" s="380" t="s">
        <v>913</v>
      </c>
      <c r="E118" s="49">
        <v>43187</v>
      </c>
      <c r="F118" s="55" t="s">
        <v>914</v>
      </c>
      <c r="G118" s="133">
        <v>0</v>
      </c>
      <c r="H118" s="133">
        <v>6000000</v>
      </c>
      <c r="I118" s="46">
        <v>0</v>
      </c>
      <c r="J118" s="46">
        <v>333240</v>
      </c>
      <c r="K118" s="46">
        <v>200000</v>
      </c>
      <c r="L118" s="46">
        <f>SUM(G118:K118)</f>
        <v>6533240</v>
      </c>
      <c r="M118" s="46">
        <f>56533240-L118</f>
        <v>50000000</v>
      </c>
      <c r="N118" s="46">
        <f>+L118+M118</f>
        <v>56533240</v>
      </c>
      <c r="O118" s="179" t="s">
        <v>916</v>
      </c>
      <c r="P118" s="377" t="s">
        <v>917</v>
      </c>
    </row>
    <row r="119" spans="1:16" ht="15.75" x14ac:dyDescent="0.25">
      <c r="A119" s="44"/>
      <c r="B119" s="27"/>
      <c r="C119" s="41"/>
      <c r="D119" s="381"/>
      <c r="E119" s="29"/>
      <c r="F119" s="28"/>
      <c r="G119" s="46"/>
      <c r="H119" s="46"/>
      <c r="I119" s="26"/>
      <c r="J119" s="26"/>
      <c r="K119" s="381"/>
      <c r="L119" s="26"/>
      <c r="M119" s="46"/>
      <c r="N119" s="46"/>
      <c r="O119" s="50"/>
      <c r="P119" s="377"/>
    </row>
    <row r="120" spans="1:16" ht="16.5" thickBot="1" x14ac:dyDescent="0.3">
      <c r="A120" s="30"/>
      <c r="B120" s="562"/>
      <c r="C120" s="563"/>
      <c r="D120" s="314"/>
      <c r="E120" s="563"/>
      <c r="F120" s="564"/>
      <c r="G120" s="31">
        <f>SUM(G118:G119)</f>
        <v>0</v>
      </c>
      <c r="H120" s="31">
        <f t="shared" ref="H120:N120" si="17">SUM(H118:H119)</f>
        <v>6000000</v>
      </c>
      <c r="I120" s="31">
        <f t="shared" si="17"/>
        <v>0</v>
      </c>
      <c r="J120" s="31">
        <f t="shared" si="17"/>
        <v>333240</v>
      </c>
      <c r="K120" s="31">
        <f t="shared" si="17"/>
        <v>200000</v>
      </c>
      <c r="L120" s="31">
        <f t="shared" si="17"/>
        <v>6533240</v>
      </c>
      <c r="M120" s="31">
        <f t="shared" si="17"/>
        <v>50000000</v>
      </c>
      <c r="N120" s="31">
        <f t="shared" si="17"/>
        <v>56533240</v>
      </c>
      <c r="O120" s="31"/>
      <c r="P120" s="32"/>
    </row>
    <row r="121" spans="1:16" ht="16.5" thickTop="1" x14ac:dyDescent="0.25">
      <c r="A121" s="4"/>
      <c r="B121" s="3"/>
      <c r="C121" s="3"/>
      <c r="D121" s="3"/>
      <c r="E121" s="4"/>
      <c r="F121" s="3"/>
      <c r="G121" s="42"/>
      <c r="H121" s="42"/>
      <c r="I121" s="42"/>
      <c r="J121" s="42"/>
      <c r="K121" s="42"/>
      <c r="L121" s="42"/>
      <c r="M121" s="42"/>
      <c r="N121" s="42"/>
      <c r="O121" s="3"/>
      <c r="P121" s="187"/>
    </row>
    <row r="122" spans="1:16" ht="15.75" x14ac:dyDescent="0.25">
      <c r="A122" s="251" t="s">
        <v>34</v>
      </c>
      <c r="B122" s="254"/>
      <c r="C122" s="35" t="s">
        <v>910</v>
      </c>
      <c r="D122" s="3"/>
      <c r="E122" s="249"/>
      <c r="F122" s="187"/>
      <c r="G122" s="35"/>
      <c r="H122" s="35"/>
      <c r="I122" s="35"/>
      <c r="J122" s="35"/>
      <c r="K122" s="187"/>
      <c r="L122" s="187"/>
      <c r="M122" s="187"/>
      <c r="N122" s="187"/>
      <c r="O122" s="187"/>
      <c r="P122" s="187"/>
    </row>
    <row r="123" spans="1:16" ht="15.75" x14ac:dyDescent="0.25">
      <c r="A123" s="251"/>
      <c r="B123" s="254" t="s">
        <v>37</v>
      </c>
      <c r="C123" s="35" t="s">
        <v>272</v>
      </c>
      <c r="D123" s="3"/>
      <c r="E123" s="249"/>
      <c r="F123" s="187"/>
      <c r="G123" s="571" t="s">
        <v>273</v>
      </c>
      <c r="H123" s="571"/>
      <c r="I123" s="255"/>
      <c r="J123" s="187"/>
      <c r="K123" s="187"/>
      <c r="L123" s="187"/>
      <c r="M123" s="187"/>
      <c r="N123" s="187"/>
      <c r="O123" s="187"/>
      <c r="P123" s="187"/>
    </row>
    <row r="124" spans="1:16" ht="15.75" x14ac:dyDescent="0.25">
      <c r="A124" s="251"/>
      <c r="B124" s="254"/>
      <c r="C124" s="35"/>
      <c r="D124" s="3"/>
      <c r="E124" s="249"/>
      <c r="F124" s="187"/>
      <c r="G124" s="35"/>
      <c r="H124" s="35"/>
      <c r="I124" s="35"/>
      <c r="J124" s="35"/>
      <c r="K124" s="187"/>
      <c r="L124" s="187"/>
      <c r="M124" s="187"/>
      <c r="N124" s="187"/>
      <c r="O124" s="187"/>
      <c r="P124" s="187"/>
    </row>
    <row r="125" spans="1:16" ht="15.75" x14ac:dyDescent="0.25">
      <c r="A125" s="251"/>
      <c r="B125" s="254"/>
      <c r="C125" s="35"/>
      <c r="D125" s="3"/>
      <c r="E125" s="249"/>
      <c r="F125" s="187"/>
      <c r="G125" s="35"/>
      <c r="H125" s="35"/>
      <c r="I125" s="35"/>
      <c r="J125" s="35"/>
      <c r="K125" s="187"/>
      <c r="L125" s="187"/>
      <c r="M125" s="187"/>
      <c r="N125" s="187"/>
      <c r="O125" s="187"/>
      <c r="P125" s="187"/>
    </row>
    <row r="126" spans="1:16" ht="15.75" x14ac:dyDescent="0.25">
      <c r="A126" s="251"/>
      <c r="B126" s="254"/>
      <c r="C126" s="35"/>
      <c r="D126" s="3"/>
      <c r="E126" s="249"/>
      <c r="F126" s="187"/>
      <c r="G126" s="35"/>
      <c r="H126" s="35"/>
      <c r="I126" s="35"/>
      <c r="J126" s="187"/>
      <c r="K126" s="187"/>
      <c r="L126" s="187"/>
      <c r="M126" s="187"/>
      <c r="N126" s="187"/>
      <c r="O126" s="187"/>
      <c r="P126" s="187"/>
    </row>
    <row r="127" spans="1:16" ht="15.75" x14ac:dyDescent="0.25">
      <c r="A127" s="251"/>
      <c r="B127" s="254"/>
      <c r="C127" s="35"/>
      <c r="D127" s="3"/>
      <c r="E127" s="249"/>
      <c r="F127" s="187"/>
      <c r="G127" s="35"/>
      <c r="H127" s="35"/>
      <c r="I127" s="35"/>
      <c r="J127" s="35"/>
      <c r="K127" s="187"/>
      <c r="L127" s="187"/>
      <c r="M127" s="187"/>
      <c r="N127" s="187"/>
      <c r="O127" s="187"/>
      <c r="P127" s="187"/>
    </row>
    <row r="128" spans="1:16" ht="15.75" x14ac:dyDescent="0.25">
      <c r="A128" s="251" t="s">
        <v>274</v>
      </c>
      <c r="B128" s="253" t="s">
        <v>275</v>
      </c>
      <c r="C128" s="252" t="s">
        <v>276</v>
      </c>
      <c r="D128" s="3"/>
      <c r="E128" s="249"/>
      <c r="F128" s="187"/>
      <c r="G128" s="36" t="s">
        <v>40</v>
      </c>
      <c r="H128" s="36" t="s">
        <v>419</v>
      </c>
      <c r="I128" s="36"/>
      <c r="J128" s="187"/>
      <c r="K128" s="187"/>
      <c r="L128" s="187"/>
      <c r="M128" s="187"/>
      <c r="N128" s="187"/>
      <c r="O128" s="187"/>
      <c r="P128" s="187"/>
    </row>
    <row r="129" spans="1:16" ht="15.75" x14ac:dyDescent="0.25">
      <c r="A129" s="251"/>
      <c r="B129" s="250" t="s">
        <v>278</v>
      </c>
      <c r="C129" s="248" t="s">
        <v>215</v>
      </c>
      <c r="D129" s="3"/>
      <c r="E129" s="249"/>
      <c r="F129" s="187"/>
      <c r="G129" s="247" t="s">
        <v>43</v>
      </c>
      <c r="H129" s="247" t="s">
        <v>125</v>
      </c>
      <c r="I129" s="247"/>
      <c r="J129" s="187"/>
      <c r="K129" s="187"/>
      <c r="L129" s="187"/>
      <c r="M129" s="187"/>
      <c r="N129" s="187"/>
      <c r="O129" s="187"/>
      <c r="P129" s="187"/>
    </row>
  </sheetData>
  <mergeCells count="6">
    <mergeCell ref="G123:H123"/>
    <mergeCell ref="G20:H20"/>
    <mergeCell ref="G63:H63"/>
    <mergeCell ref="G40:H40"/>
    <mergeCell ref="G83:H83"/>
    <mergeCell ref="G103:H10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workbookViewId="0">
      <selection activeCell="I15" sqref="I15"/>
    </sheetView>
  </sheetViews>
  <sheetFormatPr defaultRowHeight="15" x14ac:dyDescent="0.25"/>
  <cols>
    <col min="1" max="1" width="2.5703125" customWidth="1"/>
    <col min="2" max="2" width="20.28515625" customWidth="1"/>
    <col min="5" max="5" width="12.42578125" bestFit="1" customWidth="1"/>
    <col min="6" max="6" width="14.140625" customWidth="1"/>
    <col min="7" max="7" width="16.5703125" customWidth="1"/>
    <col min="8" max="8" width="16.42578125" customWidth="1"/>
    <col min="9" max="9" width="12.85546875" customWidth="1"/>
    <col min="10" max="10" width="12.42578125" customWidth="1"/>
    <col min="11" max="11" width="16.7109375" bestFit="1" customWidth="1"/>
    <col min="12" max="12" width="16.5703125" bestFit="1" customWidth="1"/>
    <col min="13" max="13" width="17.42578125" customWidth="1"/>
    <col min="14" max="14" width="9.28515625" customWidth="1"/>
    <col min="15" max="15" width="8.140625" customWidth="1"/>
  </cols>
  <sheetData>
    <row r="1" spans="1:15" x14ac:dyDescent="0.25">
      <c r="H1" s="177" t="s">
        <v>918</v>
      </c>
    </row>
    <row r="2" spans="1:15" ht="20.25" x14ac:dyDescent="0.55000000000000004">
      <c r="A2" s="2" t="s">
        <v>0</v>
      </c>
      <c r="B2" s="3"/>
      <c r="C2" s="4"/>
      <c r="D2" s="4"/>
      <c r="E2" s="4"/>
      <c r="F2" s="4"/>
      <c r="G2" s="374"/>
      <c r="H2" s="37"/>
      <c r="I2" s="37"/>
      <c r="J2" s="34"/>
      <c r="K2" s="187"/>
      <c r="L2" s="187"/>
      <c r="M2" s="187"/>
      <c r="N2" s="187"/>
      <c r="O2" s="187"/>
    </row>
    <row r="3" spans="1:15" ht="15.75" x14ac:dyDescent="0.25">
      <c r="A3" s="43" t="s">
        <v>919</v>
      </c>
      <c r="B3" s="2"/>
      <c r="C3" s="2"/>
      <c r="D3" s="2"/>
      <c r="E3" s="2"/>
      <c r="F3" s="2"/>
      <c r="G3" s="37"/>
      <c r="H3" s="37"/>
      <c r="I3" s="37"/>
      <c r="J3" s="34"/>
      <c r="K3" s="187"/>
      <c r="L3" s="187"/>
      <c r="M3" s="187"/>
      <c r="N3" s="187"/>
      <c r="O3" s="187"/>
    </row>
    <row r="4" spans="1:15" ht="15.75" x14ac:dyDescent="0.25">
      <c r="A4" s="6"/>
      <c r="B4" s="6" t="s">
        <v>34</v>
      </c>
      <c r="C4" s="7" t="s">
        <v>3</v>
      </c>
      <c r="D4" s="376" t="s">
        <v>713</v>
      </c>
      <c r="E4" s="8" t="s">
        <v>4</v>
      </c>
      <c r="F4" s="7" t="s">
        <v>5</v>
      </c>
      <c r="G4" s="142" t="s">
        <v>9</v>
      </c>
      <c r="H4" s="142" t="s">
        <v>117</v>
      </c>
      <c r="I4" s="265" t="s">
        <v>381</v>
      </c>
      <c r="J4" s="265" t="s">
        <v>499</v>
      </c>
      <c r="K4" s="142" t="s">
        <v>13</v>
      </c>
      <c r="L4" s="142" t="s">
        <v>13</v>
      </c>
      <c r="M4" s="9" t="s">
        <v>14</v>
      </c>
      <c r="N4" s="264" t="s">
        <v>15</v>
      </c>
      <c r="O4" s="263" t="s">
        <v>382</v>
      </c>
    </row>
    <row r="5" spans="1:15" ht="15.75" x14ac:dyDescent="0.25">
      <c r="A5" s="44"/>
      <c r="B5" s="44"/>
      <c r="C5" s="45"/>
      <c r="D5" s="377"/>
      <c r="E5" s="13"/>
      <c r="F5" s="45"/>
      <c r="G5" s="143"/>
      <c r="H5" s="143" t="s">
        <v>360</v>
      </c>
      <c r="I5" s="262" t="s">
        <v>383</v>
      </c>
      <c r="J5" s="262" t="s">
        <v>29</v>
      </c>
      <c r="K5" s="143" t="s">
        <v>22</v>
      </c>
      <c r="L5" s="143" t="s">
        <v>23</v>
      </c>
      <c r="M5" s="46" t="s">
        <v>24</v>
      </c>
      <c r="N5" s="44"/>
      <c r="O5" s="16"/>
    </row>
    <row r="6" spans="1:15" ht="15.75" x14ac:dyDescent="0.25">
      <c r="A6" s="44"/>
      <c r="B6" s="44"/>
      <c r="C6" s="48"/>
      <c r="D6" s="377"/>
      <c r="E6" s="13"/>
      <c r="F6" s="45"/>
      <c r="G6" s="258"/>
      <c r="H6" s="351"/>
      <c r="I6" s="261"/>
      <c r="J6" s="282"/>
      <c r="K6" s="46"/>
      <c r="L6" s="46"/>
      <c r="M6" s="46"/>
      <c r="N6" s="44"/>
      <c r="O6" s="16"/>
    </row>
    <row r="7" spans="1:15" ht="15.75" x14ac:dyDescent="0.25">
      <c r="A7" s="18"/>
      <c r="B7" s="18"/>
      <c r="C7" s="19"/>
      <c r="D7" s="378"/>
      <c r="E7" s="20"/>
      <c r="F7" s="21"/>
      <c r="G7" s="22"/>
      <c r="H7" s="22"/>
      <c r="I7" s="486"/>
      <c r="J7" s="381"/>
      <c r="K7" s="22"/>
      <c r="L7" s="22"/>
      <c r="M7" s="22"/>
      <c r="N7" s="18"/>
      <c r="O7" s="24"/>
    </row>
    <row r="8" spans="1:15" ht="15.75" x14ac:dyDescent="0.25">
      <c r="A8" s="44"/>
      <c r="B8" s="50"/>
      <c r="C8" s="41"/>
      <c r="D8" s="379"/>
      <c r="E8" s="49"/>
      <c r="F8" s="55"/>
      <c r="G8" s="47"/>
      <c r="H8" s="47"/>
      <c r="I8" s="46"/>
      <c r="J8" s="187"/>
      <c r="K8" s="46"/>
      <c r="L8" s="46"/>
      <c r="M8" s="46"/>
      <c r="N8" s="259"/>
      <c r="O8" s="176"/>
    </row>
    <row r="9" spans="1:15" ht="15.75" x14ac:dyDescent="0.25">
      <c r="A9" s="44">
        <v>1</v>
      </c>
      <c r="B9" s="50" t="s">
        <v>920</v>
      </c>
      <c r="C9" s="41" t="s">
        <v>921</v>
      </c>
      <c r="D9" s="380" t="s">
        <v>922</v>
      </c>
      <c r="E9" s="49">
        <v>43209</v>
      </c>
      <c r="F9" s="55" t="s">
        <v>923</v>
      </c>
      <c r="G9" s="133">
        <v>0</v>
      </c>
      <c r="H9" s="133">
        <v>1560000</v>
      </c>
      <c r="I9" s="46">
        <v>300000</v>
      </c>
      <c r="J9" s="46">
        <v>200000</v>
      </c>
      <c r="K9" s="46">
        <f>SUM(G9:J9)</f>
        <v>2060000</v>
      </c>
      <c r="L9" s="46">
        <f>60000000-K9</f>
        <v>57940000</v>
      </c>
      <c r="M9" s="46">
        <f>+K9+L9</f>
        <v>60000000</v>
      </c>
      <c r="N9" s="362" t="s">
        <v>182</v>
      </c>
      <c r="O9" s="377" t="s">
        <v>924</v>
      </c>
    </row>
    <row r="10" spans="1:15" ht="15.75" x14ac:dyDescent="0.25">
      <c r="A10" s="44"/>
      <c r="B10" s="27"/>
      <c r="C10" s="41"/>
      <c r="D10" s="381"/>
      <c r="E10" s="29"/>
      <c r="F10" s="28"/>
      <c r="G10" s="46"/>
      <c r="H10" s="46"/>
      <c r="I10" s="26"/>
      <c r="J10" s="381"/>
      <c r="K10" s="26"/>
      <c r="L10" s="46"/>
      <c r="M10" s="46"/>
      <c r="N10" s="50"/>
      <c r="O10" s="377"/>
    </row>
    <row r="11" spans="1:15" ht="16.5" thickBot="1" x14ac:dyDescent="0.3">
      <c r="A11" s="30"/>
      <c r="B11" s="565"/>
      <c r="C11" s="566"/>
      <c r="D11" s="314"/>
      <c r="E11" s="566"/>
      <c r="F11" s="567"/>
      <c r="G11" s="31">
        <f>SUM(G9:G10)</f>
        <v>0</v>
      </c>
      <c r="H11" s="31">
        <f t="shared" ref="H11:M11" si="0">SUM(H9:H10)</f>
        <v>1560000</v>
      </c>
      <c r="I11" s="31">
        <f t="shared" si="0"/>
        <v>300000</v>
      </c>
      <c r="J11" s="31">
        <f t="shared" si="0"/>
        <v>200000</v>
      </c>
      <c r="K11" s="31">
        <f t="shared" si="0"/>
        <v>2060000</v>
      </c>
      <c r="L11" s="31">
        <f t="shared" si="0"/>
        <v>57940000</v>
      </c>
      <c r="M11" s="31">
        <f t="shared" si="0"/>
        <v>60000000</v>
      </c>
      <c r="N11" s="31"/>
      <c r="O11" s="32"/>
    </row>
    <row r="12" spans="1:15" ht="16.5" thickTop="1" x14ac:dyDescent="0.25">
      <c r="A12" s="4"/>
      <c r="B12" s="3"/>
      <c r="C12" s="3"/>
      <c r="D12" s="3"/>
      <c r="E12" s="4"/>
      <c r="F12" s="3"/>
      <c r="G12" s="42"/>
      <c r="H12" s="42"/>
      <c r="I12" s="42"/>
      <c r="J12" s="42"/>
      <c r="K12" s="42"/>
      <c r="L12" s="42"/>
      <c r="M12" s="42"/>
      <c r="N12" s="3"/>
      <c r="O12" s="187"/>
    </row>
    <row r="13" spans="1:15" ht="15.75" x14ac:dyDescent="0.25">
      <c r="A13" s="251" t="s">
        <v>34</v>
      </c>
      <c r="B13" s="254"/>
      <c r="C13" s="35" t="s">
        <v>925</v>
      </c>
      <c r="D13" s="3"/>
      <c r="E13" s="249"/>
      <c r="F13" s="187"/>
      <c r="G13" s="35"/>
      <c r="H13" s="35"/>
      <c r="I13" s="35"/>
      <c r="J13" s="187"/>
      <c r="K13" s="187"/>
      <c r="L13" s="187"/>
      <c r="M13" s="187"/>
      <c r="N13" s="187"/>
      <c r="O13" s="187"/>
    </row>
    <row r="14" spans="1:15" ht="15.75" x14ac:dyDescent="0.25">
      <c r="A14" s="251"/>
      <c r="B14" s="254" t="s">
        <v>37</v>
      </c>
      <c r="C14" s="35" t="s">
        <v>272</v>
      </c>
      <c r="D14" s="3"/>
      <c r="E14" s="249"/>
      <c r="F14" s="187"/>
      <c r="G14" s="571" t="s">
        <v>273</v>
      </c>
      <c r="H14" s="571"/>
      <c r="I14" s="187"/>
      <c r="J14" s="187"/>
      <c r="K14" s="187"/>
      <c r="L14" s="187"/>
      <c r="M14" s="187"/>
      <c r="N14" s="187"/>
      <c r="O14" s="187"/>
    </row>
    <row r="15" spans="1:15" ht="15.75" x14ac:dyDescent="0.25">
      <c r="A15" s="251"/>
      <c r="B15" s="254"/>
      <c r="C15" s="35"/>
      <c r="D15" s="3"/>
      <c r="E15" s="249"/>
      <c r="F15" s="187"/>
      <c r="G15" s="35"/>
      <c r="H15" s="35"/>
      <c r="I15" s="35"/>
      <c r="J15" s="187"/>
      <c r="K15" s="187"/>
      <c r="L15" s="187"/>
      <c r="M15" s="187"/>
      <c r="N15" s="187"/>
      <c r="O15" s="187"/>
    </row>
    <row r="16" spans="1:15" ht="15.75" x14ac:dyDescent="0.25">
      <c r="A16" s="251"/>
      <c r="B16" s="254"/>
      <c r="C16" s="35"/>
      <c r="D16" s="3"/>
      <c r="E16" s="249"/>
      <c r="F16" s="187"/>
      <c r="G16" s="35"/>
      <c r="H16" s="35"/>
      <c r="I16" s="35"/>
      <c r="J16" s="187"/>
      <c r="K16" s="187"/>
      <c r="L16" s="187"/>
      <c r="M16" s="187"/>
      <c r="N16" s="187"/>
      <c r="O16" s="187"/>
    </row>
    <row r="17" spans="1:15" ht="15.75" x14ac:dyDescent="0.25">
      <c r="A17" s="251"/>
      <c r="B17" s="254"/>
      <c r="C17" s="35"/>
      <c r="D17" s="3"/>
      <c r="E17" s="249"/>
      <c r="F17" s="187"/>
      <c r="G17" s="35"/>
      <c r="H17" s="35"/>
      <c r="I17" s="187"/>
      <c r="J17" s="187"/>
      <c r="K17" s="187"/>
      <c r="L17" s="187"/>
      <c r="M17" s="187"/>
      <c r="N17" s="187"/>
      <c r="O17" s="187"/>
    </row>
    <row r="18" spans="1:15" ht="15.75" x14ac:dyDescent="0.25">
      <c r="A18" s="251"/>
      <c r="B18" s="254"/>
      <c r="C18" s="35"/>
      <c r="D18" s="3"/>
      <c r="E18" s="249"/>
      <c r="F18" s="187"/>
      <c r="G18" s="35"/>
      <c r="H18" s="35"/>
      <c r="I18" s="35"/>
      <c r="J18" s="187"/>
      <c r="K18" s="187"/>
      <c r="L18" s="187"/>
      <c r="M18" s="187"/>
      <c r="N18" s="187"/>
      <c r="O18" s="187"/>
    </row>
    <row r="19" spans="1:15" ht="15.75" x14ac:dyDescent="0.25">
      <c r="A19" s="251" t="s">
        <v>274</v>
      </c>
      <c r="B19" s="253" t="s">
        <v>275</v>
      </c>
      <c r="C19" s="252" t="s">
        <v>276</v>
      </c>
      <c r="D19" s="3"/>
      <c r="E19" s="249"/>
      <c r="F19" s="187"/>
      <c r="G19" s="36" t="s">
        <v>40</v>
      </c>
      <c r="H19" s="36" t="s">
        <v>419</v>
      </c>
      <c r="I19" s="187"/>
      <c r="J19" s="187"/>
      <c r="K19" s="187"/>
      <c r="L19" s="187"/>
      <c r="M19" s="187"/>
      <c r="N19" s="187"/>
      <c r="O19" s="187"/>
    </row>
    <row r="20" spans="1:15" ht="15.75" x14ac:dyDescent="0.25">
      <c r="A20" s="251"/>
      <c r="B20" s="250" t="s">
        <v>278</v>
      </c>
      <c r="C20" s="248" t="s">
        <v>215</v>
      </c>
      <c r="D20" s="3"/>
      <c r="E20" s="249"/>
      <c r="F20" s="187"/>
      <c r="G20" s="247" t="s">
        <v>43</v>
      </c>
      <c r="H20" s="247" t="s">
        <v>125</v>
      </c>
      <c r="I20" s="187"/>
      <c r="J20" s="187"/>
      <c r="K20" s="187"/>
      <c r="L20" s="187"/>
      <c r="M20" s="187"/>
      <c r="N20" s="187"/>
      <c r="O20" s="187"/>
    </row>
  </sheetData>
  <mergeCells count="1">
    <mergeCell ref="G14:H14"/>
  </mergeCells>
  <pageMargins left="0.11811023622047245" right="0.70866141732283472" top="0.74803149606299213" bottom="0.74803149606299213" header="0.31496062992125984" footer="0.31496062992125984"/>
  <pageSetup paperSize="9" scale="71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57"/>
  <sheetViews>
    <sheetView topLeftCell="A50" zoomScale="80" zoomScaleNormal="80" workbookViewId="0">
      <selection activeCell="E64" sqref="E64"/>
    </sheetView>
  </sheetViews>
  <sheetFormatPr defaultRowHeight="15" x14ac:dyDescent="0.25"/>
  <cols>
    <col min="1" max="1" width="5.28515625" customWidth="1"/>
    <col min="2" max="2" width="24.85546875" customWidth="1"/>
    <col min="3" max="3" width="10.85546875" customWidth="1"/>
    <col min="4" max="4" width="13.42578125" customWidth="1"/>
    <col min="5" max="5" width="17" customWidth="1"/>
    <col min="6" max="6" width="19.7109375" customWidth="1"/>
    <col min="7" max="7" width="18.5703125" customWidth="1"/>
    <col min="8" max="8" width="18.7109375" customWidth="1"/>
    <col min="9" max="9" width="17" customWidth="1"/>
    <col min="10" max="10" width="14.5703125" customWidth="1"/>
    <col min="11" max="11" width="16.28515625" customWidth="1"/>
    <col min="12" max="12" width="17.42578125" customWidth="1"/>
    <col min="13" max="13" width="14.5703125" customWidth="1"/>
    <col min="14" max="14" width="17" customWidth="1"/>
    <col min="15" max="15" width="18" customWidth="1"/>
    <col min="16" max="16" width="17.5703125" customWidth="1"/>
    <col min="17" max="17" width="25.85546875" customWidth="1"/>
    <col min="18" max="18" width="23.85546875" customWidth="1"/>
  </cols>
  <sheetData>
    <row r="3" spans="1:18" ht="24.95" customHeight="1" x14ac:dyDescent="0.25">
      <c r="A3" s="2" t="s">
        <v>0</v>
      </c>
      <c r="B3" s="3"/>
      <c r="C3" s="4"/>
      <c r="D3" s="4"/>
      <c r="E3" s="4"/>
      <c r="F3" s="37"/>
      <c r="G3" s="37"/>
      <c r="H3" s="37"/>
      <c r="I3" s="37"/>
      <c r="J3" s="37"/>
      <c r="K3" s="37"/>
      <c r="L3" s="37"/>
      <c r="M3" s="34"/>
      <c r="N3" s="34"/>
      <c r="O3" s="34"/>
      <c r="P3" s="34"/>
      <c r="Q3" s="34"/>
      <c r="R3" s="2"/>
    </row>
    <row r="4" spans="1:18" ht="24.95" customHeight="1" x14ac:dyDescent="0.25">
      <c r="A4" s="43" t="s">
        <v>107</v>
      </c>
      <c r="B4" s="2"/>
      <c r="C4" s="2"/>
      <c r="D4" s="2"/>
      <c r="E4" s="2"/>
      <c r="F4" s="37"/>
      <c r="G4" s="37"/>
      <c r="H4" s="37"/>
      <c r="I4" s="37"/>
      <c r="J4" s="37"/>
      <c r="K4" s="37"/>
      <c r="L4" s="37"/>
      <c r="M4" s="34"/>
      <c r="N4" s="34"/>
      <c r="O4" s="34"/>
      <c r="P4" s="34"/>
      <c r="Q4" s="34"/>
      <c r="R4" s="3"/>
    </row>
    <row r="5" spans="1:18" ht="24.95" customHeight="1" x14ac:dyDescent="0.25">
      <c r="A5" s="6" t="s">
        <v>1</v>
      </c>
      <c r="B5" s="6" t="s">
        <v>2</v>
      </c>
      <c r="C5" s="7" t="s">
        <v>3</v>
      </c>
      <c r="D5" s="8" t="s">
        <v>4</v>
      </c>
      <c r="E5" s="7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13</v>
      </c>
      <c r="P5" s="9" t="s">
        <v>14</v>
      </c>
      <c r="Q5" s="6" t="s">
        <v>15</v>
      </c>
      <c r="R5" s="10" t="s">
        <v>16</v>
      </c>
    </row>
    <row r="6" spans="1:18" ht="24.95" customHeight="1" x14ac:dyDescent="0.25">
      <c r="A6" s="44"/>
      <c r="B6" s="44"/>
      <c r="C6" s="45"/>
      <c r="D6" s="13"/>
      <c r="E6" s="45"/>
      <c r="F6" s="46" t="s">
        <v>17</v>
      </c>
      <c r="G6" s="47"/>
      <c r="H6" s="46" t="s">
        <v>18</v>
      </c>
      <c r="I6" s="46" t="s">
        <v>17</v>
      </c>
      <c r="J6" s="46" t="s">
        <v>17</v>
      </c>
      <c r="K6" s="46" t="s">
        <v>19</v>
      </c>
      <c r="L6" s="47" t="s">
        <v>20</v>
      </c>
      <c r="M6" s="46" t="s">
        <v>21</v>
      </c>
      <c r="N6" s="46" t="s">
        <v>22</v>
      </c>
      <c r="O6" s="46" t="s">
        <v>23</v>
      </c>
      <c r="P6" s="46" t="s">
        <v>24</v>
      </c>
      <c r="Q6" s="44"/>
      <c r="R6" s="16"/>
    </row>
    <row r="7" spans="1:18" ht="24.95" customHeight="1" x14ac:dyDescent="0.25">
      <c r="A7" s="44"/>
      <c r="B7" s="44"/>
      <c r="C7" s="48"/>
      <c r="D7" s="13"/>
      <c r="E7" s="45"/>
      <c r="F7" s="46" t="s">
        <v>25</v>
      </c>
      <c r="G7" s="47"/>
      <c r="H7" s="46" t="s">
        <v>10</v>
      </c>
      <c r="I7" s="46" t="s">
        <v>26</v>
      </c>
      <c r="J7" s="46" t="s">
        <v>27</v>
      </c>
      <c r="K7" s="46" t="s">
        <v>28</v>
      </c>
      <c r="L7" s="46" t="s">
        <v>29</v>
      </c>
      <c r="M7" s="46" t="s">
        <v>30</v>
      </c>
      <c r="N7" s="46"/>
      <c r="O7" s="46"/>
      <c r="P7" s="46"/>
      <c r="Q7" s="44"/>
      <c r="R7" s="16"/>
    </row>
    <row r="8" spans="1:18" ht="24.95" customHeight="1" x14ac:dyDescent="0.25">
      <c r="A8" s="18"/>
      <c r="B8" s="18"/>
      <c r="C8" s="19"/>
      <c r="D8" s="20"/>
      <c r="E8" s="21"/>
      <c r="F8" s="22"/>
      <c r="G8" s="23"/>
      <c r="H8" s="22"/>
      <c r="I8" s="22" t="s">
        <v>30</v>
      </c>
      <c r="J8" s="22" t="s">
        <v>31</v>
      </c>
      <c r="K8" s="22" t="s">
        <v>100</v>
      </c>
      <c r="L8" s="22"/>
      <c r="M8" s="22"/>
      <c r="N8" s="22"/>
      <c r="O8" s="22"/>
      <c r="P8" s="22"/>
      <c r="Q8" s="18"/>
      <c r="R8" s="24"/>
    </row>
    <row r="9" spans="1:18" ht="24.95" customHeight="1" x14ac:dyDescent="0.25">
      <c r="A9" s="44">
        <v>1</v>
      </c>
      <c r="B9" s="50" t="s">
        <v>45</v>
      </c>
      <c r="C9" s="48" t="s">
        <v>46</v>
      </c>
      <c r="D9" s="49">
        <v>41456</v>
      </c>
      <c r="E9" s="45" t="s">
        <v>47</v>
      </c>
      <c r="F9" s="46">
        <v>0</v>
      </c>
      <c r="G9" s="47">
        <v>360000</v>
      </c>
      <c r="H9" s="46">
        <v>0</v>
      </c>
      <c r="I9" s="46">
        <v>0</v>
      </c>
      <c r="J9" s="46">
        <v>0</v>
      </c>
      <c r="K9" s="46">
        <v>0</v>
      </c>
      <c r="L9" s="46">
        <v>150000</v>
      </c>
      <c r="M9" s="46">
        <v>200000</v>
      </c>
      <c r="N9" s="46">
        <f>SUM(F9:M9)</f>
        <v>710000</v>
      </c>
      <c r="O9" s="46">
        <f>15000000-N9</f>
        <v>14290000</v>
      </c>
      <c r="P9" s="46">
        <f>+N9+O9</f>
        <v>15000000</v>
      </c>
      <c r="Q9" s="50" t="s">
        <v>109</v>
      </c>
      <c r="R9" s="51" t="s">
        <v>33</v>
      </c>
    </row>
    <row r="10" spans="1:18" ht="24.95" customHeight="1" x14ac:dyDescent="0.25">
      <c r="A10" s="44"/>
      <c r="B10" s="50"/>
      <c r="C10" s="41"/>
      <c r="D10" s="49"/>
      <c r="E10" s="45"/>
      <c r="F10" s="46"/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50"/>
      <c r="R10" s="51"/>
    </row>
    <row r="11" spans="1:18" ht="24.95" customHeight="1" x14ac:dyDescent="0.25">
      <c r="A11" s="44"/>
      <c r="B11" s="50"/>
      <c r="C11" s="48"/>
      <c r="D11" s="49"/>
      <c r="E11" s="45"/>
      <c r="F11" s="46"/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50"/>
      <c r="R11" s="51"/>
    </row>
    <row r="12" spans="1:18" ht="24.95" customHeight="1" x14ac:dyDescent="0.25">
      <c r="A12" s="44"/>
      <c r="B12" s="50"/>
      <c r="C12" s="48"/>
      <c r="D12" s="49"/>
      <c r="E12" s="45"/>
      <c r="F12" s="46"/>
      <c r="G12" s="47"/>
      <c r="H12" s="46"/>
      <c r="I12" s="46"/>
      <c r="J12" s="46"/>
      <c r="K12" s="46"/>
      <c r="L12" s="46"/>
      <c r="M12" s="46"/>
      <c r="N12" s="46"/>
      <c r="O12" s="46"/>
      <c r="P12" s="46"/>
      <c r="Q12" s="50"/>
      <c r="R12" s="51"/>
    </row>
    <row r="13" spans="1:18" ht="24.95" customHeight="1" x14ac:dyDescent="0.25">
      <c r="A13" s="44"/>
      <c r="B13" s="50"/>
      <c r="C13" s="48"/>
      <c r="D13" s="49"/>
      <c r="E13" s="45"/>
      <c r="F13" s="46"/>
      <c r="G13" s="47"/>
      <c r="H13" s="46"/>
      <c r="I13" s="46"/>
      <c r="J13" s="46"/>
      <c r="K13" s="46"/>
      <c r="L13" s="46"/>
      <c r="M13" s="46"/>
      <c r="N13" s="46"/>
      <c r="O13" s="46"/>
      <c r="P13" s="46"/>
      <c r="Q13" s="50"/>
      <c r="R13" s="51"/>
    </row>
    <row r="14" spans="1:18" ht="24.95" customHeight="1" x14ac:dyDescent="0.25">
      <c r="A14" s="44"/>
      <c r="B14" s="50"/>
      <c r="C14" s="48"/>
      <c r="D14" s="49"/>
      <c r="E14" s="45"/>
      <c r="F14" s="46"/>
      <c r="G14" s="47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</row>
    <row r="15" spans="1:18" ht="24.95" customHeight="1" x14ac:dyDescent="0.25">
      <c r="A15" s="44"/>
      <c r="B15" s="50"/>
      <c r="C15" s="48"/>
      <c r="D15" s="49"/>
      <c r="E15" s="45"/>
      <c r="F15" s="46"/>
      <c r="G15" s="47"/>
      <c r="H15" s="46"/>
      <c r="I15" s="46"/>
      <c r="J15" s="46"/>
      <c r="K15" s="46"/>
      <c r="L15" s="46"/>
      <c r="M15" s="46"/>
      <c r="N15" s="46"/>
      <c r="O15" s="46"/>
      <c r="P15" s="46"/>
      <c r="Q15" s="50"/>
      <c r="R15" s="51"/>
    </row>
    <row r="16" spans="1:18" ht="24.95" customHeight="1" x14ac:dyDescent="0.25">
      <c r="A16" s="44"/>
      <c r="B16" s="50"/>
      <c r="C16" s="48"/>
      <c r="D16" s="49"/>
      <c r="E16" s="45"/>
      <c r="F16" s="46"/>
      <c r="G16" s="47"/>
      <c r="H16" s="46"/>
      <c r="I16" s="46"/>
      <c r="J16" s="46"/>
      <c r="K16" s="46"/>
      <c r="L16" s="46"/>
      <c r="M16" s="46"/>
      <c r="N16" s="46"/>
      <c r="O16" s="46"/>
      <c r="P16" s="46"/>
      <c r="Q16" s="50"/>
      <c r="R16" s="51"/>
    </row>
    <row r="17" spans="1:18" ht="24.95" customHeight="1" x14ac:dyDescent="0.25">
      <c r="A17" s="44" t="s">
        <v>34</v>
      </c>
      <c r="B17" s="27"/>
      <c r="C17" s="28"/>
      <c r="D17" s="29"/>
      <c r="E17" s="28"/>
      <c r="F17" s="4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"/>
      <c r="R17" s="1"/>
    </row>
    <row r="18" spans="1:18" ht="24.95" customHeight="1" thickBot="1" x14ac:dyDescent="0.3">
      <c r="A18" s="30"/>
      <c r="B18" s="568" t="s">
        <v>35</v>
      </c>
      <c r="C18" s="569"/>
      <c r="D18" s="569"/>
      <c r="E18" s="570"/>
      <c r="F18" s="31">
        <v>0</v>
      </c>
      <c r="G18" s="31">
        <f>SUM(G9:G17)</f>
        <v>360000</v>
      </c>
      <c r="H18" s="31">
        <v>0</v>
      </c>
      <c r="I18" s="31">
        <v>0</v>
      </c>
      <c r="J18" s="31">
        <v>0</v>
      </c>
      <c r="K18" s="31">
        <v>0</v>
      </c>
      <c r="L18" s="31">
        <f>SUM(L9:L17)</f>
        <v>150000</v>
      </c>
      <c r="M18" s="31">
        <f>SUM(M9:M17)</f>
        <v>200000</v>
      </c>
      <c r="N18" s="31">
        <f>SUM(N9:N17)</f>
        <v>710000</v>
      </c>
      <c r="O18" s="31">
        <f>SUM(O9:O17)</f>
        <v>14290000</v>
      </c>
      <c r="P18" s="31">
        <f>SUM(P9:P17)</f>
        <v>15000000</v>
      </c>
      <c r="Q18" s="32"/>
      <c r="R18" s="32"/>
    </row>
    <row r="19" spans="1:18" ht="24.95" customHeight="1" thickTop="1" x14ac:dyDescent="0.25">
      <c r="A19" s="4"/>
      <c r="B19" s="3"/>
      <c r="C19" s="3"/>
      <c r="D19" s="4"/>
      <c r="E19" s="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3"/>
    </row>
    <row r="20" spans="1:18" ht="24.95" customHeight="1" x14ac:dyDescent="0.25">
      <c r="A20" s="4"/>
      <c r="B20" s="3"/>
      <c r="C20" s="3"/>
      <c r="D20" s="4"/>
      <c r="E20" s="3"/>
      <c r="F20" s="42" t="s">
        <v>108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3"/>
    </row>
    <row r="21" spans="1:18" ht="24.95" customHeight="1" x14ac:dyDescent="0.25">
      <c r="A21" s="4"/>
      <c r="B21" s="3"/>
      <c r="C21" s="3" t="s">
        <v>36</v>
      </c>
      <c r="D21" s="4"/>
      <c r="E21" s="3"/>
      <c r="F21" s="63" t="s">
        <v>37</v>
      </c>
      <c r="G21" s="571" t="s">
        <v>38</v>
      </c>
      <c r="H21" s="571"/>
      <c r="I21" s="63"/>
      <c r="J21" s="63"/>
      <c r="K21" s="63"/>
      <c r="L21" s="63"/>
      <c r="M21" s="34"/>
      <c r="N21" s="34"/>
      <c r="O21" s="34"/>
      <c r="P21" s="34"/>
      <c r="Q21" s="34"/>
      <c r="R21" s="3"/>
    </row>
    <row r="22" spans="1:18" ht="24.95" customHeight="1" x14ac:dyDescent="0.25">
      <c r="A22" s="4"/>
      <c r="B22" s="3"/>
      <c r="C22" s="3"/>
      <c r="D22" s="4"/>
      <c r="E22" s="3"/>
      <c r="F22" s="63"/>
      <c r="G22" s="63"/>
      <c r="H22" s="63"/>
      <c r="I22" s="63"/>
      <c r="J22" s="63"/>
      <c r="K22" s="63"/>
      <c r="L22" s="63"/>
      <c r="M22" s="34"/>
      <c r="N22" s="34"/>
      <c r="O22" s="34"/>
      <c r="P22" s="34"/>
      <c r="Q22" s="34"/>
      <c r="R22" s="3"/>
    </row>
    <row r="23" spans="1:18" ht="24.95" customHeight="1" x14ac:dyDescent="0.25">
      <c r="A23" s="4"/>
      <c r="B23" s="3"/>
      <c r="C23" s="3"/>
      <c r="D23" s="4"/>
      <c r="E23" s="3"/>
      <c r="F23" s="35"/>
      <c r="G23" s="35"/>
      <c r="H23" s="35"/>
      <c r="I23" s="35"/>
      <c r="J23" s="35"/>
      <c r="K23" s="35"/>
      <c r="L23" s="35"/>
      <c r="M23" s="34"/>
      <c r="N23" s="34"/>
      <c r="O23" s="34"/>
      <c r="P23" s="34"/>
      <c r="Q23" s="34"/>
      <c r="R23" s="3"/>
    </row>
    <row r="24" spans="1:18" ht="24.95" customHeight="1" x14ac:dyDescent="0.25">
      <c r="A24" s="4"/>
      <c r="B24" s="3"/>
      <c r="C24" s="3"/>
      <c r="D24" s="4"/>
      <c r="E24" s="3"/>
      <c r="F24" s="35"/>
      <c r="G24" s="35"/>
      <c r="H24" s="35"/>
      <c r="I24" s="35"/>
      <c r="J24" s="35"/>
      <c r="K24" s="35"/>
      <c r="L24" s="35"/>
      <c r="M24" s="34"/>
      <c r="N24" s="34"/>
      <c r="O24" s="34"/>
      <c r="P24" s="34"/>
      <c r="Q24" s="34"/>
      <c r="R24" s="3"/>
    </row>
    <row r="25" spans="1:18" ht="24.95" customHeight="1" x14ac:dyDescent="0.25">
      <c r="A25" s="4"/>
      <c r="B25" s="3"/>
      <c r="C25" s="3"/>
      <c r="D25" s="4"/>
      <c r="E25" s="3"/>
      <c r="F25" s="35"/>
      <c r="G25" s="35"/>
      <c r="H25" s="35"/>
      <c r="I25" s="35"/>
      <c r="J25" s="35"/>
      <c r="K25" s="35"/>
      <c r="L25" s="35"/>
      <c r="M25" s="34"/>
      <c r="N25" s="34"/>
      <c r="O25" s="34"/>
      <c r="P25" s="34"/>
      <c r="Q25" s="34"/>
      <c r="R25" s="3"/>
    </row>
    <row r="26" spans="1:18" ht="24.95" customHeight="1" x14ac:dyDescent="0.25">
      <c r="A26" s="4"/>
      <c r="B26" s="3"/>
      <c r="C26" s="3"/>
      <c r="D26" s="4"/>
      <c r="E26" s="3"/>
      <c r="F26" s="36" t="s">
        <v>39</v>
      </c>
      <c r="G26" s="36" t="s">
        <v>40</v>
      </c>
      <c r="H26" s="36" t="s">
        <v>79</v>
      </c>
      <c r="I26" s="36"/>
      <c r="J26" s="36"/>
      <c r="K26" s="36"/>
      <c r="L26" s="36"/>
      <c r="M26" s="34"/>
      <c r="N26" s="34"/>
      <c r="O26" s="34"/>
      <c r="P26" s="34"/>
      <c r="Q26" s="34"/>
      <c r="R26" s="3"/>
    </row>
    <row r="27" spans="1:18" ht="24.95" customHeight="1" x14ac:dyDescent="0.25">
      <c r="A27" s="4"/>
      <c r="B27" s="3"/>
      <c r="C27" s="3"/>
      <c r="D27" s="4"/>
      <c r="E27" s="3"/>
      <c r="F27" s="40" t="s">
        <v>42</v>
      </c>
      <c r="G27" s="40" t="s">
        <v>43</v>
      </c>
      <c r="H27" s="40" t="s">
        <v>44</v>
      </c>
      <c r="I27" s="37"/>
      <c r="J27" s="37"/>
      <c r="K27" s="37"/>
      <c r="L27" s="37"/>
      <c r="M27" s="34"/>
      <c r="N27" s="34"/>
      <c r="O27" s="34"/>
      <c r="P27" s="34"/>
      <c r="Q27" s="34"/>
      <c r="R27" s="3"/>
    </row>
    <row r="33" spans="1:18" ht="24.95" customHeight="1" x14ac:dyDescent="0.25">
      <c r="A33" s="2" t="s">
        <v>0</v>
      </c>
      <c r="B33" s="3"/>
      <c r="C33" s="4"/>
      <c r="D33" s="4"/>
      <c r="E33" s="4"/>
      <c r="F33" s="37"/>
      <c r="G33" s="37"/>
      <c r="H33" s="37"/>
      <c r="I33" s="37"/>
      <c r="J33" s="37"/>
      <c r="K33" s="37"/>
      <c r="L33" s="37"/>
      <c r="M33" s="34"/>
      <c r="N33" s="34"/>
      <c r="O33" s="34"/>
      <c r="P33" s="34"/>
      <c r="Q33" s="34"/>
      <c r="R33" s="2"/>
    </row>
    <row r="34" spans="1:18" ht="24.95" customHeight="1" x14ac:dyDescent="0.25">
      <c r="A34" s="43" t="s">
        <v>110</v>
      </c>
      <c r="B34" s="2"/>
      <c r="C34" s="2"/>
      <c r="D34" s="2"/>
      <c r="E34" s="2"/>
      <c r="F34" s="37"/>
      <c r="G34" s="37"/>
      <c r="H34" s="37"/>
      <c r="I34" s="37"/>
      <c r="J34" s="37"/>
      <c r="K34" s="37"/>
      <c r="L34" s="37"/>
      <c r="M34" s="34"/>
      <c r="N34" s="34"/>
      <c r="O34" s="34"/>
      <c r="P34" s="34"/>
      <c r="Q34" s="34"/>
      <c r="R34" s="3"/>
    </row>
    <row r="35" spans="1:18" ht="24.95" customHeight="1" x14ac:dyDescent="0.25">
      <c r="A35" s="6" t="s">
        <v>1</v>
      </c>
      <c r="B35" s="6" t="s">
        <v>2</v>
      </c>
      <c r="C35" s="7" t="s">
        <v>3</v>
      </c>
      <c r="D35" s="8" t="s">
        <v>4</v>
      </c>
      <c r="E35" s="7" t="s">
        <v>5</v>
      </c>
      <c r="F35" s="9" t="s">
        <v>6</v>
      </c>
      <c r="G35" s="9" t="s">
        <v>7</v>
      </c>
      <c r="H35" s="9" t="s">
        <v>8</v>
      </c>
      <c r="I35" s="9" t="s">
        <v>9</v>
      </c>
      <c r="J35" s="65" t="s">
        <v>112</v>
      </c>
      <c r="K35" s="9" t="s">
        <v>10</v>
      </c>
      <c r="L35" s="9" t="s">
        <v>11</v>
      </c>
      <c r="M35" s="9" t="s">
        <v>12</v>
      </c>
      <c r="N35" s="9" t="s">
        <v>13</v>
      </c>
      <c r="O35" s="9" t="s">
        <v>13</v>
      </c>
      <c r="P35" s="9" t="s">
        <v>14</v>
      </c>
      <c r="Q35" s="6" t="s">
        <v>15</v>
      </c>
      <c r="R35" s="10" t="s">
        <v>16</v>
      </c>
    </row>
    <row r="36" spans="1:18" ht="24.95" customHeight="1" x14ac:dyDescent="0.25">
      <c r="A36" s="44"/>
      <c r="B36" s="44"/>
      <c r="C36" s="45"/>
      <c r="D36" s="13"/>
      <c r="E36" s="45"/>
      <c r="F36" s="46" t="s">
        <v>17</v>
      </c>
      <c r="G36" s="47"/>
      <c r="H36" s="46" t="s">
        <v>18</v>
      </c>
      <c r="I36" s="46" t="s">
        <v>17</v>
      </c>
      <c r="J36" s="66" t="s">
        <v>113</v>
      </c>
      <c r="K36" s="46" t="s">
        <v>19</v>
      </c>
      <c r="L36" s="47" t="s">
        <v>20</v>
      </c>
      <c r="M36" s="46" t="s">
        <v>21</v>
      </c>
      <c r="N36" s="46" t="s">
        <v>22</v>
      </c>
      <c r="O36" s="46" t="s">
        <v>23</v>
      </c>
      <c r="P36" s="46" t="s">
        <v>24</v>
      </c>
      <c r="Q36" s="44"/>
      <c r="R36" s="16"/>
    </row>
    <row r="37" spans="1:18" ht="24.95" customHeight="1" x14ac:dyDescent="0.25">
      <c r="A37" s="44"/>
      <c r="B37" s="44"/>
      <c r="C37" s="48"/>
      <c r="D37" s="13"/>
      <c r="E37" s="45"/>
      <c r="F37" s="46" t="s">
        <v>30</v>
      </c>
      <c r="G37" s="47"/>
      <c r="H37" s="46" t="s">
        <v>10</v>
      </c>
      <c r="I37" s="46" t="s">
        <v>26</v>
      </c>
      <c r="J37" s="66"/>
      <c r="K37" s="46" t="s">
        <v>28</v>
      </c>
      <c r="L37" s="46" t="s">
        <v>29</v>
      </c>
      <c r="M37" s="46" t="s">
        <v>30</v>
      </c>
      <c r="N37" s="46"/>
      <c r="O37" s="46"/>
      <c r="P37" s="46"/>
      <c r="Q37" s="44"/>
      <c r="R37" s="16"/>
    </row>
    <row r="38" spans="1:18" ht="24.95" customHeight="1" x14ac:dyDescent="0.25">
      <c r="A38" s="18"/>
      <c r="B38" s="18"/>
      <c r="C38" s="19"/>
      <c r="D38" s="20"/>
      <c r="E38" s="21"/>
      <c r="F38" s="22"/>
      <c r="G38" s="23"/>
      <c r="H38" s="22"/>
      <c r="I38" s="22" t="s">
        <v>30</v>
      </c>
      <c r="J38" s="67"/>
      <c r="K38" s="22" t="s">
        <v>100</v>
      </c>
      <c r="L38" s="22"/>
      <c r="M38" s="22"/>
      <c r="N38" s="22"/>
      <c r="O38" s="22"/>
      <c r="P38" s="22"/>
      <c r="Q38" s="18"/>
      <c r="R38" s="24"/>
    </row>
    <row r="39" spans="1:18" ht="24.95" customHeight="1" x14ac:dyDescent="0.25">
      <c r="A39" s="44">
        <v>1</v>
      </c>
      <c r="B39" s="50" t="s">
        <v>91</v>
      </c>
      <c r="C39" s="41" t="s">
        <v>92</v>
      </c>
      <c r="D39" s="49">
        <v>41464</v>
      </c>
      <c r="E39" s="55" t="s">
        <v>93</v>
      </c>
      <c r="F39" s="46">
        <v>3600000</v>
      </c>
      <c r="G39" s="47">
        <v>399000</v>
      </c>
      <c r="H39" s="46">
        <v>90000</v>
      </c>
      <c r="I39" s="46">
        <v>0</v>
      </c>
      <c r="J39" s="66">
        <v>0</v>
      </c>
      <c r="K39" s="46">
        <v>0</v>
      </c>
      <c r="L39" s="46">
        <v>0</v>
      </c>
      <c r="M39" s="46">
        <v>0</v>
      </c>
      <c r="N39" s="46">
        <f>SUM(F39:M39)</f>
        <v>4089000</v>
      </c>
      <c r="O39" s="46">
        <f>15000000-N39</f>
        <v>10911000</v>
      </c>
      <c r="P39" s="46">
        <f>+N39+O39</f>
        <v>15000000</v>
      </c>
      <c r="Q39" s="50" t="s">
        <v>94</v>
      </c>
      <c r="R39" s="51" t="s">
        <v>33</v>
      </c>
    </row>
    <row r="40" spans="1:18" ht="24.95" customHeight="1" x14ac:dyDescent="0.25">
      <c r="A40" s="44"/>
      <c r="B40" s="50"/>
      <c r="C40" s="41"/>
      <c r="D40" s="49"/>
      <c r="E40" s="45"/>
      <c r="F40" s="46"/>
      <c r="G40" s="47"/>
      <c r="H40" s="46"/>
      <c r="I40" s="46"/>
      <c r="J40" s="66"/>
      <c r="K40" s="46"/>
      <c r="L40" s="46"/>
      <c r="M40" s="46"/>
      <c r="N40" s="46"/>
      <c r="O40" s="46"/>
      <c r="P40" s="46"/>
      <c r="Q40" s="50"/>
      <c r="R40" s="51"/>
    </row>
    <row r="41" spans="1:18" ht="24.95" customHeight="1" x14ac:dyDescent="0.25">
      <c r="A41" s="44"/>
      <c r="B41" s="50"/>
      <c r="C41" s="48"/>
      <c r="D41" s="49"/>
      <c r="E41" s="45"/>
      <c r="F41" s="46"/>
      <c r="G41" s="47"/>
      <c r="H41" s="46"/>
      <c r="I41" s="46"/>
      <c r="J41" s="66"/>
      <c r="K41" s="46"/>
      <c r="L41" s="46"/>
      <c r="M41" s="46"/>
      <c r="N41" s="46"/>
      <c r="O41" s="46"/>
      <c r="P41" s="46"/>
      <c r="Q41" s="50"/>
      <c r="R41" s="51"/>
    </row>
    <row r="42" spans="1:18" ht="24.95" customHeight="1" x14ac:dyDescent="0.25">
      <c r="A42" s="44"/>
      <c r="B42" s="50"/>
      <c r="C42" s="48"/>
      <c r="D42" s="49"/>
      <c r="E42" s="45"/>
      <c r="F42" s="46"/>
      <c r="G42" s="47"/>
      <c r="H42" s="46"/>
      <c r="I42" s="46"/>
      <c r="J42" s="66"/>
      <c r="K42" s="46"/>
      <c r="L42" s="46"/>
      <c r="M42" s="46"/>
      <c r="N42" s="46"/>
      <c r="O42" s="46"/>
      <c r="P42" s="46"/>
      <c r="Q42" s="50"/>
      <c r="R42" s="51"/>
    </row>
    <row r="43" spans="1:18" ht="24.95" customHeight="1" x14ac:dyDescent="0.25">
      <c r="A43" s="44"/>
      <c r="B43" s="50"/>
      <c r="C43" s="48"/>
      <c r="D43" s="49"/>
      <c r="E43" s="45"/>
      <c r="F43" s="46"/>
      <c r="G43" s="47"/>
      <c r="H43" s="46"/>
      <c r="I43" s="46"/>
      <c r="J43" s="66"/>
      <c r="K43" s="46"/>
      <c r="L43" s="46"/>
      <c r="M43" s="46"/>
      <c r="N43" s="46"/>
      <c r="O43" s="46"/>
      <c r="P43" s="46"/>
      <c r="Q43" s="50"/>
      <c r="R43" s="51"/>
    </row>
    <row r="44" spans="1:18" ht="24.95" customHeight="1" x14ac:dyDescent="0.25">
      <c r="A44" s="44"/>
      <c r="B44" s="50"/>
      <c r="C44" s="48"/>
      <c r="D44" s="49"/>
      <c r="E44" s="45"/>
      <c r="F44" s="46"/>
      <c r="G44" s="47"/>
      <c r="H44" s="46"/>
      <c r="I44" s="46"/>
      <c r="J44" s="66"/>
      <c r="K44" s="46"/>
      <c r="L44" s="46"/>
      <c r="M44" s="46"/>
      <c r="N44" s="46"/>
      <c r="O44" s="46"/>
      <c r="P44" s="46"/>
      <c r="Q44" s="50"/>
      <c r="R44" s="51"/>
    </row>
    <row r="45" spans="1:18" ht="24.95" customHeight="1" x14ac:dyDescent="0.25">
      <c r="A45" s="44"/>
      <c r="B45" s="50"/>
      <c r="C45" s="48"/>
      <c r="D45" s="49"/>
      <c r="E45" s="45"/>
      <c r="F45" s="46"/>
      <c r="G45" s="47"/>
      <c r="H45" s="46"/>
      <c r="I45" s="46"/>
      <c r="J45" s="66"/>
      <c r="K45" s="46"/>
      <c r="L45" s="46"/>
      <c r="M45" s="46"/>
      <c r="N45" s="46"/>
      <c r="O45" s="46"/>
      <c r="P45" s="46"/>
      <c r="Q45" s="50"/>
      <c r="R45" s="51"/>
    </row>
    <row r="46" spans="1:18" ht="24.95" customHeight="1" x14ac:dyDescent="0.25">
      <c r="A46" s="44"/>
      <c r="B46" s="50"/>
      <c r="C46" s="48"/>
      <c r="D46" s="49"/>
      <c r="E46" s="45"/>
      <c r="F46" s="46"/>
      <c r="G46" s="47"/>
      <c r="H46" s="46"/>
      <c r="I46" s="46"/>
      <c r="J46" s="66"/>
      <c r="K46" s="46"/>
      <c r="L46" s="46"/>
      <c r="M46" s="46"/>
      <c r="N46" s="46"/>
      <c r="O46" s="46"/>
      <c r="P46" s="46"/>
      <c r="Q46" s="50"/>
      <c r="R46" s="51"/>
    </row>
    <row r="47" spans="1:18" ht="24.95" customHeight="1" x14ac:dyDescent="0.25">
      <c r="A47" s="44" t="s">
        <v>34</v>
      </c>
      <c r="B47" s="27"/>
      <c r="C47" s="28"/>
      <c r="D47" s="29"/>
      <c r="E47" s="28"/>
      <c r="F47" s="46"/>
      <c r="G47" s="26"/>
      <c r="H47" s="26"/>
      <c r="I47" s="26"/>
      <c r="J47" s="68"/>
      <c r="K47" s="26"/>
      <c r="L47" s="26"/>
      <c r="M47" s="26"/>
      <c r="N47" s="26"/>
      <c r="O47" s="26"/>
      <c r="P47" s="26"/>
      <c r="Q47" s="1"/>
      <c r="R47" s="1"/>
    </row>
    <row r="48" spans="1:18" ht="24.95" customHeight="1" thickBot="1" x14ac:dyDescent="0.3">
      <c r="A48" s="30"/>
      <c r="B48" s="568" t="s">
        <v>35</v>
      </c>
      <c r="C48" s="569"/>
      <c r="D48" s="569"/>
      <c r="E48" s="570"/>
      <c r="F48" s="31">
        <v>0</v>
      </c>
      <c r="G48" s="31">
        <f>SUM(G39:G47)</f>
        <v>399000</v>
      </c>
      <c r="H48" s="31">
        <v>0</v>
      </c>
      <c r="I48" s="31">
        <v>0</v>
      </c>
      <c r="J48" s="69">
        <v>0</v>
      </c>
      <c r="K48" s="31">
        <v>0</v>
      </c>
      <c r="L48" s="31">
        <f>SUM(L39:L47)</f>
        <v>0</v>
      </c>
      <c r="M48" s="31">
        <f>SUM(M39:M47)</f>
        <v>0</v>
      </c>
      <c r="N48" s="31">
        <f>SUM(N39:N47)</f>
        <v>4089000</v>
      </c>
      <c r="O48" s="31">
        <f>SUM(O39:O47)</f>
        <v>10911000</v>
      </c>
      <c r="P48" s="31">
        <f>SUM(P39:P47)</f>
        <v>15000000</v>
      </c>
      <c r="Q48" s="32"/>
      <c r="R48" s="32"/>
    </row>
    <row r="49" spans="1:18" ht="24.95" customHeight="1" thickTop="1" x14ac:dyDescent="0.25">
      <c r="A49" s="4"/>
      <c r="B49" s="3"/>
      <c r="C49" s="3"/>
      <c r="D49" s="4"/>
      <c r="E49" s="3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3"/>
    </row>
    <row r="50" spans="1:18" ht="24.95" customHeight="1" x14ac:dyDescent="0.25">
      <c r="A50" s="4"/>
      <c r="B50" s="3"/>
      <c r="C50" s="3"/>
      <c r="D50" s="4"/>
      <c r="E50" s="3"/>
      <c r="F50" s="42" t="s">
        <v>111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3"/>
    </row>
    <row r="51" spans="1:18" ht="24.95" customHeight="1" x14ac:dyDescent="0.25">
      <c r="A51" s="4"/>
      <c r="B51" s="3"/>
      <c r="C51" s="3" t="s">
        <v>36</v>
      </c>
      <c r="D51" s="4"/>
      <c r="E51" s="3"/>
      <c r="F51" s="64" t="s">
        <v>37</v>
      </c>
      <c r="G51" s="571" t="s">
        <v>38</v>
      </c>
      <c r="H51" s="571"/>
      <c r="I51" s="64"/>
      <c r="J51" s="64"/>
      <c r="K51" s="64"/>
      <c r="L51" s="64"/>
      <c r="M51" s="34"/>
      <c r="N51" s="34"/>
      <c r="O51" s="34"/>
      <c r="P51" s="34"/>
      <c r="Q51" s="34"/>
      <c r="R51" s="3"/>
    </row>
    <row r="52" spans="1:18" ht="24.95" customHeight="1" x14ac:dyDescent="0.25">
      <c r="A52" s="4"/>
      <c r="B52" s="3"/>
      <c r="C52" s="3"/>
      <c r="D52" s="4"/>
      <c r="E52" s="3"/>
      <c r="F52" s="64"/>
      <c r="G52" s="64"/>
      <c r="H52" s="64"/>
      <c r="I52" s="64"/>
      <c r="J52" s="64"/>
      <c r="K52" s="64"/>
      <c r="L52" s="64"/>
      <c r="M52" s="34"/>
      <c r="N52" s="34"/>
      <c r="O52" s="34"/>
      <c r="P52" s="34"/>
      <c r="Q52" s="34"/>
      <c r="R52" s="3"/>
    </row>
    <row r="53" spans="1:18" ht="24.95" customHeight="1" x14ac:dyDescent="0.25">
      <c r="A53" s="4"/>
      <c r="B53" s="3"/>
      <c r="C53" s="3"/>
      <c r="D53" s="4"/>
      <c r="E53" s="3"/>
      <c r="F53" s="35"/>
      <c r="G53" s="35"/>
      <c r="H53" s="35"/>
      <c r="I53" s="35"/>
      <c r="J53" s="35"/>
      <c r="K53" s="35"/>
      <c r="L53" s="35"/>
      <c r="M53" s="34"/>
      <c r="N53" s="34"/>
      <c r="O53" s="34"/>
      <c r="P53" s="34"/>
      <c r="Q53" s="34"/>
      <c r="R53" s="3"/>
    </row>
    <row r="54" spans="1:18" ht="24.95" customHeight="1" x14ac:dyDescent="0.25">
      <c r="A54" s="4"/>
      <c r="B54" s="3"/>
      <c r="C54" s="3"/>
      <c r="D54" s="4"/>
      <c r="E54" s="3"/>
      <c r="F54" s="35"/>
      <c r="G54" s="35"/>
      <c r="H54" s="35"/>
      <c r="I54" s="35"/>
      <c r="J54" s="35"/>
      <c r="K54" s="35"/>
      <c r="L54" s="35"/>
      <c r="M54" s="34"/>
      <c r="N54" s="34"/>
      <c r="O54" s="34"/>
      <c r="P54" s="34"/>
      <c r="Q54" s="34"/>
      <c r="R54" s="3"/>
    </row>
    <row r="55" spans="1:18" ht="24.95" customHeight="1" x14ac:dyDescent="0.25">
      <c r="A55" s="4"/>
      <c r="B55" s="3"/>
      <c r="C55" s="3"/>
      <c r="D55" s="4"/>
      <c r="E55" s="3"/>
      <c r="F55" s="35"/>
      <c r="G55" s="35"/>
      <c r="H55" s="35"/>
      <c r="I55" s="35"/>
      <c r="J55" s="35"/>
      <c r="K55" s="35"/>
      <c r="L55" s="35"/>
      <c r="M55" s="34"/>
      <c r="N55" s="34"/>
      <c r="O55" s="34"/>
      <c r="P55" s="34"/>
      <c r="Q55" s="34"/>
      <c r="R55" s="3"/>
    </row>
    <row r="56" spans="1:18" ht="24.95" customHeight="1" x14ac:dyDescent="0.25">
      <c r="A56" s="4"/>
      <c r="B56" s="3"/>
      <c r="C56" s="3"/>
      <c r="D56" s="4"/>
      <c r="E56" s="3"/>
      <c r="F56" s="36" t="s">
        <v>39</v>
      </c>
      <c r="G56" s="36" t="s">
        <v>40</v>
      </c>
      <c r="H56" s="36" t="s">
        <v>79</v>
      </c>
      <c r="I56" s="36"/>
      <c r="J56" s="36"/>
      <c r="K56" s="36"/>
      <c r="L56" s="36"/>
      <c r="M56" s="34"/>
      <c r="N56" s="34"/>
      <c r="O56" s="34"/>
      <c r="P56" s="34"/>
      <c r="Q56" s="34"/>
      <c r="R56" s="3"/>
    </row>
    <row r="57" spans="1:18" ht="24.95" customHeight="1" x14ac:dyDescent="0.25">
      <c r="A57" s="4"/>
      <c r="B57" s="3"/>
      <c r="C57" s="3"/>
      <c r="D57" s="4"/>
      <c r="E57" s="3"/>
      <c r="F57" s="40" t="s">
        <v>42</v>
      </c>
      <c r="G57" s="40" t="s">
        <v>43</v>
      </c>
      <c r="H57" s="40" t="s">
        <v>44</v>
      </c>
      <c r="I57" s="37"/>
      <c r="J57" s="37"/>
      <c r="K57" s="37"/>
      <c r="L57" s="37"/>
      <c r="M57" s="34"/>
      <c r="N57" s="34"/>
      <c r="O57" s="34"/>
      <c r="P57" s="34"/>
      <c r="Q57" s="34"/>
      <c r="R57" s="3"/>
    </row>
  </sheetData>
  <mergeCells count="4">
    <mergeCell ref="B18:E18"/>
    <mergeCell ref="G21:H21"/>
    <mergeCell ref="B48:E48"/>
    <mergeCell ref="G51:H51"/>
  </mergeCells>
  <pageMargins left="0.7" right="0.7" top="0.75" bottom="0.75" header="0.3" footer="0.3"/>
  <pageSetup paperSize="5" scale="5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8"/>
  <sheetViews>
    <sheetView topLeftCell="B19" zoomScale="80" zoomScaleNormal="80" workbookViewId="0">
      <selection activeCell="G12" sqref="G12"/>
    </sheetView>
  </sheetViews>
  <sheetFormatPr defaultRowHeight="15" x14ac:dyDescent="0.25"/>
  <cols>
    <col min="1" max="1" width="5.7109375" style="119" customWidth="1"/>
    <col min="2" max="2" width="31.7109375" style="119" customWidth="1"/>
    <col min="3" max="3" width="11.7109375" style="119" customWidth="1"/>
    <col min="4" max="4" width="11.5703125" style="119" customWidth="1"/>
    <col min="5" max="5" width="17" style="119" customWidth="1"/>
    <col min="6" max="6" width="20.85546875" style="119" customWidth="1"/>
    <col min="7" max="7" width="17.5703125" style="119" customWidth="1"/>
    <col min="8" max="8" width="22" style="119" customWidth="1"/>
    <col min="9" max="10" width="16.28515625" style="119" customWidth="1"/>
    <col min="11" max="11" width="15.85546875" style="119" customWidth="1"/>
    <col min="12" max="12" width="17.7109375" style="119" customWidth="1"/>
    <col min="13" max="13" width="18.42578125" style="119" customWidth="1"/>
    <col min="14" max="14" width="15.42578125" style="119" customWidth="1"/>
    <col min="15" max="15" width="17.5703125" style="119" customWidth="1"/>
    <col min="16" max="16" width="18.42578125" style="119" customWidth="1"/>
    <col min="17" max="17" width="18.28515625" style="119" customWidth="1"/>
    <col min="18" max="18" width="34" style="119" customWidth="1"/>
    <col min="19" max="19" width="30.28515625" style="119" customWidth="1"/>
    <col min="20" max="16384" width="9.140625" style="119"/>
  </cols>
  <sheetData>
    <row r="3" spans="1:19" ht="24.95" customHeight="1" x14ac:dyDescent="0.25">
      <c r="A3" s="70" t="s">
        <v>0</v>
      </c>
      <c r="B3" s="71"/>
      <c r="C3" s="72"/>
      <c r="D3" s="72"/>
      <c r="E3" s="72"/>
      <c r="F3" s="73"/>
      <c r="G3" s="73"/>
      <c r="H3" s="73"/>
      <c r="I3" s="73"/>
      <c r="J3" s="73"/>
      <c r="K3" s="73" t="s">
        <v>34</v>
      </c>
      <c r="L3" s="73"/>
      <c r="M3" s="73"/>
      <c r="N3" s="73"/>
      <c r="O3" s="73"/>
      <c r="P3" s="73"/>
      <c r="Q3" s="73"/>
      <c r="R3" s="71"/>
      <c r="S3" s="71"/>
    </row>
    <row r="4" spans="1:19" ht="24.95" customHeight="1" x14ac:dyDescent="0.25">
      <c r="A4" s="74" t="s">
        <v>114</v>
      </c>
      <c r="B4" s="70"/>
      <c r="C4" s="70"/>
      <c r="D4" s="70"/>
      <c r="E4" s="70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0"/>
      <c r="S4" s="70"/>
    </row>
    <row r="5" spans="1:19" ht="24.95" customHeight="1" x14ac:dyDescent="0.25">
      <c r="A5" s="76" t="s">
        <v>1</v>
      </c>
      <c r="B5" s="76" t="s">
        <v>2</v>
      </c>
      <c r="C5" s="77" t="s">
        <v>3</v>
      </c>
      <c r="D5" s="78" t="s">
        <v>4</v>
      </c>
      <c r="E5" s="77" t="s">
        <v>5</v>
      </c>
      <c r="F5" s="79" t="s">
        <v>10</v>
      </c>
      <c r="G5" s="79" t="s">
        <v>7</v>
      </c>
      <c r="H5" s="79" t="s">
        <v>8</v>
      </c>
      <c r="I5" s="79" t="s">
        <v>10</v>
      </c>
      <c r="J5" s="79" t="s">
        <v>10</v>
      </c>
      <c r="K5" s="79" t="s">
        <v>10</v>
      </c>
      <c r="L5" s="80" t="s">
        <v>115</v>
      </c>
      <c r="M5" s="79" t="s">
        <v>11</v>
      </c>
      <c r="N5" s="79" t="s">
        <v>12</v>
      </c>
      <c r="O5" s="79" t="s">
        <v>13</v>
      </c>
      <c r="P5" s="79" t="s">
        <v>13</v>
      </c>
      <c r="Q5" s="79" t="s">
        <v>14</v>
      </c>
      <c r="R5" s="76" t="s">
        <v>15</v>
      </c>
      <c r="S5" s="81" t="s">
        <v>16</v>
      </c>
    </row>
    <row r="6" spans="1:19" ht="24.95" customHeight="1" x14ac:dyDescent="0.25">
      <c r="A6" s="82"/>
      <c r="B6" s="82"/>
      <c r="C6" s="83"/>
      <c r="D6" s="84"/>
      <c r="E6" s="83"/>
      <c r="F6" s="85" t="s">
        <v>17</v>
      </c>
      <c r="G6" s="86"/>
      <c r="H6" s="85" t="s">
        <v>116</v>
      </c>
      <c r="I6" s="85" t="s">
        <v>17</v>
      </c>
      <c r="J6" s="85" t="s">
        <v>117</v>
      </c>
      <c r="K6" s="85" t="s">
        <v>24</v>
      </c>
      <c r="L6" s="87" t="s">
        <v>113</v>
      </c>
      <c r="M6" s="86" t="s">
        <v>20</v>
      </c>
      <c r="N6" s="85" t="s">
        <v>21</v>
      </c>
      <c r="O6" s="85" t="s">
        <v>22</v>
      </c>
      <c r="P6" s="85" t="s">
        <v>23</v>
      </c>
      <c r="Q6" s="85" t="s">
        <v>24</v>
      </c>
      <c r="R6" s="82"/>
      <c r="S6" s="88"/>
    </row>
    <row r="7" spans="1:19" ht="24.95" customHeight="1" x14ac:dyDescent="0.25">
      <c r="A7" s="82"/>
      <c r="B7" s="82"/>
      <c r="C7" s="89"/>
      <c r="D7" s="84"/>
      <c r="E7" s="83"/>
      <c r="F7" s="85" t="s">
        <v>30</v>
      </c>
      <c r="G7" s="86"/>
      <c r="H7" s="85"/>
      <c r="I7" s="85" t="s">
        <v>26</v>
      </c>
      <c r="J7" s="85" t="s">
        <v>24</v>
      </c>
      <c r="K7" s="85" t="s">
        <v>118</v>
      </c>
      <c r="L7" s="87"/>
      <c r="M7" s="85" t="s">
        <v>29</v>
      </c>
      <c r="N7" s="85" t="s">
        <v>30</v>
      </c>
      <c r="O7" s="85"/>
      <c r="P7" s="85"/>
      <c r="Q7" s="85"/>
      <c r="R7" s="82"/>
      <c r="S7" s="88"/>
    </row>
    <row r="8" spans="1:19" ht="24.95" customHeight="1" x14ac:dyDescent="0.25">
      <c r="A8" s="90"/>
      <c r="B8" s="90"/>
      <c r="C8" s="91"/>
      <c r="D8" s="92"/>
      <c r="E8" s="93"/>
      <c r="F8" s="94"/>
      <c r="G8" s="95"/>
      <c r="H8" s="94"/>
      <c r="I8" s="94" t="s">
        <v>30</v>
      </c>
      <c r="J8" s="94" t="s">
        <v>25</v>
      </c>
      <c r="K8" s="94" t="s">
        <v>119</v>
      </c>
      <c r="L8" s="96"/>
      <c r="M8" s="94"/>
      <c r="N8" s="94"/>
      <c r="O8" s="94"/>
      <c r="P8" s="94"/>
      <c r="Q8" s="94"/>
      <c r="R8" s="90"/>
      <c r="S8" s="97"/>
    </row>
    <row r="9" spans="1:19" ht="24.95" customHeight="1" x14ac:dyDescent="0.25">
      <c r="A9" s="82">
        <v>1</v>
      </c>
      <c r="B9" s="98" t="s">
        <v>120</v>
      </c>
      <c r="C9" s="89" t="s">
        <v>121</v>
      </c>
      <c r="D9" s="99">
        <v>41502</v>
      </c>
      <c r="E9" s="83" t="s">
        <v>122</v>
      </c>
      <c r="F9" s="85">
        <v>0</v>
      </c>
      <c r="G9" s="86">
        <v>600000</v>
      </c>
      <c r="H9" s="85">
        <v>0</v>
      </c>
      <c r="I9" s="85">
        <v>0</v>
      </c>
      <c r="J9" s="85">
        <v>0</v>
      </c>
      <c r="K9" s="85">
        <v>0</v>
      </c>
      <c r="L9" s="87">
        <v>6000</v>
      </c>
      <c r="M9" s="85">
        <v>250000</v>
      </c>
      <c r="N9" s="85">
        <v>200000</v>
      </c>
      <c r="O9" s="85">
        <f>SUM(F9:N9)</f>
        <v>1056000</v>
      </c>
      <c r="P9" s="101">
        <f>25000000-O9</f>
        <v>23944000</v>
      </c>
      <c r="Q9" s="102">
        <f t="shared" ref="Q9" si="0">O9+P9</f>
        <v>25000000</v>
      </c>
      <c r="R9" s="103" t="s">
        <v>123</v>
      </c>
      <c r="S9" s="103" t="s">
        <v>33</v>
      </c>
    </row>
    <row r="10" spans="1:19" ht="24.95" customHeight="1" x14ac:dyDescent="0.25">
      <c r="A10" s="82"/>
      <c r="B10" s="98"/>
      <c r="C10" s="89"/>
      <c r="D10" s="99"/>
      <c r="E10" s="100"/>
      <c r="F10" s="85"/>
      <c r="G10" s="86"/>
      <c r="H10" s="85"/>
      <c r="I10" s="85"/>
      <c r="J10" s="85"/>
      <c r="K10" s="85"/>
      <c r="L10" s="87"/>
      <c r="M10" s="85"/>
      <c r="N10" s="85"/>
      <c r="O10" s="85"/>
      <c r="P10" s="85"/>
      <c r="Q10" s="85"/>
      <c r="R10" s="103"/>
      <c r="S10" s="103"/>
    </row>
    <row r="11" spans="1:19" ht="24.95" customHeight="1" x14ac:dyDescent="0.25">
      <c r="A11" s="82"/>
      <c r="B11" s="98"/>
      <c r="C11" s="89"/>
      <c r="D11" s="99"/>
      <c r="E11" s="83"/>
      <c r="F11" s="85"/>
      <c r="G11" s="86"/>
      <c r="H11" s="85"/>
      <c r="I11" s="85"/>
      <c r="J11" s="85"/>
      <c r="K11" s="85"/>
      <c r="L11" s="87"/>
      <c r="M11" s="85"/>
      <c r="N11" s="85"/>
      <c r="O11" s="85"/>
      <c r="P11" s="85"/>
      <c r="Q11" s="85"/>
      <c r="R11" s="98"/>
      <c r="S11" s="103"/>
    </row>
    <row r="12" spans="1:19" ht="24.95" customHeight="1" x14ac:dyDescent="0.25">
      <c r="A12" s="82"/>
      <c r="B12" s="98"/>
      <c r="C12" s="89"/>
      <c r="D12" s="99"/>
      <c r="E12" s="83"/>
      <c r="F12" s="85" t="s">
        <v>34</v>
      </c>
      <c r="G12" s="86"/>
      <c r="H12" s="85"/>
      <c r="I12" s="85"/>
      <c r="J12" s="85"/>
      <c r="K12" s="85"/>
      <c r="L12" s="87"/>
      <c r="M12" s="85"/>
      <c r="N12" s="85"/>
      <c r="O12" s="85"/>
      <c r="P12" s="85"/>
      <c r="Q12" s="85"/>
      <c r="R12" s="98"/>
      <c r="S12" s="103"/>
    </row>
    <row r="13" spans="1:19" ht="24.95" customHeight="1" x14ac:dyDescent="0.25">
      <c r="A13" s="82"/>
      <c r="B13" s="98"/>
      <c r="C13" s="89"/>
      <c r="D13" s="99"/>
      <c r="E13" s="83"/>
      <c r="F13" s="85"/>
      <c r="G13" s="86"/>
      <c r="H13" s="85"/>
      <c r="I13" s="85"/>
      <c r="J13" s="85"/>
      <c r="K13" s="85"/>
      <c r="L13" s="87"/>
      <c r="M13" s="85"/>
      <c r="N13" s="85"/>
      <c r="O13" s="85"/>
      <c r="P13" s="85"/>
      <c r="Q13" s="85"/>
      <c r="R13" s="98"/>
      <c r="S13" s="103"/>
    </row>
    <row r="14" spans="1:19" ht="24.95" customHeight="1" x14ac:dyDescent="0.25">
      <c r="A14" s="82"/>
      <c r="B14" s="98"/>
      <c r="C14" s="89"/>
      <c r="D14" s="99"/>
      <c r="E14" s="83"/>
      <c r="F14" s="85"/>
      <c r="G14" s="86"/>
      <c r="H14" s="85"/>
      <c r="I14" s="85"/>
      <c r="J14" s="85"/>
      <c r="K14" s="85"/>
      <c r="L14" s="87"/>
      <c r="M14" s="85"/>
      <c r="N14" s="85"/>
      <c r="O14" s="85"/>
      <c r="P14" s="85"/>
      <c r="Q14" s="85"/>
      <c r="R14" s="98"/>
      <c r="S14" s="103"/>
    </row>
    <row r="15" spans="1:19" ht="24.95" customHeight="1" x14ac:dyDescent="0.25">
      <c r="A15" s="82"/>
      <c r="B15" s="98"/>
      <c r="C15" s="89"/>
      <c r="D15" s="99"/>
      <c r="E15" s="83" t="s">
        <v>34</v>
      </c>
      <c r="F15" s="85"/>
      <c r="G15" s="86"/>
      <c r="H15" s="85"/>
      <c r="I15" s="85"/>
      <c r="J15" s="85"/>
      <c r="K15" s="85"/>
      <c r="L15" s="87"/>
      <c r="M15" s="85"/>
      <c r="N15" s="85"/>
      <c r="O15" s="85"/>
      <c r="P15" s="85"/>
      <c r="Q15" s="85"/>
      <c r="R15" s="98"/>
      <c r="S15" s="103"/>
    </row>
    <row r="16" spans="1:19" ht="24.95" customHeight="1" x14ac:dyDescent="0.25">
      <c r="A16" s="82"/>
      <c r="B16" s="98"/>
      <c r="C16" s="89"/>
      <c r="D16" s="99"/>
      <c r="E16" s="83"/>
      <c r="F16" s="85"/>
      <c r="G16" s="86"/>
      <c r="H16" s="85"/>
      <c r="I16" s="85"/>
      <c r="J16" s="85"/>
      <c r="K16" s="85"/>
      <c r="L16" s="87"/>
      <c r="M16" s="85"/>
      <c r="N16" s="85"/>
      <c r="O16" s="85"/>
      <c r="P16" s="85"/>
      <c r="Q16" s="85"/>
      <c r="R16" s="98"/>
      <c r="S16" s="103"/>
    </row>
    <row r="17" spans="1:19" ht="24.95" customHeight="1" x14ac:dyDescent="0.25">
      <c r="A17" s="82"/>
      <c r="B17" s="98"/>
      <c r="C17" s="89"/>
      <c r="D17" s="99"/>
      <c r="E17" s="83"/>
      <c r="F17" s="85"/>
      <c r="G17" s="86"/>
      <c r="H17" s="85"/>
      <c r="I17" s="85"/>
      <c r="J17" s="85"/>
      <c r="K17" s="85"/>
      <c r="L17" s="87"/>
      <c r="M17" s="85"/>
      <c r="N17" s="85"/>
      <c r="O17" s="85"/>
      <c r="P17" s="85"/>
      <c r="Q17" s="85"/>
      <c r="R17" s="98"/>
      <c r="S17" s="103"/>
    </row>
    <row r="18" spans="1:19" ht="24.95" customHeight="1" x14ac:dyDescent="0.25">
      <c r="A18" s="82"/>
      <c r="B18" s="104"/>
      <c r="C18" s="105"/>
      <c r="D18" s="106"/>
      <c r="E18" s="105"/>
      <c r="F18" s="85"/>
      <c r="G18" s="107"/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3"/>
      <c r="S18" s="103"/>
    </row>
    <row r="19" spans="1:19" ht="24.95" customHeight="1" thickBot="1" x14ac:dyDescent="0.3">
      <c r="A19" s="109"/>
      <c r="B19" s="572" t="s">
        <v>35</v>
      </c>
      <c r="C19" s="573"/>
      <c r="D19" s="573"/>
      <c r="E19" s="574"/>
      <c r="F19" s="110">
        <f t="shared" ref="F19:Q19" si="1">SUM(F9:F18)</f>
        <v>0</v>
      </c>
      <c r="G19" s="110">
        <f t="shared" si="1"/>
        <v>600000</v>
      </c>
      <c r="H19" s="110">
        <f t="shared" si="1"/>
        <v>0</v>
      </c>
      <c r="I19" s="110">
        <f t="shared" si="1"/>
        <v>0</v>
      </c>
      <c r="J19" s="110">
        <f t="shared" si="1"/>
        <v>0</v>
      </c>
      <c r="K19" s="110">
        <f t="shared" si="1"/>
        <v>0</v>
      </c>
      <c r="L19" s="111">
        <f t="shared" si="1"/>
        <v>6000</v>
      </c>
      <c r="M19" s="110">
        <f t="shared" si="1"/>
        <v>250000</v>
      </c>
      <c r="N19" s="110">
        <f t="shared" si="1"/>
        <v>200000</v>
      </c>
      <c r="O19" s="110">
        <f t="shared" si="1"/>
        <v>1056000</v>
      </c>
      <c r="P19" s="110">
        <f t="shared" si="1"/>
        <v>23944000</v>
      </c>
      <c r="Q19" s="110">
        <f t="shared" si="1"/>
        <v>25000000</v>
      </c>
      <c r="R19" s="112"/>
      <c r="S19" s="112"/>
    </row>
    <row r="20" spans="1:19" ht="24.95" customHeight="1" thickTop="1" x14ac:dyDescent="0.25">
      <c r="A20" s="72"/>
      <c r="B20" s="71"/>
      <c r="C20" s="71"/>
      <c r="D20" s="72"/>
      <c r="E20" s="71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1"/>
      <c r="S20" s="71"/>
    </row>
    <row r="21" spans="1:19" ht="24.95" customHeight="1" x14ac:dyDescent="0.25">
      <c r="A21" s="72"/>
      <c r="B21" s="71"/>
      <c r="C21" s="71"/>
      <c r="D21" s="72"/>
      <c r="E21" s="71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1"/>
      <c r="S21" s="71"/>
    </row>
    <row r="22" spans="1:19" ht="24.95" customHeight="1" x14ac:dyDescent="0.25">
      <c r="A22" s="72"/>
      <c r="B22" s="71"/>
      <c r="C22" s="71"/>
      <c r="D22" s="72"/>
      <c r="E22" s="71"/>
      <c r="F22" s="73" t="s">
        <v>124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1"/>
      <c r="S22" s="71"/>
    </row>
    <row r="23" spans="1:19" ht="24.95" customHeight="1" x14ac:dyDescent="0.25">
      <c r="A23" s="72"/>
      <c r="B23" s="71"/>
      <c r="C23" s="71"/>
      <c r="D23" s="72"/>
      <c r="E23" s="71"/>
      <c r="F23" s="113" t="s">
        <v>37</v>
      </c>
      <c r="G23" s="575" t="s">
        <v>38</v>
      </c>
      <c r="H23" s="575"/>
      <c r="I23" s="113"/>
      <c r="J23" s="113"/>
      <c r="K23" s="113"/>
      <c r="L23" s="113"/>
      <c r="M23" s="114"/>
      <c r="N23" s="114"/>
      <c r="O23" s="114"/>
      <c r="P23" s="114"/>
      <c r="Q23" s="114"/>
      <c r="R23" s="71"/>
      <c r="S23" s="71"/>
    </row>
    <row r="24" spans="1:19" ht="24.95" customHeight="1" x14ac:dyDescent="0.25">
      <c r="A24" s="72"/>
      <c r="B24" s="71"/>
      <c r="C24" s="71"/>
      <c r="D24" s="72"/>
      <c r="E24" s="71"/>
      <c r="F24" s="115"/>
      <c r="G24" s="115"/>
      <c r="H24" s="115"/>
      <c r="I24" s="115"/>
      <c r="J24" s="115"/>
      <c r="K24" s="115"/>
      <c r="L24" s="115"/>
      <c r="M24" s="114"/>
      <c r="N24" s="114"/>
      <c r="O24" s="114"/>
      <c r="P24" s="114"/>
      <c r="Q24" s="114"/>
      <c r="R24" s="71"/>
      <c r="S24" s="71"/>
    </row>
    <row r="25" spans="1:19" ht="24.95" customHeight="1" x14ac:dyDescent="0.25">
      <c r="A25" s="72"/>
      <c r="B25" s="71"/>
      <c r="C25" s="71"/>
      <c r="D25" s="72"/>
      <c r="E25" s="71"/>
      <c r="F25" s="115"/>
      <c r="G25" s="115"/>
      <c r="H25" s="115"/>
      <c r="I25" s="115"/>
      <c r="J25" s="115"/>
      <c r="K25" s="115"/>
      <c r="L25" s="115"/>
      <c r="M25" s="114"/>
      <c r="N25" s="114"/>
      <c r="O25" s="114"/>
      <c r="P25" s="114"/>
      <c r="Q25" s="114"/>
      <c r="R25" s="71"/>
      <c r="S25" s="71"/>
    </row>
    <row r="26" spans="1:19" ht="24.95" customHeight="1" x14ac:dyDescent="0.25">
      <c r="A26" s="72"/>
      <c r="B26" s="71"/>
      <c r="C26" s="71"/>
      <c r="D26" s="72"/>
      <c r="E26" s="71"/>
      <c r="F26" s="115"/>
      <c r="G26" s="115"/>
      <c r="H26" s="115"/>
      <c r="I26" s="115"/>
      <c r="J26" s="115"/>
      <c r="K26" s="115"/>
      <c r="L26" s="115"/>
      <c r="M26" s="114"/>
      <c r="N26" s="114"/>
      <c r="O26" s="114"/>
      <c r="P26" s="114"/>
      <c r="Q26" s="114"/>
      <c r="R26" s="71"/>
      <c r="S26" s="71"/>
    </row>
    <row r="27" spans="1:19" ht="24.95" customHeight="1" x14ac:dyDescent="0.25">
      <c r="A27" s="72"/>
      <c r="B27" s="71"/>
      <c r="C27" s="71"/>
      <c r="D27" s="72"/>
      <c r="E27" s="71"/>
      <c r="F27" s="116" t="s">
        <v>39</v>
      </c>
      <c r="G27" s="116" t="s">
        <v>40</v>
      </c>
      <c r="H27" s="116" t="s">
        <v>79</v>
      </c>
      <c r="I27" s="116"/>
      <c r="J27" s="116"/>
      <c r="K27" s="116"/>
      <c r="L27" s="116"/>
      <c r="M27" s="114"/>
      <c r="N27" s="114"/>
      <c r="O27" s="114"/>
      <c r="P27" s="114"/>
      <c r="Q27" s="114"/>
      <c r="R27" s="71"/>
      <c r="S27" s="71"/>
    </row>
    <row r="28" spans="1:19" ht="24.95" customHeight="1" x14ac:dyDescent="0.25">
      <c r="A28" s="72"/>
      <c r="B28" s="71"/>
      <c r="C28" s="71"/>
      <c r="D28" s="72"/>
      <c r="E28" s="71"/>
      <c r="F28" s="117" t="s">
        <v>42</v>
      </c>
      <c r="G28" s="117" t="s">
        <v>43</v>
      </c>
      <c r="H28" s="117" t="s">
        <v>125</v>
      </c>
      <c r="I28" s="118"/>
      <c r="J28" s="118"/>
      <c r="K28" s="118"/>
      <c r="L28" s="118"/>
      <c r="M28" s="114"/>
      <c r="N28" s="114"/>
      <c r="O28" s="114"/>
      <c r="P28" s="114"/>
      <c r="Q28" s="114"/>
      <c r="R28" s="71"/>
      <c r="S28" s="71"/>
    </row>
    <row r="30" spans="1:19" ht="15.75" x14ac:dyDescent="0.25">
      <c r="A30" s="70" t="s">
        <v>0</v>
      </c>
      <c r="B30" s="71"/>
      <c r="C30" s="72"/>
      <c r="D30" s="72"/>
      <c r="E30" s="72"/>
      <c r="F30" s="73"/>
      <c r="G30" s="73"/>
      <c r="H30" s="73"/>
      <c r="I30" s="73"/>
      <c r="J30" s="73"/>
      <c r="K30" s="73" t="s">
        <v>34</v>
      </c>
      <c r="L30" s="73"/>
      <c r="M30" s="73"/>
      <c r="N30" s="73"/>
      <c r="O30" s="73"/>
      <c r="P30" s="73"/>
      <c r="Q30" s="73"/>
      <c r="R30" s="71"/>
      <c r="S30" s="71"/>
    </row>
    <row r="31" spans="1:19" ht="15.75" x14ac:dyDescent="0.25">
      <c r="A31" s="74" t="s">
        <v>126</v>
      </c>
      <c r="B31" s="70"/>
      <c r="C31" s="70"/>
      <c r="D31" s="70"/>
      <c r="E31" s="70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0"/>
      <c r="S31" s="70"/>
    </row>
    <row r="32" spans="1:19" ht="15.75" x14ac:dyDescent="0.25">
      <c r="A32" s="76" t="s">
        <v>1</v>
      </c>
      <c r="B32" s="76" t="s">
        <v>2</v>
      </c>
      <c r="C32" s="77" t="s">
        <v>3</v>
      </c>
      <c r="D32" s="78" t="s">
        <v>4</v>
      </c>
      <c r="E32" s="77" t="s">
        <v>5</v>
      </c>
      <c r="F32" s="79" t="s">
        <v>10</v>
      </c>
      <c r="G32" s="79" t="s">
        <v>7</v>
      </c>
      <c r="H32" s="79" t="s">
        <v>8</v>
      </c>
      <c r="I32" s="79" t="s">
        <v>10</v>
      </c>
      <c r="J32" s="79" t="s">
        <v>10</v>
      </c>
      <c r="K32" s="79" t="s">
        <v>10</v>
      </c>
      <c r="L32" s="80" t="s">
        <v>115</v>
      </c>
      <c r="M32" s="79" t="s">
        <v>11</v>
      </c>
      <c r="N32" s="79" t="s">
        <v>12</v>
      </c>
      <c r="O32" s="79" t="s">
        <v>13</v>
      </c>
      <c r="P32" s="79" t="s">
        <v>13</v>
      </c>
      <c r="Q32" s="79" t="s">
        <v>14</v>
      </c>
      <c r="R32" s="76" t="s">
        <v>15</v>
      </c>
      <c r="S32" s="81" t="s">
        <v>16</v>
      </c>
    </row>
    <row r="33" spans="1:19" ht="15.75" x14ac:dyDescent="0.25">
      <c r="A33" s="82"/>
      <c r="B33" s="82"/>
      <c r="C33" s="83"/>
      <c r="D33" s="84"/>
      <c r="E33" s="83"/>
      <c r="F33" s="85" t="s">
        <v>17</v>
      </c>
      <c r="G33" s="86"/>
      <c r="H33" s="85" t="s">
        <v>116</v>
      </c>
      <c r="I33" s="85" t="s">
        <v>17</v>
      </c>
      <c r="J33" s="85" t="s">
        <v>117</v>
      </c>
      <c r="K33" s="85" t="s">
        <v>24</v>
      </c>
      <c r="L33" s="87" t="s">
        <v>113</v>
      </c>
      <c r="M33" s="86" t="s">
        <v>20</v>
      </c>
      <c r="N33" s="85" t="s">
        <v>21</v>
      </c>
      <c r="O33" s="85" t="s">
        <v>22</v>
      </c>
      <c r="P33" s="85" t="s">
        <v>23</v>
      </c>
      <c r="Q33" s="85" t="s">
        <v>24</v>
      </c>
      <c r="R33" s="82"/>
      <c r="S33" s="88"/>
    </row>
    <row r="34" spans="1:19" ht="15.75" x14ac:dyDescent="0.25">
      <c r="A34" s="82"/>
      <c r="B34" s="82"/>
      <c r="C34" s="89"/>
      <c r="D34" s="84"/>
      <c r="E34" s="83"/>
      <c r="F34" s="85" t="s">
        <v>30</v>
      </c>
      <c r="G34" s="86"/>
      <c r="H34" s="85"/>
      <c r="I34" s="85" t="s">
        <v>26</v>
      </c>
      <c r="J34" s="85" t="s">
        <v>24</v>
      </c>
      <c r="K34" s="85" t="s">
        <v>118</v>
      </c>
      <c r="L34" s="87"/>
      <c r="M34" s="85" t="s">
        <v>29</v>
      </c>
      <c r="N34" s="85" t="s">
        <v>30</v>
      </c>
      <c r="O34" s="85"/>
      <c r="P34" s="85"/>
      <c r="Q34" s="85"/>
      <c r="R34" s="82"/>
      <c r="S34" s="88"/>
    </row>
    <row r="35" spans="1:19" ht="15.75" x14ac:dyDescent="0.25">
      <c r="A35" s="90"/>
      <c r="B35" s="90"/>
      <c r="C35" s="91"/>
      <c r="D35" s="92"/>
      <c r="E35" s="93"/>
      <c r="F35" s="94"/>
      <c r="G35" s="95"/>
      <c r="H35" s="94"/>
      <c r="I35" s="94" t="s">
        <v>30</v>
      </c>
      <c r="J35" s="94" t="s">
        <v>25</v>
      </c>
      <c r="K35" s="94" t="s">
        <v>119</v>
      </c>
      <c r="L35" s="96"/>
      <c r="M35" s="94"/>
      <c r="N35" s="94"/>
      <c r="O35" s="94"/>
      <c r="P35" s="94"/>
      <c r="Q35" s="94"/>
      <c r="R35" s="90"/>
      <c r="S35" s="97"/>
    </row>
    <row r="36" spans="1:19" ht="15.75" x14ac:dyDescent="0.25">
      <c r="A36" s="82">
        <v>1</v>
      </c>
      <c r="B36" s="98" t="s">
        <v>127</v>
      </c>
      <c r="C36" s="120" t="s">
        <v>128</v>
      </c>
      <c r="D36" s="99">
        <v>41526</v>
      </c>
      <c r="E36" s="100" t="s">
        <v>129</v>
      </c>
      <c r="F36" s="85">
        <v>0</v>
      </c>
      <c r="G36" s="86">
        <v>720000</v>
      </c>
      <c r="H36" s="85">
        <v>0</v>
      </c>
      <c r="I36" s="85">
        <v>0</v>
      </c>
      <c r="J36" s="85">
        <v>0</v>
      </c>
      <c r="K36" s="85">
        <v>0</v>
      </c>
      <c r="L36" s="87">
        <v>18000</v>
      </c>
      <c r="M36" s="85">
        <v>147919</v>
      </c>
      <c r="N36" s="85">
        <v>200000</v>
      </c>
      <c r="O36" s="85">
        <f>SUM(F36:N36)</f>
        <v>1085919</v>
      </c>
      <c r="P36" s="101">
        <f>20000000-O36</f>
        <v>18914081</v>
      </c>
      <c r="Q36" s="102">
        <f t="shared" ref="Q36" si="2">O36+P36</f>
        <v>20000000</v>
      </c>
      <c r="R36" s="103" t="s">
        <v>130</v>
      </c>
      <c r="S36" s="103" t="s">
        <v>33</v>
      </c>
    </row>
    <row r="37" spans="1:19" ht="15.75" x14ac:dyDescent="0.25">
      <c r="A37" s="82"/>
      <c r="B37" s="98"/>
      <c r="C37" s="89"/>
      <c r="D37" s="99"/>
      <c r="E37" s="100"/>
      <c r="F37" s="85"/>
      <c r="G37" s="86"/>
      <c r="H37" s="85"/>
      <c r="I37" s="85"/>
      <c r="J37" s="85"/>
      <c r="K37" s="85"/>
      <c r="L37" s="87"/>
      <c r="M37" s="85"/>
      <c r="N37" s="85"/>
      <c r="O37" s="85"/>
      <c r="P37" s="85"/>
      <c r="Q37" s="85"/>
      <c r="R37" s="103"/>
      <c r="S37" s="103"/>
    </row>
    <row r="38" spans="1:19" ht="15.75" x14ac:dyDescent="0.25">
      <c r="A38" s="82"/>
      <c r="B38" s="98"/>
      <c r="C38" s="89"/>
      <c r="D38" s="99"/>
      <c r="E38" s="83"/>
      <c r="F38" s="85"/>
      <c r="G38" s="86"/>
      <c r="H38" s="85"/>
      <c r="I38" s="85"/>
      <c r="J38" s="85"/>
      <c r="K38" s="85"/>
      <c r="L38" s="87"/>
      <c r="M38" s="85"/>
      <c r="N38" s="85"/>
      <c r="O38" s="85"/>
      <c r="P38" s="85"/>
      <c r="Q38" s="85"/>
      <c r="R38" s="98"/>
      <c r="S38" s="103"/>
    </row>
    <row r="39" spans="1:19" ht="15.75" x14ac:dyDescent="0.25">
      <c r="A39" s="82"/>
      <c r="B39" s="98"/>
      <c r="C39" s="89"/>
      <c r="D39" s="99"/>
      <c r="E39" s="83"/>
      <c r="F39" s="85" t="s">
        <v>34</v>
      </c>
      <c r="G39" s="86"/>
      <c r="H39" s="85"/>
      <c r="I39" s="85"/>
      <c r="J39" s="85"/>
      <c r="K39" s="85"/>
      <c r="L39" s="87"/>
      <c r="M39" s="85"/>
      <c r="N39" s="85"/>
      <c r="O39" s="85"/>
      <c r="P39" s="85"/>
      <c r="Q39" s="85"/>
      <c r="R39" s="98"/>
      <c r="S39" s="103"/>
    </row>
    <row r="40" spans="1:19" ht="15.75" x14ac:dyDescent="0.25">
      <c r="A40" s="82"/>
      <c r="B40" s="98"/>
      <c r="C40" s="89"/>
      <c r="D40" s="99"/>
      <c r="E40" s="83"/>
      <c r="F40" s="85"/>
      <c r="G40" s="86"/>
      <c r="H40" s="85"/>
      <c r="I40" s="85"/>
      <c r="J40" s="85"/>
      <c r="K40" s="85"/>
      <c r="L40" s="87"/>
      <c r="M40" s="85"/>
      <c r="N40" s="85"/>
      <c r="O40" s="85"/>
      <c r="P40" s="85"/>
      <c r="Q40" s="85"/>
      <c r="R40" s="98"/>
      <c r="S40" s="103"/>
    </row>
    <row r="41" spans="1:19" ht="15.75" x14ac:dyDescent="0.25">
      <c r="A41" s="82"/>
      <c r="B41" s="98"/>
      <c r="C41" s="89"/>
      <c r="D41" s="99"/>
      <c r="E41" s="83"/>
      <c r="F41" s="85"/>
      <c r="G41" s="86"/>
      <c r="H41" s="85"/>
      <c r="I41" s="85"/>
      <c r="J41" s="85"/>
      <c r="K41" s="85"/>
      <c r="L41" s="87"/>
      <c r="M41" s="85"/>
      <c r="N41" s="85"/>
      <c r="O41" s="85"/>
      <c r="P41" s="85"/>
      <c r="Q41" s="85"/>
      <c r="R41" s="98"/>
      <c r="S41" s="103"/>
    </row>
    <row r="42" spans="1:19" ht="15.75" x14ac:dyDescent="0.25">
      <c r="A42" s="82"/>
      <c r="B42" s="98"/>
      <c r="C42" s="89"/>
      <c r="D42" s="99"/>
      <c r="E42" s="83" t="s">
        <v>34</v>
      </c>
      <c r="F42" s="85"/>
      <c r="G42" s="86"/>
      <c r="H42" s="85"/>
      <c r="I42" s="85"/>
      <c r="J42" s="85"/>
      <c r="K42" s="85"/>
      <c r="L42" s="87"/>
      <c r="M42" s="85"/>
      <c r="N42" s="85"/>
      <c r="O42" s="85"/>
      <c r="P42" s="85"/>
      <c r="Q42" s="85"/>
      <c r="R42" s="98"/>
      <c r="S42" s="103"/>
    </row>
    <row r="43" spans="1:19" ht="15.75" x14ac:dyDescent="0.25">
      <c r="A43" s="82"/>
      <c r="B43" s="98"/>
      <c r="C43" s="89"/>
      <c r="D43" s="99"/>
      <c r="E43" s="83"/>
      <c r="F43" s="85"/>
      <c r="G43" s="86"/>
      <c r="H43" s="85"/>
      <c r="I43" s="85"/>
      <c r="J43" s="85"/>
      <c r="K43" s="85"/>
      <c r="L43" s="87"/>
      <c r="M43" s="85"/>
      <c r="N43" s="85"/>
      <c r="O43" s="85"/>
      <c r="P43" s="85"/>
      <c r="Q43" s="85"/>
      <c r="R43" s="98"/>
      <c r="S43" s="103"/>
    </row>
    <row r="44" spans="1:19" ht="15.75" x14ac:dyDescent="0.25">
      <c r="A44" s="82"/>
      <c r="B44" s="98"/>
      <c r="C44" s="89"/>
      <c r="D44" s="99"/>
      <c r="E44" s="83"/>
      <c r="F44" s="85"/>
      <c r="G44" s="86"/>
      <c r="H44" s="85"/>
      <c r="I44" s="85"/>
      <c r="J44" s="85"/>
      <c r="K44" s="85"/>
      <c r="L44" s="87"/>
      <c r="M44" s="85"/>
      <c r="N44" s="85"/>
      <c r="O44" s="85"/>
      <c r="P44" s="85"/>
      <c r="Q44" s="85"/>
      <c r="R44" s="98"/>
      <c r="S44" s="103"/>
    </row>
    <row r="45" spans="1:19" ht="15.75" x14ac:dyDescent="0.25">
      <c r="A45" s="82"/>
      <c r="B45" s="104"/>
      <c r="C45" s="105"/>
      <c r="D45" s="106"/>
      <c r="E45" s="105"/>
      <c r="F45" s="85"/>
      <c r="G45" s="107"/>
      <c r="H45" s="107"/>
      <c r="I45" s="107"/>
      <c r="J45" s="107"/>
      <c r="K45" s="107"/>
      <c r="L45" s="108"/>
      <c r="M45" s="107"/>
      <c r="N45" s="107"/>
      <c r="O45" s="107"/>
      <c r="P45" s="107"/>
      <c r="Q45" s="107"/>
      <c r="R45" s="103"/>
      <c r="S45" s="103"/>
    </row>
    <row r="46" spans="1:19" ht="16.5" thickBot="1" x14ac:dyDescent="0.3">
      <c r="A46" s="109"/>
      <c r="B46" s="572" t="s">
        <v>35</v>
      </c>
      <c r="C46" s="573"/>
      <c r="D46" s="573"/>
      <c r="E46" s="574"/>
      <c r="F46" s="110">
        <f t="shared" ref="F46:Q46" si="3">SUM(F36:F45)</f>
        <v>0</v>
      </c>
      <c r="G46" s="110">
        <f t="shared" si="3"/>
        <v>720000</v>
      </c>
      <c r="H46" s="110">
        <f t="shared" si="3"/>
        <v>0</v>
      </c>
      <c r="I46" s="110">
        <f t="shared" si="3"/>
        <v>0</v>
      </c>
      <c r="J46" s="110">
        <f t="shared" si="3"/>
        <v>0</v>
      </c>
      <c r="K46" s="110">
        <f t="shared" si="3"/>
        <v>0</v>
      </c>
      <c r="L46" s="111">
        <f t="shared" si="3"/>
        <v>18000</v>
      </c>
      <c r="M46" s="110">
        <f t="shared" si="3"/>
        <v>147919</v>
      </c>
      <c r="N46" s="110">
        <f t="shared" si="3"/>
        <v>200000</v>
      </c>
      <c r="O46" s="110">
        <f t="shared" si="3"/>
        <v>1085919</v>
      </c>
      <c r="P46" s="110">
        <f t="shared" si="3"/>
        <v>18914081</v>
      </c>
      <c r="Q46" s="110">
        <f t="shared" si="3"/>
        <v>20000000</v>
      </c>
      <c r="R46" s="112"/>
      <c r="S46" s="112"/>
    </row>
    <row r="47" spans="1:19" ht="16.5" thickTop="1" x14ac:dyDescent="0.25">
      <c r="A47" s="72"/>
      <c r="B47" s="71"/>
      <c r="C47" s="71"/>
      <c r="D47" s="72"/>
      <c r="E47" s="71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1"/>
      <c r="S47" s="71"/>
    </row>
    <row r="48" spans="1:19" ht="15.75" x14ac:dyDescent="0.25">
      <c r="A48" s="72"/>
      <c r="B48" s="71"/>
      <c r="C48" s="71"/>
      <c r="D48" s="72"/>
      <c r="E48" s="71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1"/>
      <c r="S48" s="71"/>
    </row>
    <row r="49" spans="1:19" ht="15.75" x14ac:dyDescent="0.25">
      <c r="A49" s="72"/>
      <c r="B49" s="71"/>
      <c r="C49" s="71"/>
      <c r="D49" s="72"/>
      <c r="E49" s="71"/>
      <c r="F49" s="73" t="s">
        <v>131</v>
      </c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1"/>
      <c r="S49" s="71"/>
    </row>
    <row r="50" spans="1:19" ht="15.75" x14ac:dyDescent="0.25">
      <c r="A50" s="72"/>
      <c r="B50" s="71"/>
      <c r="C50" s="71"/>
      <c r="D50" s="72"/>
      <c r="E50" s="71"/>
      <c r="F50" s="113" t="s">
        <v>37</v>
      </c>
      <c r="G50" s="575" t="s">
        <v>38</v>
      </c>
      <c r="H50" s="575"/>
      <c r="I50" s="113"/>
      <c r="J50" s="113"/>
      <c r="K50" s="113"/>
      <c r="L50" s="113"/>
      <c r="M50" s="114"/>
      <c r="N50" s="114"/>
      <c r="O50" s="114"/>
      <c r="P50" s="114"/>
      <c r="Q50" s="114"/>
      <c r="R50" s="71"/>
      <c r="S50" s="71"/>
    </row>
    <row r="51" spans="1:19" ht="15.75" x14ac:dyDescent="0.25">
      <c r="A51" s="72"/>
      <c r="B51" s="71"/>
      <c r="C51" s="71"/>
      <c r="D51" s="72"/>
      <c r="E51" s="71"/>
      <c r="F51" s="115"/>
      <c r="G51" s="115"/>
      <c r="H51" s="115"/>
      <c r="I51" s="115"/>
      <c r="J51" s="115"/>
      <c r="K51" s="115"/>
      <c r="L51" s="115"/>
      <c r="M51" s="114"/>
      <c r="N51" s="114"/>
      <c r="O51" s="114"/>
      <c r="P51" s="114"/>
      <c r="Q51" s="114"/>
      <c r="R51" s="71"/>
      <c r="S51" s="71"/>
    </row>
    <row r="52" spans="1:19" ht="15.75" x14ac:dyDescent="0.25">
      <c r="A52" s="72"/>
      <c r="B52" s="71"/>
      <c r="C52" s="71"/>
      <c r="D52" s="72"/>
      <c r="E52" s="71"/>
      <c r="F52" s="115"/>
      <c r="G52" s="115"/>
      <c r="H52" s="115"/>
      <c r="I52" s="115"/>
      <c r="J52" s="115"/>
      <c r="K52" s="115"/>
      <c r="L52" s="115"/>
      <c r="M52" s="114"/>
      <c r="N52" s="114"/>
      <c r="O52" s="114"/>
      <c r="P52" s="114"/>
      <c r="Q52" s="114"/>
      <c r="R52" s="71"/>
      <c r="S52" s="71"/>
    </row>
    <row r="53" spans="1:19" ht="15.75" x14ac:dyDescent="0.25">
      <c r="A53" s="72"/>
      <c r="B53" s="71"/>
      <c r="C53" s="71"/>
      <c r="D53" s="72"/>
      <c r="E53" s="71"/>
      <c r="F53" s="115"/>
      <c r="G53" s="115"/>
      <c r="H53" s="115"/>
      <c r="I53" s="115"/>
      <c r="J53" s="115"/>
      <c r="K53" s="115"/>
      <c r="L53" s="115"/>
      <c r="M53" s="114"/>
      <c r="N53" s="114"/>
      <c r="O53" s="114"/>
      <c r="P53" s="114"/>
      <c r="Q53" s="114"/>
      <c r="R53" s="71"/>
      <c r="S53" s="71"/>
    </row>
    <row r="54" spans="1:19" ht="15.75" x14ac:dyDescent="0.25">
      <c r="A54" s="72"/>
      <c r="B54" s="71"/>
      <c r="C54" s="71"/>
      <c r="D54" s="72"/>
      <c r="E54" s="71"/>
      <c r="F54" s="116" t="s">
        <v>39</v>
      </c>
      <c r="G54" s="116" t="s">
        <v>40</v>
      </c>
      <c r="H54" s="116" t="s">
        <v>79</v>
      </c>
      <c r="I54" s="116"/>
      <c r="J54" s="116"/>
      <c r="K54" s="116"/>
      <c r="L54" s="116"/>
      <c r="M54" s="114"/>
      <c r="N54" s="114"/>
      <c r="O54" s="114"/>
      <c r="P54" s="114"/>
      <c r="Q54" s="114"/>
      <c r="R54" s="71"/>
      <c r="S54" s="71"/>
    </row>
    <row r="55" spans="1:19" ht="15.75" x14ac:dyDescent="0.25">
      <c r="A55" s="72"/>
      <c r="B55" s="71"/>
      <c r="C55" s="71"/>
      <c r="D55" s="72"/>
      <c r="E55" s="71"/>
      <c r="F55" s="117" t="s">
        <v>42</v>
      </c>
      <c r="G55" s="117" t="s">
        <v>43</v>
      </c>
      <c r="H55" s="117" t="s">
        <v>125</v>
      </c>
      <c r="I55" s="118"/>
      <c r="J55" s="118"/>
      <c r="K55" s="118"/>
      <c r="L55" s="118"/>
      <c r="M55" s="114"/>
      <c r="N55" s="114"/>
      <c r="O55" s="114"/>
      <c r="P55" s="114"/>
      <c r="Q55" s="114"/>
      <c r="R55" s="71"/>
      <c r="S55" s="71"/>
    </row>
    <row r="57" spans="1:19" ht="15.75" x14ac:dyDescent="0.25">
      <c r="A57" s="70" t="s">
        <v>0</v>
      </c>
      <c r="B57" s="71"/>
      <c r="C57" s="72"/>
      <c r="D57" s="72"/>
      <c r="E57" s="72"/>
      <c r="F57" s="73"/>
      <c r="G57" s="73"/>
      <c r="H57" s="73"/>
      <c r="I57" s="73"/>
      <c r="J57" s="73"/>
      <c r="K57" s="73" t="s">
        <v>34</v>
      </c>
      <c r="L57" s="73"/>
      <c r="M57" s="73"/>
      <c r="N57" s="73"/>
      <c r="O57" s="73"/>
      <c r="P57" s="73"/>
      <c r="Q57" s="73"/>
      <c r="R57" s="71"/>
      <c r="S57" s="71"/>
    </row>
    <row r="58" spans="1:19" ht="15.75" x14ac:dyDescent="0.25">
      <c r="A58" s="74" t="s">
        <v>135</v>
      </c>
      <c r="B58" s="70"/>
      <c r="C58" s="70"/>
      <c r="D58" s="70"/>
      <c r="E58" s="70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0"/>
      <c r="S58" s="70"/>
    </row>
    <row r="59" spans="1:19" ht="15.75" x14ac:dyDescent="0.25">
      <c r="A59" s="76" t="s">
        <v>1</v>
      </c>
      <c r="B59" s="76" t="s">
        <v>2</v>
      </c>
      <c r="C59" s="77" t="s">
        <v>3</v>
      </c>
      <c r="D59" s="78" t="s">
        <v>4</v>
      </c>
      <c r="E59" s="77" t="s">
        <v>5</v>
      </c>
      <c r="F59" s="79" t="s">
        <v>10</v>
      </c>
      <c r="G59" s="79" t="s">
        <v>7</v>
      </c>
      <c r="H59" s="79" t="s">
        <v>8</v>
      </c>
      <c r="I59" s="79" t="s">
        <v>10</v>
      </c>
      <c r="J59" s="79" t="s">
        <v>10</v>
      </c>
      <c r="K59" s="79" t="s">
        <v>10</v>
      </c>
      <c r="L59" s="80" t="s">
        <v>115</v>
      </c>
      <c r="M59" s="79" t="s">
        <v>11</v>
      </c>
      <c r="N59" s="79" t="s">
        <v>12</v>
      </c>
      <c r="O59" s="79" t="s">
        <v>13</v>
      </c>
      <c r="P59" s="79" t="s">
        <v>13</v>
      </c>
      <c r="Q59" s="79" t="s">
        <v>14</v>
      </c>
      <c r="R59" s="76" t="s">
        <v>15</v>
      </c>
      <c r="S59" s="81" t="s">
        <v>16</v>
      </c>
    </row>
    <row r="60" spans="1:19" ht="15.75" x14ac:dyDescent="0.25">
      <c r="A60" s="82"/>
      <c r="B60" s="82"/>
      <c r="C60" s="83"/>
      <c r="D60" s="84"/>
      <c r="E60" s="83"/>
      <c r="F60" s="85" t="s">
        <v>17</v>
      </c>
      <c r="G60" s="86"/>
      <c r="H60" s="85" t="s">
        <v>116</v>
      </c>
      <c r="I60" s="85" t="s">
        <v>17</v>
      </c>
      <c r="J60" s="85" t="s">
        <v>117</v>
      </c>
      <c r="K60" s="85" t="s">
        <v>24</v>
      </c>
      <c r="L60" s="87" t="s">
        <v>113</v>
      </c>
      <c r="M60" s="86" t="s">
        <v>20</v>
      </c>
      <c r="N60" s="85" t="s">
        <v>21</v>
      </c>
      <c r="O60" s="85" t="s">
        <v>22</v>
      </c>
      <c r="P60" s="85" t="s">
        <v>23</v>
      </c>
      <c r="Q60" s="85" t="s">
        <v>24</v>
      </c>
      <c r="R60" s="82"/>
      <c r="S60" s="88"/>
    </row>
    <row r="61" spans="1:19" ht="15.75" x14ac:dyDescent="0.25">
      <c r="A61" s="82"/>
      <c r="B61" s="82"/>
      <c r="C61" s="89"/>
      <c r="D61" s="84"/>
      <c r="E61" s="83"/>
      <c r="F61" s="85" t="s">
        <v>30</v>
      </c>
      <c r="G61" s="86"/>
      <c r="H61" s="85"/>
      <c r="I61" s="85" t="s">
        <v>26</v>
      </c>
      <c r="J61" s="85" t="s">
        <v>24</v>
      </c>
      <c r="K61" s="85" t="s">
        <v>118</v>
      </c>
      <c r="L61" s="87"/>
      <c r="M61" s="85" t="s">
        <v>29</v>
      </c>
      <c r="N61" s="85" t="s">
        <v>30</v>
      </c>
      <c r="O61" s="85"/>
      <c r="P61" s="85"/>
      <c r="Q61" s="85"/>
      <c r="R61" s="82"/>
      <c r="S61" s="88"/>
    </row>
    <row r="62" spans="1:19" ht="15.75" x14ac:dyDescent="0.25">
      <c r="A62" s="90"/>
      <c r="B62" s="90"/>
      <c r="C62" s="91"/>
      <c r="D62" s="92"/>
      <c r="E62" s="93"/>
      <c r="F62" s="94"/>
      <c r="G62" s="95"/>
      <c r="H62" s="94"/>
      <c r="I62" s="94" t="s">
        <v>30</v>
      </c>
      <c r="J62" s="94" t="s">
        <v>25</v>
      </c>
      <c r="K62" s="94" t="s">
        <v>119</v>
      </c>
      <c r="L62" s="96"/>
      <c r="M62" s="94"/>
      <c r="N62" s="94"/>
      <c r="O62" s="94"/>
      <c r="P62" s="94"/>
      <c r="Q62" s="94"/>
      <c r="R62" s="90"/>
      <c r="S62" s="97"/>
    </row>
    <row r="63" spans="1:19" ht="15.75" x14ac:dyDescent="0.25">
      <c r="A63" s="82">
        <v>1</v>
      </c>
      <c r="B63" s="98" t="s">
        <v>132</v>
      </c>
      <c r="C63" s="120" t="s">
        <v>133</v>
      </c>
      <c r="D63" s="99">
        <v>41522</v>
      </c>
      <c r="E63" s="100" t="s">
        <v>134</v>
      </c>
      <c r="F63" s="85">
        <v>0</v>
      </c>
      <c r="G63" s="86">
        <v>456774</v>
      </c>
      <c r="H63" s="85">
        <v>0</v>
      </c>
      <c r="I63" s="85">
        <v>0</v>
      </c>
      <c r="J63" s="85">
        <v>0</v>
      </c>
      <c r="K63" s="85">
        <v>0</v>
      </c>
      <c r="L63" s="87">
        <v>12000</v>
      </c>
      <c r="M63" s="85">
        <v>0</v>
      </c>
      <c r="N63" s="85">
        <v>0</v>
      </c>
      <c r="O63" s="85">
        <f>SUM(F63:N63)</f>
        <v>468774</v>
      </c>
      <c r="P63" s="101">
        <f>5000000-O63</f>
        <v>4531226</v>
      </c>
      <c r="Q63" s="102">
        <f t="shared" ref="Q63" si="4">O63+P63</f>
        <v>5000000</v>
      </c>
      <c r="R63" s="103" t="s">
        <v>136</v>
      </c>
      <c r="S63" s="103" t="s">
        <v>137</v>
      </c>
    </row>
    <row r="64" spans="1:19" ht="15.75" x14ac:dyDescent="0.25">
      <c r="A64" s="82"/>
      <c r="B64" s="98"/>
      <c r="C64" s="89"/>
      <c r="D64" s="99"/>
      <c r="E64" s="100"/>
      <c r="F64" s="85"/>
      <c r="G64" s="86"/>
      <c r="H64" s="85"/>
      <c r="I64" s="85"/>
      <c r="J64" s="85"/>
      <c r="K64" s="85"/>
      <c r="L64" s="87"/>
      <c r="M64" s="85"/>
      <c r="N64" s="85"/>
      <c r="O64" s="85"/>
      <c r="P64" s="85"/>
      <c r="Q64" s="85"/>
      <c r="R64" s="103"/>
      <c r="S64" s="103"/>
    </row>
    <row r="65" spans="1:19" ht="15.75" x14ac:dyDescent="0.25">
      <c r="A65" s="82"/>
      <c r="B65" s="98"/>
      <c r="C65" s="89"/>
      <c r="D65" s="99"/>
      <c r="E65" s="83"/>
      <c r="F65" s="85"/>
      <c r="G65" s="86"/>
      <c r="H65" s="85"/>
      <c r="I65" s="85"/>
      <c r="J65" s="85"/>
      <c r="K65" s="85"/>
      <c r="L65" s="87"/>
      <c r="M65" s="85"/>
      <c r="N65" s="85"/>
      <c r="O65" s="85"/>
      <c r="P65" s="85"/>
      <c r="Q65" s="85"/>
      <c r="R65" s="98"/>
      <c r="S65" s="103"/>
    </row>
    <row r="66" spans="1:19" ht="15.75" x14ac:dyDescent="0.25">
      <c r="A66" s="82"/>
      <c r="B66" s="98"/>
      <c r="C66" s="89"/>
      <c r="D66" s="99"/>
      <c r="E66" s="83"/>
      <c r="F66" s="85" t="s">
        <v>34</v>
      </c>
      <c r="G66" s="86"/>
      <c r="H66" s="85"/>
      <c r="I66" s="85"/>
      <c r="J66" s="85"/>
      <c r="K66" s="85"/>
      <c r="L66" s="87"/>
      <c r="M66" s="85"/>
      <c r="N66" s="85"/>
      <c r="O66" s="85"/>
      <c r="P66" s="85"/>
      <c r="Q66" s="85"/>
      <c r="R66" s="98"/>
      <c r="S66" s="103"/>
    </row>
    <row r="67" spans="1:19" ht="15.75" x14ac:dyDescent="0.25">
      <c r="A67" s="82"/>
      <c r="B67" s="98"/>
      <c r="C67" s="89"/>
      <c r="D67" s="99"/>
      <c r="E67" s="83"/>
      <c r="F67" s="85"/>
      <c r="G67" s="86"/>
      <c r="H67" s="85"/>
      <c r="I67" s="85"/>
      <c r="J67" s="85"/>
      <c r="K67" s="85"/>
      <c r="L67" s="87"/>
      <c r="M67" s="85"/>
      <c r="N67" s="85"/>
      <c r="O67" s="85"/>
      <c r="P67" s="85"/>
      <c r="Q67" s="85"/>
      <c r="R67" s="98"/>
      <c r="S67" s="103"/>
    </row>
    <row r="68" spans="1:19" ht="15.75" x14ac:dyDescent="0.25">
      <c r="A68" s="82"/>
      <c r="B68" s="98"/>
      <c r="C68" s="89"/>
      <c r="D68" s="99"/>
      <c r="E68" s="83"/>
      <c r="F68" s="85"/>
      <c r="G68" s="86"/>
      <c r="H68" s="85"/>
      <c r="I68" s="85"/>
      <c r="J68" s="85"/>
      <c r="K68" s="85"/>
      <c r="L68" s="87"/>
      <c r="M68" s="85"/>
      <c r="N68" s="85"/>
      <c r="O68" s="85"/>
      <c r="P68" s="85"/>
      <c r="Q68" s="85"/>
      <c r="R68" s="98"/>
      <c r="S68" s="103"/>
    </row>
    <row r="69" spans="1:19" ht="15.75" x14ac:dyDescent="0.25">
      <c r="A69" s="82"/>
      <c r="B69" s="98"/>
      <c r="C69" s="89"/>
      <c r="D69" s="99"/>
      <c r="E69" s="83" t="s">
        <v>34</v>
      </c>
      <c r="F69" s="85"/>
      <c r="G69" s="86"/>
      <c r="H69" s="85"/>
      <c r="I69" s="85"/>
      <c r="J69" s="85"/>
      <c r="K69" s="85"/>
      <c r="L69" s="87"/>
      <c r="M69" s="85"/>
      <c r="N69" s="85"/>
      <c r="O69" s="85"/>
      <c r="P69" s="85"/>
      <c r="Q69" s="85"/>
      <c r="R69" s="98"/>
      <c r="S69" s="103"/>
    </row>
    <row r="70" spans="1:19" ht="15.75" x14ac:dyDescent="0.25">
      <c r="A70" s="82"/>
      <c r="B70" s="98"/>
      <c r="C70" s="89"/>
      <c r="D70" s="99"/>
      <c r="E70" s="83"/>
      <c r="F70" s="85"/>
      <c r="G70" s="86"/>
      <c r="H70" s="85"/>
      <c r="I70" s="85"/>
      <c r="J70" s="85"/>
      <c r="K70" s="85"/>
      <c r="L70" s="87"/>
      <c r="M70" s="85"/>
      <c r="N70" s="85"/>
      <c r="O70" s="85"/>
      <c r="P70" s="85"/>
      <c r="Q70" s="85"/>
      <c r="R70" s="98"/>
      <c r="S70" s="103"/>
    </row>
    <row r="71" spans="1:19" ht="15.75" x14ac:dyDescent="0.25">
      <c r="A71" s="82"/>
      <c r="B71" s="98"/>
      <c r="C71" s="89"/>
      <c r="D71" s="99"/>
      <c r="E71" s="83"/>
      <c r="F71" s="85"/>
      <c r="G71" s="86"/>
      <c r="H71" s="85"/>
      <c r="I71" s="85"/>
      <c r="J71" s="85"/>
      <c r="K71" s="85"/>
      <c r="L71" s="87"/>
      <c r="M71" s="85"/>
      <c r="N71" s="85"/>
      <c r="O71" s="85"/>
      <c r="P71" s="85"/>
      <c r="Q71" s="85"/>
      <c r="R71" s="98"/>
      <c r="S71" s="103"/>
    </row>
    <row r="72" spans="1:19" ht="15.75" x14ac:dyDescent="0.25">
      <c r="A72" s="82"/>
      <c r="B72" s="104"/>
      <c r="C72" s="105"/>
      <c r="D72" s="106"/>
      <c r="E72" s="105"/>
      <c r="F72" s="85"/>
      <c r="G72" s="107"/>
      <c r="H72" s="107"/>
      <c r="I72" s="107"/>
      <c r="J72" s="107"/>
      <c r="K72" s="107"/>
      <c r="L72" s="108"/>
      <c r="M72" s="107"/>
      <c r="N72" s="107"/>
      <c r="O72" s="107"/>
      <c r="P72" s="107"/>
      <c r="Q72" s="107"/>
      <c r="R72" s="103"/>
      <c r="S72" s="103"/>
    </row>
    <row r="73" spans="1:19" ht="16.5" thickBot="1" x14ac:dyDescent="0.3">
      <c r="A73" s="109"/>
      <c r="B73" s="572" t="s">
        <v>35</v>
      </c>
      <c r="C73" s="573"/>
      <c r="D73" s="573"/>
      <c r="E73" s="574"/>
      <c r="F73" s="110">
        <f t="shared" ref="F73:Q73" si="5">SUM(F63:F72)</f>
        <v>0</v>
      </c>
      <c r="G73" s="110">
        <f t="shared" si="5"/>
        <v>456774</v>
      </c>
      <c r="H73" s="110">
        <f t="shared" si="5"/>
        <v>0</v>
      </c>
      <c r="I73" s="110">
        <f t="shared" si="5"/>
        <v>0</v>
      </c>
      <c r="J73" s="110">
        <f t="shared" si="5"/>
        <v>0</v>
      </c>
      <c r="K73" s="110">
        <f t="shared" si="5"/>
        <v>0</v>
      </c>
      <c r="L73" s="111">
        <f t="shared" si="5"/>
        <v>12000</v>
      </c>
      <c r="M73" s="110">
        <f t="shared" si="5"/>
        <v>0</v>
      </c>
      <c r="N73" s="110">
        <f t="shared" si="5"/>
        <v>0</v>
      </c>
      <c r="O73" s="110">
        <f t="shared" si="5"/>
        <v>468774</v>
      </c>
      <c r="P73" s="110">
        <f t="shared" si="5"/>
        <v>4531226</v>
      </c>
      <c r="Q73" s="110">
        <f t="shared" si="5"/>
        <v>5000000</v>
      </c>
      <c r="R73" s="112"/>
      <c r="S73" s="112"/>
    </row>
    <row r="74" spans="1:19" ht="16.5" thickTop="1" x14ac:dyDescent="0.25">
      <c r="A74" s="72"/>
      <c r="B74" s="71"/>
      <c r="C74" s="71"/>
      <c r="D74" s="72"/>
      <c r="E74" s="71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1"/>
      <c r="S74" s="71"/>
    </row>
    <row r="75" spans="1:19" ht="15.75" x14ac:dyDescent="0.25">
      <c r="A75" s="72"/>
      <c r="B75" s="71"/>
      <c r="C75" s="71"/>
      <c r="D75" s="72"/>
      <c r="E75" s="71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1"/>
      <c r="S75" s="71"/>
    </row>
    <row r="76" spans="1:19" ht="15.75" x14ac:dyDescent="0.25">
      <c r="A76" s="72"/>
      <c r="B76" s="71"/>
      <c r="C76" s="71"/>
      <c r="D76" s="72"/>
      <c r="E76" s="71"/>
      <c r="F76" s="73" t="s">
        <v>131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1"/>
      <c r="S76" s="71"/>
    </row>
    <row r="77" spans="1:19" ht="15.75" x14ac:dyDescent="0.25">
      <c r="A77" s="72"/>
      <c r="B77" s="71"/>
      <c r="C77" s="71"/>
      <c r="D77" s="72"/>
      <c r="E77" s="71"/>
      <c r="F77" s="113" t="s">
        <v>37</v>
      </c>
      <c r="G77" s="575" t="s">
        <v>38</v>
      </c>
      <c r="H77" s="575"/>
      <c r="I77" s="113"/>
      <c r="J77" s="113"/>
      <c r="K77" s="113"/>
      <c r="L77" s="113"/>
      <c r="M77" s="114"/>
      <c r="N77" s="114"/>
      <c r="O77" s="114"/>
      <c r="P77" s="114"/>
      <c r="Q77" s="114"/>
      <c r="R77" s="71"/>
      <c r="S77" s="71"/>
    </row>
    <row r="78" spans="1:19" ht="15.75" x14ac:dyDescent="0.25">
      <c r="A78" s="72"/>
      <c r="B78" s="71"/>
      <c r="C78" s="71"/>
      <c r="D78" s="72"/>
      <c r="E78" s="71"/>
      <c r="F78" s="115"/>
      <c r="G78" s="115"/>
      <c r="H78" s="115"/>
      <c r="I78" s="115"/>
      <c r="J78" s="115"/>
      <c r="K78" s="115"/>
      <c r="L78" s="115"/>
      <c r="M78" s="114"/>
      <c r="N78" s="114"/>
      <c r="O78" s="114"/>
      <c r="P78" s="114"/>
      <c r="Q78" s="114"/>
      <c r="R78" s="71"/>
      <c r="S78" s="71"/>
    </row>
    <row r="79" spans="1:19" ht="15.75" x14ac:dyDescent="0.25">
      <c r="A79" s="72"/>
      <c r="B79" s="71"/>
      <c r="C79" s="71"/>
      <c r="D79" s="72"/>
      <c r="E79" s="71"/>
      <c r="F79" s="115"/>
      <c r="G79" s="115"/>
      <c r="H79" s="115"/>
      <c r="I79" s="115"/>
      <c r="J79" s="115"/>
      <c r="K79" s="115"/>
      <c r="L79" s="115"/>
      <c r="M79" s="114"/>
      <c r="N79" s="114"/>
      <c r="O79" s="114"/>
      <c r="P79" s="114"/>
      <c r="Q79" s="114"/>
      <c r="R79" s="71"/>
      <c r="S79" s="71"/>
    </row>
    <row r="80" spans="1:19" ht="15.75" x14ac:dyDescent="0.25">
      <c r="A80" s="72"/>
      <c r="B80" s="71"/>
      <c r="C80" s="71"/>
      <c r="D80" s="72"/>
      <c r="E80" s="71"/>
      <c r="F80" s="115"/>
      <c r="G80" s="115"/>
      <c r="H80" s="115"/>
      <c r="I80" s="115"/>
      <c r="J80" s="115"/>
      <c r="K80" s="115"/>
      <c r="L80" s="115"/>
      <c r="M80" s="114"/>
      <c r="N80" s="114"/>
      <c r="O80" s="114"/>
      <c r="P80" s="114"/>
      <c r="Q80" s="114"/>
      <c r="R80" s="71"/>
      <c r="S80" s="71"/>
    </row>
    <row r="81" spans="1:19" ht="15.75" x14ac:dyDescent="0.25">
      <c r="A81" s="72"/>
      <c r="B81" s="71"/>
      <c r="C81" s="71"/>
      <c r="D81" s="72"/>
      <c r="E81" s="71"/>
      <c r="F81" s="116" t="s">
        <v>39</v>
      </c>
      <c r="G81" s="116" t="s">
        <v>40</v>
      </c>
      <c r="H81" s="116" t="s">
        <v>79</v>
      </c>
      <c r="I81" s="116"/>
      <c r="J81" s="116"/>
      <c r="K81" s="116"/>
      <c r="L81" s="116"/>
      <c r="M81" s="114"/>
      <c r="N81" s="114"/>
      <c r="O81" s="114"/>
      <c r="P81" s="114"/>
      <c r="Q81" s="114"/>
      <c r="R81" s="71"/>
      <c r="S81" s="71"/>
    </row>
    <row r="82" spans="1:19" ht="15.75" x14ac:dyDescent="0.25">
      <c r="A82" s="72"/>
      <c r="B82" s="71"/>
      <c r="C82" s="71"/>
      <c r="D82" s="72"/>
      <c r="E82" s="71"/>
      <c r="F82" s="117" t="s">
        <v>42</v>
      </c>
      <c r="G82" s="117" t="s">
        <v>43</v>
      </c>
      <c r="H82" s="117" t="s">
        <v>125</v>
      </c>
      <c r="I82" s="118"/>
      <c r="J82" s="118"/>
      <c r="K82" s="118"/>
      <c r="L82" s="118"/>
      <c r="M82" s="114"/>
      <c r="N82" s="114"/>
      <c r="O82" s="114"/>
      <c r="P82" s="114"/>
      <c r="Q82" s="114"/>
      <c r="R82" s="71"/>
      <c r="S82" s="71"/>
    </row>
    <row r="84" spans="1:19" ht="15.75" x14ac:dyDescent="0.25">
      <c r="A84" s="70" t="s">
        <v>0</v>
      </c>
      <c r="B84" s="71"/>
      <c r="C84" s="72"/>
      <c r="D84" s="72"/>
      <c r="E84" s="72"/>
      <c r="F84" s="73"/>
      <c r="G84" s="73"/>
      <c r="H84" s="73"/>
      <c r="I84" s="73"/>
      <c r="J84" s="73"/>
      <c r="K84" s="73" t="s">
        <v>34</v>
      </c>
      <c r="L84" s="73"/>
      <c r="M84" s="73"/>
      <c r="N84" s="73"/>
      <c r="O84" s="73"/>
      <c r="P84" s="73"/>
      <c r="Q84" s="73"/>
      <c r="R84" s="71"/>
      <c r="S84" s="71"/>
    </row>
    <row r="85" spans="1:19" ht="15.75" x14ac:dyDescent="0.25">
      <c r="A85" s="74" t="s">
        <v>138</v>
      </c>
      <c r="B85" s="70"/>
      <c r="C85" s="70"/>
      <c r="D85" s="70"/>
      <c r="E85" s="70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0"/>
      <c r="S85" s="70"/>
    </row>
    <row r="86" spans="1:19" ht="15.75" x14ac:dyDescent="0.25">
      <c r="A86" s="76" t="s">
        <v>1</v>
      </c>
      <c r="B86" s="76" t="s">
        <v>2</v>
      </c>
      <c r="C86" s="77" t="s">
        <v>3</v>
      </c>
      <c r="D86" s="78" t="s">
        <v>4</v>
      </c>
      <c r="E86" s="77" t="s">
        <v>5</v>
      </c>
      <c r="F86" s="79" t="s">
        <v>10</v>
      </c>
      <c r="G86" s="79" t="s">
        <v>7</v>
      </c>
      <c r="H86" s="79" t="s">
        <v>8</v>
      </c>
      <c r="I86" s="79" t="s">
        <v>10</v>
      </c>
      <c r="J86" s="79" t="s">
        <v>10</v>
      </c>
      <c r="K86" s="79" t="s">
        <v>10</v>
      </c>
      <c r="L86" s="80" t="s">
        <v>115</v>
      </c>
      <c r="M86" s="79" t="s">
        <v>11</v>
      </c>
      <c r="N86" s="79" t="s">
        <v>12</v>
      </c>
      <c r="O86" s="79" t="s">
        <v>13</v>
      </c>
      <c r="P86" s="79" t="s">
        <v>13</v>
      </c>
      <c r="Q86" s="79" t="s">
        <v>14</v>
      </c>
      <c r="R86" s="76" t="s">
        <v>15</v>
      </c>
      <c r="S86" s="81" t="s">
        <v>16</v>
      </c>
    </row>
    <row r="87" spans="1:19" ht="15.75" x14ac:dyDescent="0.25">
      <c r="A87" s="82"/>
      <c r="B87" s="82"/>
      <c r="C87" s="83"/>
      <c r="D87" s="84"/>
      <c r="E87" s="83"/>
      <c r="F87" s="85" t="s">
        <v>17</v>
      </c>
      <c r="G87" s="86"/>
      <c r="H87" s="85" t="s">
        <v>116</v>
      </c>
      <c r="I87" s="85" t="s">
        <v>17</v>
      </c>
      <c r="J87" s="85" t="s">
        <v>117</v>
      </c>
      <c r="K87" s="85" t="s">
        <v>24</v>
      </c>
      <c r="L87" s="87" t="s">
        <v>113</v>
      </c>
      <c r="M87" s="86" t="s">
        <v>20</v>
      </c>
      <c r="N87" s="85" t="s">
        <v>21</v>
      </c>
      <c r="O87" s="85" t="s">
        <v>22</v>
      </c>
      <c r="P87" s="85" t="s">
        <v>23</v>
      </c>
      <c r="Q87" s="85" t="s">
        <v>24</v>
      </c>
      <c r="R87" s="82"/>
      <c r="S87" s="88"/>
    </row>
    <row r="88" spans="1:19" ht="15.75" x14ac:dyDescent="0.25">
      <c r="A88" s="82"/>
      <c r="B88" s="82"/>
      <c r="C88" s="89"/>
      <c r="D88" s="84"/>
      <c r="E88" s="83"/>
      <c r="F88" s="85" t="s">
        <v>30</v>
      </c>
      <c r="G88" s="86"/>
      <c r="H88" s="85"/>
      <c r="I88" s="85" t="s">
        <v>26</v>
      </c>
      <c r="J88" s="85" t="s">
        <v>24</v>
      </c>
      <c r="K88" s="85" t="s">
        <v>118</v>
      </c>
      <c r="L88" s="87"/>
      <c r="M88" s="85" t="s">
        <v>29</v>
      </c>
      <c r="N88" s="85" t="s">
        <v>30</v>
      </c>
      <c r="O88" s="85"/>
      <c r="P88" s="85"/>
      <c r="Q88" s="85"/>
      <c r="R88" s="82"/>
      <c r="S88" s="88"/>
    </row>
    <row r="89" spans="1:19" ht="15.75" x14ac:dyDescent="0.25">
      <c r="A89" s="90"/>
      <c r="B89" s="90"/>
      <c r="C89" s="91"/>
      <c r="D89" s="92"/>
      <c r="E89" s="93"/>
      <c r="F89" s="94"/>
      <c r="G89" s="95"/>
      <c r="H89" s="94"/>
      <c r="I89" s="94" t="s">
        <v>30</v>
      </c>
      <c r="J89" s="94" t="s">
        <v>25</v>
      </c>
      <c r="K89" s="94" t="s">
        <v>119</v>
      </c>
      <c r="L89" s="96"/>
      <c r="M89" s="94"/>
      <c r="N89" s="94"/>
      <c r="O89" s="94"/>
      <c r="P89" s="94"/>
      <c r="Q89" s="94"/>
      <c r="R89" s="90"/>
      <c r="S89" s="97"/>
    </row>
    <row r="90" spans="1:19" ht="15.75" x14ac:dyDescent="0.25">
      <c r="A90" s="82">
        <v>1</v>
      </c>
      <c r="B90" s="98" t="s">
        <v>139</v>
      </c>
      <c r="C90" s="89" t="s">
        <v>140</v>
      </c>
      <c r="D90" s="99">
        <v>41523</v>
      </c>
      <c r="E90" s="100" t="s">
        <v>141</v>
      </c>
      <c r="F90" s="85">
        <v>0</v>
      </c>
      <c r="G90" s="86">
        <v>2274194</v>
      </c>
      <c r="H90" s="85">
        <v>0</v>
      </c>
      <c r="I90" s="85">
        <v>0</v>
      </c>
      <c r="J90" s="85">
        <v>0</v>
      </c>
      <c r="K90" s="85">
        <v>0</v>
      </c>
      <c r="L90" s="87">
        <v>6000</v>
      </c>
      <c r="M90" s="85">
        <v>95270</v>
      </c>
      <c r="N90" s="85">
        <v>200000</v>
      </c>
      <c r="O90" s="85">
        <f>SUM(F90:N90)</f>
        <v>2575464</v>
      </c>
      <c r="P90" s="101">
        <f>25000000-O90</f>
        <v>22424536</v>
      </c>
      <c r="Q90" s="102">
        <f t="shared" ref="Q90" si="6">O90+P90</f>
        <v>25000000</v>
      </c>
      <c r="R90" s="103" t="s">
        <v>142</v>
      </c>
      <c r="S90" s="103" t="s">
        <v>137</v>
      </c>
    </row>
    <row r="91" spans="1:19" ht="15.75" x14ac:dyDescent="0.25">
      <c r="A91" s="82"/>
      <c r="B91" s="98"/>
      <c r="C91" s="89"/>
      <c r="D91" s="99"/>
      <c r="E91" s="100"/>
      <c r="F91" s="85"/>
      <c r="G91" s="86"/>
      <c r="H91" s="85"/>
      <c r="I91" s="85"/>
      <c r="J91" s="85"/>
      <c r="K91" s="85"/>
      <c r="L91" s="87"/>
      <c r="M91" s="85"/>
      <c r="N91" s="85"/>
      <c r="O91" s="85"/>
      <c r="P91" s="85"/>
      <c r="Q91" s="85"/>
      <c r="R91" s="103"/>
      <c r="S91" s="103"/>
    </row>
    <row r="92" spans="1:19" ht="15.75" x14ac:dyDescent="0.25">
      <c r="A92" s="82"/>
      <c r="B92" s="98"/>
      <c r="C92" s="89"/>
      <c r="D92" s="99"/>
      <c r="E92" s="83"/>
      <c r="F92" s="85"/>
      <c r="G92" s="86"/>
      <c r="H92" s="85"/>
      <c r="I92" s="85"/>
      <c r="J92" s="85"/>
      <c r="K92" s="85"/>
      <c r="L92" s="87"/>
      <c r="M92" s="85"/>
      <c r="N92" s="85"/>
      <c r="O92" s="85"/>
      <c r="P92" s="85"/>
      <c r="Q92" s="85"/>
      <c r="R92" s="98"/>
      <c r="S92" s="103"/>
    </row>
    <row r="93" spans="1:19" ht="15.75" x14ac:dyDescent="0.25">
      <c r="A93" s="82"/>
      <c r="B93" s="98"/>
      <c r="C93" s="89"/>
      <c r="D93" s="99"/>
      <c r="E93" s="83"/>
      <c r="F93" s="85" t="s">
        <v>34</v>
      </c>
      <c r="G93" s="86"/>
      <c r="H93" s="85"/>
      <c r="I93" s="85"/>
      <c r="J93" s="85"/>
      <c r="K93" s="85"/>
      <c r="L93" s="87"/>
      <c r="M93" s="85"/>
      <c r="N93" s="85"/>
      <c r="O93" s="85"/>
      <c r="P93" s="85"/>
      <c r="Q93" s="85"/>
      <c r="R93" s="98"/>
      <c r="S93" s="103"/>
    </row>
    <row r="94" spans="1:19" ht="15.75" x14ac:dyDescent="0.25">
      <c r="A94" s="82"/>
      <c r="B94" s="98"/>
      <c r="C94" s="89"/>
      <c r="D94" s="99"/>
      <c r="E94" s="83"/>
      <c r="F94" s="85"/>
      <c r="G94" s="86"/>
      <c r="H94" s="85"/>
      <c r="I94" s="85"/>
      <c r="J94" s="85"/>
      <c r="K94" s="85"/>
      <c r="L94" s="87"/>
      <c r="M94" s="85"/>
      <c r="N94" s="85"/>
      <c r="O94" s="85"/>
      <c r="P94" s="85"/>
      <c r="Q94" s="85"/>
      <c r="R94" s="98"/>
      <c r="S94" s="103"/>
    </row>
    <row r="95" spans="1:19" ht="15.75" x14ac:dyDescent="0.25">
      <c r="A95" s="82"/>
      <c r="B95" s="98"/>
      <c r="C95" s="89"/>
      <c r="D95" s="99"/>
      <c r="E95" s="83"/>
      <c r="F95" s="85"/>
      <c r="G95" s="86"/>
      <c r="H95" s="85"/>
      <c r="I95" s="85"/>
      <c r="J95" s="85"/>
      <c r="K95" s="85"/>
      <c r="L95" s="87"/>
      <c r="M95" s="85"/>
      <c r="N95" s="85"/>
      <c r="O95" s="85"/>
      <c r="P95" s="85"/>
      <c r="Q95" s="85"/>
      <c r="R95" s="98"/>
      <c r="S95" s="103"/>
    </row>
    <row r="96" spans="1:19" ht="15.75" x14ac:dyDescent="0.25">
      <c r="A96" s="82"/>
      <c r="B96" s="98"/>
      <c r="C96" s="89"/>
      <c r="D96" s="99"/>
      <c r="E96" s="83" t="s">
        <v>34</v>
      </c>
      <c r="F96" s="85"/>
      <c r="G96" s="86"/>
      <c r="H96" s="85"/>
      <c r="I96" s="85"/>
      <c r="J96" s="85"/>
      <c r="K96" s="85"/>
      <c r="L96" s="87"/>
      <c r="M96" s="85"/>
      <c r="N96" s="85"/>
      <c r="O96" s="85"/>
      <c r="P96" s="85"/>
      <c r="Q96" s="85"/>
      <c r="R96" s="98"/>
      <c r="S96" s="103"/>
    </row>
    <row r="97" spans="1:19" ht="15.75" x14ac:dyDescent="0.25">
      <c r="A97" s="82"/>
      <c r="B97" s="98"/>
      <c r="C97" s="89"/>
      <c r="D97" s="99"/>
      <c r="E97" s="83"/>
      <c r="F97" s="85"/>
      <c r="G97" s="86"/>
      <c r="H97" s="85"/>
      <c r="I97" s="85"/>
      <c r="J97" s="85"/>
      <c r="K97" s="85"/>
      <c r="L97" s="87"/>
      <c r="M97" s="85"/>
      <c r="N97" s="85"/>
      <c r="O97" s="85"/>
      <c r="P97" s="85"/>
      <c r="Q97" s="85"/>
      <c r="R97" s="98"/>
      <c r="S97" s="103"/>
    </row>
    <row r="98" spans="1:19" ht="15.75" x14ac:dyDescent="0.25">
      <c r="A98" s="82"/>
      <c r="B98" s="98"/>
      <c r="C98" s="89"/>
      <c r="D98" s="99"/>
      <c r="E98" s="83"/>
      <c r="F98" s="85"/>
      <c r="G98" s="86"/>
      <c r="H98" s="85"/>
      <c r="I98" s="85"/>
      <c r="J98" s="85"/>
      <c r="K98" s="85"/>
      <c r="L98" s="87"/>
      <c r="M98" s="85"/>
      <c r="N98" s="85"/>
      <c r="O98" s="85"/>
      <c r="P98" s="85"/>
      <c r="Q98" s="85"/>
      <c r="R98" s="98"/>
      <c r="S98" s="103"/>
    </row>
    <row r="99" spans="1:19" ht="15.75" x14ac:dyDescent="0.25">
      <c r="A99" s="82"/>
      <c r="B99" s="104"/>
      <c r="C99" s="105"/>
      <c r="D99" s="106"/>
      <c r="E99" s="105"/>
      <c r="F99" s="85"/>
      <c r="G99" s="107"/>
      <c r="H99" s="107"/>
      <c r="I99" s="107"/>
      <c r="J99" s="107"/>
      <c r="K99" s="107"/>
      <c r="L99" s="108"/>
      <c r="M99" s="107"/>
      <c r="N99" s="107"/>
      <c r="O99" s="107"/>
      <c r="P99" s="107"/>
      <c r="Q99" s="107"/>
      <c r="R99" s="103"/>
      <c r="S99" s="103"/>
    </row>
    <row r="100" spans="1:19" ht="16.5" thickBot="1" x14ac:dyDescent="0.3">
      <c r="A100" s="109"/>
      <c r="B100" s="572" t="s">
        <v>35</v>
      </c>
      <c r="C100" s="573"/>
      <c r="D100" s="573"/>
      <c r="E100" s="574"/>
      <c r="F100" s="110">
        <f t="shared" ref="F100:Q100" si="7">SUM(F90:F99)</f>
        <v>0</v>
      </c>
      <c r="G100" s="110">
        <f t="shared" si="7"/>
        <v>2274194</v>
      </c>
      <c r="H100" s="110">
        <f t="shared" si="7"/>
        <v>0</v>
      </c>
      <c r="I100" s="110">
        <f t="shared" si="7"/>
        <v>0</v>
      </c>
      <c r="J100" s="110">
        <f t="shared" si="7"/>
        <v>0</v>
      </c>
      <c r="K100" s="110">
        <f t="shared" si="7"/>
        <v>0</v>
      </c>
      <c r="L100" s="111">
        <f t="shared" si="7"/>
        <v>6000</v>
      </c>
      <c r="M100" s="110">
        <f t="shared" si="7"/>
        <v>95270</v>
      </c>
      <c r="N100" s="110">
        <f t="shared" si="7"/>
        <v>200000</v>
      </c>
      <c r="O100" s="110">
        <f t="shared" si="7"/>
        <v>2575464</v>
      </c>
      <c r="P100" s="110">
        <f t="shared" si="7"/>
        <v>22424536</v>
      </c>
      <c r="Q100" s="110">
        <f t="shared" si="7"/>
        <v>25000000</v>
      </c>
      <c r="R100" s="112"/>
      <c r="S100" s="112"/>
    </row>
    <row r="101" spans="1:19" ht="16.5" thickTop="1" x14ac:dyDescent="0.25">
      <c r="A101" s="72"/>
      <c r="B101" s="71"/>
      <c r="C101" s="71"/>
      <c r="D101" s="72"/>
      <c r="E101" s="71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1"/>
      <c r="S101" s="71"/>
    </row>
    <row r="102" spans="1:19" ht="15.75" x14ac:dyDescent="0.25">
      <c r="A102" s="72"/>
      <c r="B102" s="71"/>
      <c r="C102" s="71"/>
      <c r="D102" s="72"/>
      <c r="E102" s="71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1"/>
      <c r="S102" s="71"/>
    </row>
    <row r="103" spans="1:19" ht="15.75" x14ac:dyDescent="0.25">
      <c r="A103" s="72"/>
      <c r="B103" s="71"/>
      <c r="C103" s="71"/>
      <c r="D103" s="72"/>
      <c r="E103" s="71"/>
      <c r="F103" s="73" t="s">
        <v>143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1"/>
      <c r="S103" s="71"/>
    </row>
    <row r="104" spans="1:19" ht="15.75" x14ac:dyDescent="0.25">
      <c r="A104" s="72"/>
      <c r="B104" s="71"/>
      <c r="C104" s="71"/>
      <c r="D104" s="72"/>
      <c r="E104" s="71"/>
      <c r="F104" s="113" t="s">
        <v>37</v>
      </c>
      <c r="G104" s="575" t="s">
        <v>38</v>
      </c>
      <c r="H104" s="575"/>
      <c r="I104" s="113"/>
      <c r="J104" s="113"/>
      <c r="K104" s="113"/>
      <c r="L104" s="113"/>
      <c r="M104" s="114"/>
      <c r="N104" s="114"/>
      <c r="O104" s="114"/>
      <c r="P104" s="114"/>
      <c r="Q104" s="114"/>
      <c r="R104" s="71"/>
      <c r="S104" s="71"/>
    </row>
    <row r="105" spans="1:19" ht="15.75" x14ac:dyDescent="0.25">
      <c r="A105" s="72"/>
      <c r="B105" s="71"/>
      <c r="C105" s="71"/>
      <c r="D105" s="72"/>
      <c r="E105" s="71"/>
      <c r="F105" s="115"/>
      <c r="G105" s="115"/>
      <c r="H105" s="115"/>
      <c r="I105" s="115"/>
      <c r="J105" s="115"/>
      <c r="K105" s="115"/>
      <c r="L105" s="115"/>
      <c r="M105" s="114"/>
      <c r="N105" s="114"/>
      <c r="O105" s="114"/>
      <c r="P105" s="114"/>
      <c r="Q105" s="114"/>
      <c r="R105" s="71"/>
      <c r="S105" s="71"/>
    </row>
    <row r="106" spans="1:19" ht="15.75" x14ac:dyDescent="0.25">
      <c r="A106" s="72"/>
      <c r="B106" s="71"/>
      <c r="C106" s="71"/>
      <c r="D106" s="72"/>
      <c r="E106" s="71"/>
      <c r="F106" s="115"/>
      <c r="G106" s="115"/>
      <c r="H106" s="115"/>
      <c r="I106" s="115"/>
      <c r="J106" s="115"/>
      <c r="K106" s="115"/>
      <c r="L106" s="115"/>
      <c r="M106" s="114"/>
      <c r="N106" s="114"/>
      <c r="O106" s="114"/>
      <c r="P106" s="114"/>
      <c r="Q106" s="114"/>
      <c r="R106" s="71"/>
      <c r="S106" s="71"/>
    </row>
    <row r="107" spans="1:19" ht="15.75" x14ac:dyDescent="0.25">
      <c r="A107" s="72"/>
      <c r="B107" s="71"/>
      <c r="C107" s="71"/>
      <c r="D107" s="72"/>
      <c r="E107" s="71"/>
      <c r="F107" s="115"/>
      <c r="G107" s="115"/>
      <c r="H107" s="115"/>
      <c r="I107" s="115"/>
      <c r="J107" s="115"/>
      <c r="K107" s="115"/>
      <c r="L107" s="115"/>
      <c r="M107" s="114"/>
      <c r="N107" s="114"/>
      <c r="O107" s="114"/>
      <c r="P107" s="114"/>
      <c r="Q107" s="114"/>
      <c r="R107" s="71"/>
      <c r="S107" s="71"/>
    </row>
    <row r="108" spans="1:19" ht="15.75" x14ac:dyDescent="0.25">
      <c r="A108" s="72"/>
      <c r="B108" s="71"/>
      <c r="C108" s="71"/>
      <c r="D108" s="72"/>
      <c r="E108" s="71"/>
      <c r="F108" s="116" t="s">
        <v>39</v>
      </c>
      <c r="G108" s="116" t="s">
        <v>40</v>
      </c>
      <c r="H108" s="116" t="s">
        <v>79</v>
      </c>
      <c r="I108" s="116"/>
      <c r="J108" s="116"/>
      <c r="K108" s="116"/>
      <c r="L108" s="116"/>
      <c r="M108" s="114"/>
      <c r="N108" s="114"/>
      <c r="O108" s="114"/>
      <c r="P108" s="114"/>
      <c r="Q108" s="114"/>
      <c r="R108" s="71"/>
      <c r="S108" s="71"/>
    </row>
    <row r="109" spans="1:19" ht="15.75" x14ac:dyDescent="0.25">
      <c r="A109" s="72"/>
      <c r="B109" s="71"/>
      <c r="C109" s="71"/>
      <c r="D109" s="72"/>
      <c r="E109" s="71"/>
      <c r="F109" s="117" t="s">
        <v>42</v>
      </c>
      <c r="G109" s="117" t="s">
        <v>43</v>
      </c>
      <c r="H109" s="117" t="s">
        <v>125</v>
      </c>
      <c r="I109" s="118"/>
      <c r="J109" s="118"/>
      <c r="K109" s="118"/>
      <c r="L109" s="118"/>
      <c r="M109" s="114"/>
      <c r="N109" s="114"/>
      <c r="O109" s="114"/>
      <c r="P109" s="114"/>
      <c r="Q109" s="114"/>
      <c r="R109" s="71"/>
      <c r="S109" s="71"/>
    </row>
    <row r="111" spans="1:19" ht="15.75" x14ac:dyDescent="0.25">
      <c r="A111" s="70" t="s">
        <v>0</v>
      </c>
      <c r="B111" s="71"/>
      <c r="C111" s="72"/>
      <c r="D111" s="72"/>
      <c r="E111" s="72"/>
      <c r="F111" s="73"/>
      <c r="G111" s="73"/>
      <c r="H111" s="73"/>
      <c r="I111" s="73"/>
      <c r="J111" s="73"/>
      <c r="K111" s="73" t="s">
        <v>34</v>
      </c>
      <c r="L111" s="73"/>
      <c r="M111" s="73"/>
      <c r="N111" s="73"/>
      <c r="O111" s="73"/>
      <c r="P111" s="73"/>
      <c r="Q111" s="73"/>
      <c r="R111" s="71"/>
      <c r="S111" s="71"/>
    </row>
    <row r="112" spans="1:19" ht="15.75" x14ac:dyDescent="0.25">
      <c r="A112" s="74" t="s">
        <v>149</v>
      </c>
      <c r="B112" s="70"/>
      <c r="C112" s="70"/>
      <c r="D112" s="70"/>
      <c r="E112" s="70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0"/>
      <c r="S112" s="70"/>
    </row>
    <row r="113" spans="1:19" ht="15.75" x14ac:dyDescent="0.25">
      <c r="A113" s="76" t="s">
        <v>1</v>
      </c>
      <c r="B113" s="76" t="s">
        <v>2</v>
      </c>
      <c r="C113" s="77" t="s">
        <v>3</v>
      </c>
      <c r="D113" s="78" t="s">
        <v>4</v>
      </c>
      <c r="E113" s="77" t="s">
        <v>5</v>
      </c>
      <c r="F113" s="79" t="s">
        <v>10</v>
      </c>
      <c r="G113" s="79" t="s">
        <v>7</v>
      </c>
      <c r="H113" s="79" t="s">
        <v>8</v>
      </c>
      <c r="I113" s="79" t="s">
        <v>10</v>
      </c>
      <c r="J113" s="79" t="s">
        <v>10</v>
      </c>
      <c r="K113" s="79" t="s">
        <v>10</v>
      </c>
      <c r="L113" s="80" t="s">
        <v>115</v>
      </c>
      <c r="M113" s="79" t="s">
        <v>11</v>
      </c>
      <c r="N113" s="79" t="s">
        <v>12</v>
      </c>
      <c r="O113" s="79" t="s">
        <v>13</v>
      </c>
      <c r="P113" s="79" t="s">
        <v>13</v>
      </c>
      <c r="Q113" s="79" t="s">
        <v>14</v>
      </c>
      <c r="R113" s="76" t="s">
        <v>15</v>
      </c>
      <c r="S113" s="81" t="s">
        <v>16</v>
      </c>
    </row>
    <row r="114" spans="1:19" ht="15.75" x14ac:dyDescent="0.25">
      <c r="A114" s="82"/>
      <c r="B114" s="82"/>
      <c r="C114" s="83"/>
      <c r="D114" s="84"/>
      <c r="E114" s="83"/>
      <c r="F114" s="85" t="s">
        <v>17</v>
      </c>
      <c r="G114" s="86"/>
      <c r="H114" s="85" t="s">
        <v>116</v>
      </c>
      <c r="I114" s="85" t="s">
        <v>17</v>
      </c>
      <c r="J114" s="85" t="s">
        <v>117</v>
      </c>
      <c r="K114" s="85" t="s">
        <v>24</v>
      </c>
      <c r="L114" s="87" t="s">
        <v>113</v>
      </c>
      <c r="M114" s="86" t="s">
        <v>20</v>
      </c>
      <c r="N114" s="85" t="s">
        <v>21</v>
      </c>
      <c r="O114" s="85" t="s">
        <v>22</v>
      </c>
      <c r="P114" s="85" t="s">
        <v>23</v>
      </c>
      <c r="Q114" s="85" t="s">
        <v>24</v>
      </c>
      <c r="R114" s="82"/>
      <c r="S114" s="88"/>
    </row>
    <row r="115" spans="1:19" ht="15.75" x14ac:dyDescent="0.25">
      <c r="A115" s="82"/>
      <c r="B115" s="82"/>
      <c r="C115" s="89"/>
      <c r="D115" s="84"/>
      <c r="E115" s="83"/>
      <c r="F115" s="85" t="s">
        <v>30</v>
      </c>
      <c r="G115" s="86"/>
      <c r="H115" s="85"/>
      <c r="I115" s="85" t="s">
        <v>26</v>
      </c>
      <c r="J115" s="85" t="s">
        <v>24</v>
      </c>
      <c r="K115" s="85" t="s">
        <v>118</v>
      </c>
      <c r="L115" s="87"/>
      <c r="M115" s="85" t="s">
        <v>29</v>
      </c>
      <c r="N115" s="85" t="s">
        <v>30</v>
      </c>
      <c r="O115" s="85"/>
      <c r="P115" s="85"/>
      <c r="Q115" s="85"/>
      <c r="R115" s="82"/>
      <c r="S115" s="88"/>
    </row>
    <row r="116" spans="1:19" ht="15.75" x14ac:dyDescent="0.25">
      <c r="A116" s="90"/>
      <c r="B116" s="90"/>
      <c r="C116" s="91"/>
      <c r="D116" s="92"/>
      <c r="E116" s="93"/>
      <c r="F116" s="94"/>
      <c r="G116" s="95"/>
      <c r="H116" s="94"/>
      <c r="I116" s="94" t="s">
        <v>30</v>
      </c>
      <c r="J116" s="94" t="s">
        <v>25</v>
      </c>
      <c r="K116" s="94" t="s">
        <v>119</v>
      </c>
      <c r="L116" s="96"/>
      <c r="M116" s="94"/>
      <c r="N116" s="94"/>
      <c r="O116" s="94"/>
      <c r="P116" s="94"/>
      <c r="Q116" s="94"/>
      <c r="R116" s="90"/>
      <c r="S116" s="97"/>
    </row>
    <row r="117" spans="1:19" ht="15.75" x14ac:dyDescent="0.25">
      <c r="A117" s="82">
        <v>1</v>
      </c>
      <c r="B117" s="98" t="s">
        <v>145</v>
      </c>
      <c r="C117" s="120" t="s">
        <v>146</v>
      </c>
      <c r="D117" s="99">
        <v>41529</v>
      </c>
      <c r="E117" s="100" t="s">
        <v>147</v>
      </c>
      <c r="F117" s="85">
        <v>0</v>
      </c>
      <c r="G117" s="86">
        <f>2216129</f>
        <v>2216129</v>
      </c>
      <c r="H117" s="85">
        <v>0</v>
      </c>
      <c r="I117" s="85">
        <v>0</v>
      </c>
      <c r="J117" s="85">
        <v>0</v>
      </c>
      <c r="K117" s="85">
        <v>0</v>
      </c>
      <c r="L117" s="87">
        <v>6000</v>
      </c>
      <c r="M117" s="85">
        <f>208335</f>
        <v>208335</v>
      </c>
      <c r="N117" s="85">
        <v>200000</v>
      </c>
      <c r="O117" s="85">
        <f>SUM(F117:N117)</f>
        <v>2630464</v>
      </c>
      <c r="P117" s="101">
        <f>25000000-O117</f>
        <v>22369536</v>
      </c>
      <c r="Q117" s="102">
        <f t="shared" ref="Q117" si="8">O117+P117</f>
        <v>25000000</v>
      </c>
      <c r="R117" s="103" t="s">
        <v>148</v>
      </c>
      <c r="S117" s="103" t="s">
        <v>137</v>
      </c>
    </row>
    <row r="118" spans="1:19" ht="15.75" x14ac:dyDescent="0.25">
      <c r="A118" s="82"/>
      <c r="B118" s="98"/>
      <c r="C118" s="89"/>
      <c r="D118" s="99"/>
      <c r="E118" s="100"/>
      <c r="F118" s="85"/>
      <c r="G118" s="86"/>
      <c r="H118" s="85"/>
      <c r="I118" s="85"/>
      <c r="J118" s="85"/>
      <c r="K118" s="85"/>
      <c r="L118" s="87"/>
      <c r="M118" s="85"/>
      <c r="N118" s="85"/>
      <c r="O118" s="85"/>
      <c r="P118" s="85"/>
      <c r="Q118" s="85"/>
      <c r="R118" s="103"/>
      <c r="S118" s="103"/>
    </row>
    <row r="119" spans="1:19" ht="15.75" x14ac:dyDescent="0.25">
      <c r="A119" s="82"/>
      <c r="B119" s="98"/>
      <c r="C119" s="89"/>
      <c r="D119" s="99"/>
      <c r="E119" s="83"/>
      <c r="F119" s="85"/>
      <c r="G119" s="86"/>
      <c r="H119" s="85"/>
      <c r="I119" s="85"/>
      <c r="J119" s="85"/>
      <c r="K119" s="85"/>
      <c r="L119" s="87"/>
      <c r="M119" s="85"/>
      <c r="N119" s="85"/>
      <c r="O119" s="85"/>
      <c r="P119" s="85"/>
      <c r="Q119" s="85"/>
      <c r="R119" s="98"/>
      <c r="S119" s="103"/>
    </row>
    <row r="120" spans="1:19" ht="15.75" x14ac:dyDescent="0.25">
      <c r="A120" s="82"/>
      <c r="B120" s="98"/>
      <c r="C120" s="89"/>
      <c r="D120" s="99"/>
      <c r="E120" s="83"/>
      <c r="F120" s="85" t="s">
        <v>34</v>
      </c>
      <c r="G120" s="86"/>
      <c r="H120" s="85"/>
      <c r="I120" s="85"/>
      <c r="J120" s="85"/>
      <c r="K120" s="85"/>
      <c r="L120" s="87"/>
      <c r="M120" s="85"/>
      <c r="N120" s="85"/>
      <c r="O120" s="85"/>
      <c r="P120" s="85"/>
      <c r="Q120" s="85"/>
      <c r="R120" s="98"/>
      <c r="S120" s="103"/>
    </row>
    <row r="121" spans="1:19" ht="15.75" x14ac:dyDescent="0.25">
      <c r="A121" s="82"/>
      <c r="B121" s="98"/>
      <c r="C121" s="89"/>
      <c r="D121" s="99"/>
      <c r="E121" s="83"/>
      <c r="F121" s="85"/>
      <c r="G121" s="86"/>
      <c r="H121" s="85"/>
      <c r="I121" s="85"/>
      <c r="J121" s="85"/>
      <c r="K121" s="85"/>
      <c r="L121" s="87"/>
      <c r="M121" s="85"/>
      <c r="N121" s="85"/>
      <c r="O121" s="85"/>
      <c r="P121" s="85"/>
      <c r="Q121" s="85"/>
      <c r="R121" s="98"/>
      <c r="S121" s="103"/>
    </row>
    <row r="122" spans="1:19" ht="15.75" x14ac:dyDescent="0.25">
      <c r="A122" s="82"/>
      <c r="B122" s="98"/>
      <c r="C122" s="89"/>
      <c r="D122" s="99"/>
      <c r="E122" s="83"/>
      <c r="F122" s="85"/>
      <c r="G122" s="86"/>
      <c r="H122" s="85"/>
      <c r="I122" s="85"/>
      <c r="J122" s="85"/>
      <c r="K122" s="85"/>
      <c r="L122" s="87"/>
      <c r="M122" s="85"/>
      <c r="N122" s="85"/>
      <c r="O122" s="85"/>
      <c r="P122" s="85"/>
      <c r="Q122" s="85"/>
      <c r="R122" s="98"/>
      <c r="S122" s="103"/>
    </row>
    <row r="123" spans="1:19" ht="15.75" x14ac:dyDescent="0.25">
      <c r="A123" s="82"/>
      <c r="B123" s="98"/>
      <c r="C123" s="89"/>
      <c r="D123" s="99"/>
      <c r="E123" s="83" t="s">
        <v>34</v>
      </c>
      <c r="F123" s="85"/>
      <c r="G123" s="86"/>
      <c r="H123" s="85"/>
      <c r="I123" s="85"/>
      <c r="J123" s="85"/>
      <c r="K123" s="85"/>
      <c r="L123" s="87"/>
      <c r="M123" s="85"/>
      <c r="N123" s="85"/>
      <c r="O123" s="85"/>
      <c r="P123" s="85"/>
      <c r="Q123" s="85"/>
      <c r="R123" s="98"/>
      <c r="S123" s="103"/>
    </row>
    <row r="124" spans="1:19" ht="15.75" x14ac:dyDescent="0.25">
      <c r="A124" s="82"/>
      <c r="B124" s="98"/>
      <c r="C124" s="89"/>
      <c r="D124" s="99"/>
      <c r="E124" s="83"/>
      <c r="F124" s="85"/>
      <c r="G124" s="86"/>
      <c r="H124" s="85"/>
      <c r="I124" s="85"/>
      <c r="J124" s="85"/>
      <c r="K124" s="85"/>
      <c r="L124" s="87"/>
      <c r="M124" s="85"/>
      <c r="N124" s="85"/>
      <c r="O124" s="85"/>
      <c r="P124" s="85"/>
      <c r="Q124" s="85"/>
      <c r="R124" s="98"/>
      <c r="S124" s="103"/>
    </row>
    <row r="125" spans="1:19" ht="15.75" x14ac:dyDescent="0.25">
      <c r="A125" s="82"/>
      <c r="B125" s="98"/>
      <c r="C125" s="89"/>
      <c r="D125" s="99"/>
      <c r="E125" s="83"/>
      <c r="F125" s="85"/>
      <c r="G125" s="86"/>
      <c r="H125" s="85"/>
      <c r="I125" s="85"/>
      <c r="J125" s="85"/>
      <c r="K125" s="85"/>
      <c r="L125" s="87"/>
      <c r="M125" s="85"/>
      <c r="N125" s="85"/>
      <c r="O125" s="85"/>
      <c r="P125" s="85"/>
      <c r="Q125" s="85"/>
      <c r="R125" s="98"/>
      <c r="S125" s="103"/>
    </row>
    <row r="126" spans="1:19" ht="15.75" x14ac:dyDescent="0.25">
      <c r="A126" s="82"/>
      <c r="B126" s="104"/>
      <c r="C126" s="105"/>
      <c r="D126" s="106"/>
      <c r="E126" s="105"/>
      <c r="F126" s="85"/>
      <c r="G126" s="107"/>
      <c r="H126" s="107"/>
      <c r="I126" s="107"/>
      <c r="J126" s="107"/>
      <c r="K126" s="107"/>
      <c r="L126" s="108"/>
      <c r="M126" s="107"/>
      <c r="N126" s="107"/>
      <c r="O126" s="107"/>
      <c r="P126" s="107"/>
      <c r="Q126" s="107"/>
      <c r="R126" s="103"/>
      <c r="S126" s="103"/>
    </row>
    <row r="127" spans="1:19" ht="16.5" thickBot="1" x14ac:dyDescent="0.3">
      <c r="A127" s="109"/>
      <c r="B127" s="572" t="s">
        <v>35</v>
      </c>
      <c r="C127" s="573"/>
      <c r="D127" s="573"/>
      <c r="E127" s="574"/>
      <c r="F127" s="110">
        <f t="shared" ref="F127:Q127" si="9">SUM(F117:F126)</f>
        <v>0</v>
      </c>
      <c r="G127" s="110">
        <f t="shared" si="9"/>
        <v>2216129</v>
      </c>
      <c r="H127" s="110">
        <f t="shared" si="9"/>
        <v>0</v>
      </c>
      <c r="I127" s="110">
        <f t="shared" si="9"/>
        <v>0</v>
      </c>
      <c r="J127" s="110">
        <f t="shared" si="9"/>
        <v>0</v>
      </c>
      <c r="K127" s="110">
        <f t="shared" si="9"/>
        <v>0</v>
      </c>
      <c r="L127" s="111">
        <f t="shared" si="9"/>
        <v>6000</v>
      </c>
      <c r="M127" s="110">
        <f t="shared" si="9"/>
        <v>208335</v>
      </c>
      <c r="N127" s="110">
        <f t="shared" si="9"/>
        <v>200000</v>
      </c>
      <c r="O127" s="110">
        <f t="shared" si="9"/>
        <v>2630464</v>
      </c>
      <c r="P127" s="110">
        <f t="shared" si="9"/>
        <v>22369536</v>
      </c>
      <c r="Q127" s="110">
        <f t="shared" si="9"/>
        <v>25000000</v>
      </c>
      <c r="R127" s="112"/>
      <c r="S127" s="112"/>
    </row>
    <row r="128" spans="1:19" ht="16.5" thickTop="1" x14ac:dyDescent="0.25">
      <c r="A128" s="72"/>
      <c r="B128" s="71"/>
      <c r="C128" s="71"/>
      <c r="D128" s="72"/>
      <c r="E128" s="71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1"/>
      <c r="S128" s="71"/>
    </row>
    <row r="129" spans="1:19" ht="15.75" x14ac:dyDescent="0.25">
      <c r="A129" s="72"/>
      <c r="B129" s="71"/>
      <c r="C129" s="71"/>
      <c r="D129" s="72"/>
      <c r="E129" s="71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1"/>
      <c r="S129" s="71"/>
    </row>
    <row r="130" spans="1:19" ht="15.75" x14ac:dyDescent="0.25">
      <c r="A130" s="72"/>
      <c r="B130" s="71"/>
      <c r="C130" s="71"/>
      <c r="D130" s="72"/>
      <c r="E130" s="71"/>
      <c r="F130" s="73" t="s">
        <v>144</v>
      </c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1"/>
      <c r="S130" s="71"/>
    </row>
    <row r="131" spans="1:19" ht="15.75" x14ac:dyDescent="0.25">
      <c r="A131" s="72"/>
      <c r="B131" s="71"/>
      <c r="C131" s="71"/>
      <c r="D131" s="72"/>
      <c r="E131" s="71"/>
      <c r="F131" s="121" t="s">
        <v>37</v>
      </c>
      <c r="G131" s="575" t="s">
        <v>38</v>
      </c>
      <c r="H131" s="575"/>
      <c r="I131" s="121"/>
      <c r="J131" s="121"/>
      <c r="K131" s="121"/>
      <c r="L131" s="121"/>
      <c r="M131" s="114"/>
      <c r="N131" s="114"/>
      <c r="O131" s="114"/>
      <c r="P131" s="114"/>
      <c r="Q131" s="114"/>
      <c r="R131" s="71"/>
      <c r="S131" s="71"/>
    </row>
    <row r="132" spans="1:19" ht="15.75" x14ac:dyDescent="0.25">
      <c r="A132" s="72"/>
      <c r="B132" s="71"/>
      <c r="C132" s="71"/>
      <c r="D132" s="72"/>
      <c r="E132" s="71"/>
      <c r="F132" s="115"/>
      <c r="G132" s="115"/>
      <c r="H132" s="115"/>
      <c r="I132" s="115"/>
      <c r="J132" s="115"/>
      <c r="K132" s="115"/>
      <c r="L132" s="115"/>
      <c r="M132" s="114"/>
      <c r="N132" s="114"/>
      <c r="O132" s="114"/>
      <c r="P132" s="114"/>
      <c r="Q132" s="114"/>
      <c r="R132" s="71"/>
      <c r="S132" s="71"/>
    </row>
    <row r="133" spans="1:19" ht="15.75" x14ac:dyDescent="0.25">
      <c r="A133" s="72"/>
      <c r="B133" s="71"/>
      <c r="C133" s="71"/>
      <c r="D133" s="72"/>
      <c r="E133" s="71"/>
      <c r="F133" s="115"/>
      <c r="G133" s="115"/>
      <c r="H133" s="115"/>
      <c r="I133" s="115"/>
      <c r="J133" s="115"/>
      <c r="K133" s="115"/>
      <c r="L133" s="115"/>
      <c r="M133" s="114"/>
      <c r="N133" s="114"/>
      <c r="O133" s="114"/>
      <c r="P133" s="114"/>
      <c r="Q133" s="114"/>
      <c r="R133" s="71"/>
      <c r="S133" s="71"/>
    </row>
    <row r="134" spans="1:19" ht="15.75" x14ac:dyDescent="0.25">
      <c r="A134" s="72"/>
      <c r="B134" s="71"/>
      <c r="C134" s="71"/>
      <c r="D134" s="72"/>
      <c r="E134" s="71"/>
      <c r="F134" s="115"/>
      <c r="G134" s="115"/>
      <c r="H134" s="115"/>
      <c r="I134" s="115"/>
      <c r="J134" s="115"/>
      <c r="K134" s="115"/>
      <c r="L134" s="115"/>
      <c r="M134" s="114"/>
      <c r="N134" s="114"/>
      <c r="O134" s="114"/>
      <c r="P134" s="114"/>
      <c r="Q134" s="114"/>
      <c r="R134" s="71"/>
      <c r="S134" s="71"/>
    </row>
    <row r="135" spans="1:19" ht="15.75" x14ac:dyDescent="0.25">
      <c r="A135" s="72"/>
      <c r="B135" s="71"/>
      <c r="C135" s="71"/>
      <c r="D135" s="72"/>
      <c r="E135" s="71"/>
      <c r="F135" s="116" t="s">
        <v>39</v>
      </c>
      <c r="G135" s="116" t="s">
        <v>40</v>
      </c>
      <c r="H135" s="116" t="s">
        <v>79</v>
      </c>
      <c r="I135" s="116"/>
      <c r="J135" s="116"/>
      <c r="K135" s="116"/>
      <c r="L135" s="116"/>
      <c r="M135" s="114"/>
      <c r="N135" s="114"/>
      <c r="O135" s="114"/>
      <c r="P135" s="114"/>
      <c r="Q135" s="114"/>
      <c r="R135" s="71"/>
      <c r="S135" s="71"/>
    </row>
    <row r="136" spans="1:19" ht="15.75" x14ac:dyDescent="0.25">
      <c r="A136" s="72"/>
      <c r="B136" s="71"/>
      <c r="C136" s="71"/>
      <c r="D136" s="72"/>
      <c r="E136" s="71"/>
      <c r="F136" s="117" t="s">
        <v>42</v>
      </c>
      <c r="G136" s="117" t="s">
        <v>43</v>
      </c>
      <c r="H136" s="117" t="s">
        <v>125</v>
      </c>
      <c r="I136" s="118"/>
      <c r="J136" s="118"/>
      <c r="K136" s="118"/>
      <c r="L136" s="118"/>
      <c r="M136" s="114"/>
      <c r="N136" s="114"/>
      <c r="O136" s="114"/>
      <c r="P136" s="114"/>
      <c r="Q136" s="114"/>
      <c r="R136" s="71"/>
      <c r="S136" s="71"/>
    </row>
    <row r="138" spans="1:19" ht="15.75" x14ac:dyDescent="0.25">
      <c r="A138" s="70" t="s">
        <v>0</v>
      </c>
      <c r="B138" s="71"/>
      <c r="C138" s="72"/>
      <c r="D138" s="72"/>
      <c r="E138" s="72"/>
      <c r="F138" s="73"/>
      <c r="G138" s="73"/>
      <c r="H138" s="73"/>
      <c r="I138" s="73"/>
      <c r="J138" s="73"/>
      <c r="K138" s="73" t="s">
        <v>34</v>
      </c>
      <c r="L138" s="73"/>
      <c r="M138" s="73"/>
      <c r="N138" s="73"/>
      <c r="O138" s="73"/>
      <c r="P138" s="73"/>
      <c r="Q138" s="73"/>
      <c r="R138" s="71"/>
      <c r="S138" s="71"/>
    </row>
    <row r="139" spans="1:19" ht="15.75" x14ac:dyDescent="0.25">
      <c r="A139" s="74" t="s">
        <v>153</v>
      </c>
      <c r="B139" s="70"/>
      <c r="C139" s="70"/>
      <c r="D139" s="70"/>
      <c r="E139" s="70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0"/>
      <c r="S139" s="70"/>
    </row>
    <row r="140" spans="1:19" ht="15.75" x14ac:dyDescent="0.25">
      <c r="A140" s="76" t="s">
        <v>1</v>
      </c>
      <c r="B140" s="76" t="s">
        <v>2</v>
      </c>
      <c r="C140" s="77" t="s">
        <v>3</v>
      </c>
      <c r="D140" s="78" t="s">
        <v>4</v>
      </c>
      <c r="E140" s="77" t="s">
        <v>5</v>
      </c>
      <c r="F140" s="79" t="s">
        <v>10</v>
      </c>
      <c r="G140" s="79" t="s">
        <v>7</v>
      </c>
      <c r="H140" s="79" t="s">
        <v>8</v>
      </c>
      <c r="I140" s="79" t="s">
        <v>10</v>
      </c>
      <c r="J140" s="79" t="s">
        <v>10</v>
      </c>
      <c r="K140" s="79" t="s">
        <v>10</v>
      </c>
      <c r="L140" s="80" t="s">
        <v>115</v>
      </c>
      <c r="M140" s="79" t="s">
        <v>11</v>
      </c>
      <c r="N140" s="79" t="s">
        <v>12</v>
      </c>
      <c r="O140" s="79" t="s">
        <v>13</v>
      </c>
      <c r="P140" s="79" t="s">
        <v>13</v>
      </c>
      <c r="Q140" s="79" t="s">
        <v>14</v>
      </c>
      <c r="R140" s="76" t="s">
        <v>15</v>
      </c>
      <c r="S140" s="81" t="s">
        <v>16</v>
      </c>
    </row>
    <row r="141" spans="1:19" ht="15.75" x14ac:dyDescent="0.25">
      <c r="A141" s="82"/>
      <c r="B141" s="82"/>
      <c r="C141" s="83"/>
      <c r="D141" s="84"/>
      <c r="E141" s="83"/>
      <c r="F141" s="85" t="s">
        <v>17</v>
      </c>
      <c r="G141" s="86"/>
      <c r="H141" s="85" t="s">
        <v>116</v>
      </c>
      <c r="I141" s="85" t="s">
        <v>17</v>
      </c>
      <c r="J141" s="85" t="s">
        <v>117</v>
      </c>
      <c r="K141" s="85" t="s">
        <v>24</v>
      </c>
      <c r="L141" s="87" t="s">
        <v>113</v>
      </c>
      <c r="M141" s="86" t="s">
        <v>20</v>
      </c>
      <c r="N141" s="85" t="s">
        <v>21</v>
      </c>
      <c r="O141" s="85" t="s">
        <v>22</v>
      </c>
      <c r="P141" s="85" t="s">
        <v>23</v>
      </c>
      <c r="Q141" s="85" t="s">
        <v>24</v>
      </c>
      <c r="R141" s="82"/>
      <c r="S141" s="88"/>
    </row>
    <row r="142" spans="1:19" ht="15.75" x14ac:dyDescent="0.25">
      <c r="A142" s="82"/>
      <c r="B142" s="82"/>
      <c r="C142" s="89"/>
      <c r="D142" s="84"/>
      <c r="E142" s="83"/>
      <c r="F142" s="85" t="s">
        <v>30</v>
      </c>
      <c r="G142" s="86"/>
      <c r="H142" s="85"/>
      <c r="I142" s="85" t="s">
        <v>26</v>
      </c>
      <c r="J142" s="85" t="s">
        <v>24</v>
      </c>
      <c r="K142" s="85" t="s">
        <v>118</v>
      </c>
      <c r="L142" s="87"/>
      <c r="M142" s="85" t="s">
        <v>29</v>
      </c>
      <c r="N142" s="85" t="s">
        <v>30</v>
      </c>
      <c r="O142" s="85"/>
      <c r="P142" s="85"/>
      <c r="Q142" s="85"/>
      <c r="R142" s="82"/>
      <c r="S142" s="88"/>
    </row>
    <row r="143" spans="1:19" ht="15.75" x14ac:dyDescent="0.25">
      <c r="A143" s="90"/>
      <c r="B143" s="90"/>
      <c r="C143" s="91"/>
      <c r="D143" s="92"/>
      <c r="E143" s="93"/>
      <c r="F143" s="94"/>
      <c r="G143" s="95"/>
      <c r="H143" s="94"/>
      <c r="I143" s="94" t="s">
        <v>30</v>
      </c>
      <c r="J143" s="94" t="s">
        <v>25</v>
      </c>
      <c r="K143" s="94" t="s">
        <v>119</v>
      </c>
      <c r="L143" s="96"/>
      <c r="M143" s="94"/>
      <c r="N143" s="94"/>
      <c r="O143" s="94"/>
      <c r="P143" s="94"/>
      <c r="Q143" s="94"/>
      <c r="R143" s="90"/>
      <c r="S143" s="97"/>
    </row>
    <row r="144" spans="1:19" ht="15.75" x14ac:dyDescent="0.25">
      <c r="A144" s="82">
        <v>1</v>
      </c>
      <c r="B144" s="98" t="s">
        <v>151</v>
      </c>
      <c r="C144" s="120" t="s">
        <v>152</v>
      </c>
      <c r="D144" s="99">
        <v>41537</v>
      </c>
      <c r="E144" s="100" t="s">
        <v>155</v>
      </c>
      <c r="F144" s="85">
        <v>0</v>
      </c>
      <c r="G144" s="86">
        <v>24000</v>
      </c>
      <c r="H144" s="85">
        <v>0</v>
      </c>
      <c r="I144" s="85">
        <v>0</v>
      </c>
      <c r="J144" s="85">
        <v>0</v>
      </c>
      <c r="K144" s="85">
        <v>0</v>
      </c>
      <c r="L144" s="87">
        <v>12000</v>
      </c>
      <c r="M144" s="85">
        <v>10000</v>
      </c>
      <c r="N144" s="85">
        <v>200000</v>
      </c>
      <c r="O144" s="85">
        <f>SUM(F144:N144)</f>
        <v>246000</v>
      </c>
      <c r="P144" s="101">
        <f>1000000-O144</f>
        <v>754000</v>
      </c>
      <c r="Q144" s="102">
        <f t="shared" ref="Q144" si="10">O144+P144</f>
        <v>1000000</v>
      </c>
      <c r="R144" s="103" t="s">
        <v>142</v>
      </c>
      <c r="S144" s="103" t="s">
        <v>137</v>
      </c>
    </row>
    <row r="145" spans="1:19" ht="15.75" x14ac:dyDescent="0.25">
      <c r="A145" s="82"/>
      <c r="B145" s="98"/>
      <c r="C145" s="89"/>
      <c r="D145" s="99"/>
      <c r="E145" s="100"/>
      <c r="F145" s="85"/>
      <c r="G145" s="86"/>
      <c r="H145" s="85"/>
      <c r="I145" s="85"/>
      <c r="J145" s="85"/>
      <c r="K145" s="85"/>
      <c r="L145" s="87"/>
      <c r="M145" s="85"/>
      <c r="N145" s="85"/>
      <c r="O145" s="85"/>
      <c r="P145" s="85"/>
      <c r="Q145" s="85"/>
      <c r="R145" s="103"/>
      <c r="S145" s="103"/>
    </row>
    <row r="146" spans="1:19" ht="15.75" x14ac:dyDescent="0.25">
      <c r="A146" s="82"/>
      <c r="B146" s="98"/>
      <c r="C146" s="89"/>
      <c r="D146" s="99"/>
      <c r="E146" s="83"/>
      <c r="F146" s="85"/>
      <c r="G146" s="86"/>
      <c r="H146" s="85"/>
      <c r="I146" s="85"/>
      <c r="J146" s="85"/>
      <c r="K146" s="85"/>
      <c r="L146" s="87"/>
      <c r="M146" s="85"/>
      <c r="N146" s="85"/>
      <c r="O146" s="85"/>
      <c r="P146" s="85"/>
      <c r="Q146" s="85"/>
      <c r="R146" s="98"/>
      <c r="S146" s="103"/>
    </row>
    <row r="147" spans="1:19" ht="15.75" x14ac:dyDescent="0.25">
      <c r="A147" s="82"/>
      <c r="B147" s="98"/>
      <c r="C147" s="89"/>
      <c r="D147" s="99"/>
      <c r="E147" s="83"/>
      <c r="F147" s="85" t="s">
        <v>34</v>
      </c>
      <c r="G147" s="86"/>
      <c r="H147" s="85"/>
      <c r="I147" s="85"/>
      <c r="J147" s="85"/>
      <c r="K147" s="85"/>
      <c r="L147" s="87"/>
      <c r="M147" s="85"/>
      <c r="N147" s="85"/>
      <c r="O147" s="85"/>
      <c r="P147" s="85"/>
      <c r="Q147" s="85"/>
      <c r="R147" s="98"/>
      <c r="S147" s="103"/>
    </row>
    <row r="148" spans="1:19" ht="15.75" x14ac:dyDescent="0.25">
      <c r="A148" s="82"/>
      <c r="B148" s="98"/>
      <c r="C148" s="89"/>
      <c r="D148" s="99"/>
      <c r="E148" s="83"/>
      <c r="F148" s="85"/>
      <c r="G148" s="86"/>
      <c r="H148" s="85"/>
      <c r="I148" s="85"/>
      <c r="J148" s="85"/>
      <c r="K148" s="85"/>
      <c r="L148" s="87"/>
      <c r="M148" s="85"/>
      <c r="N148" s="85"/>
      <c r="O148" s="85"/>
      <c r="P148" s="85"/>
      <c r="Q148" s="85"/>
      <c r="R148" s="98"/>
      <c r="S148" s="103"/>
    </row>
    <row r="149" spans="1:19" ht="15.75" x14ac:dyDescent="0.25">
      <c r="A149" s="82"/>
      <c r="B149" s="98"/>
      <c r="C149" s="89"/>
      <c r="D149" s="99"/>
      <c r="E149" s="83"/>
      <c r="F149" s="85"/>
      <c r="G149" s="86"/>
      <c r="H149" s="85"/>
      <c r="I149" s="85"/>
      <c r="J149" s="85"/>
      <c r="K149" s="85"/>
      <c r="L149" s="87"/>
      <c r="M149" s="85"/>
      <c r="N149" s="85"/>
      <c r="O149" s="85"/>
      <c r="P149" s="85"/>
      <c r="Q149" s="85"/>
      <c r="R149" s="98"/>
      <c r="S149" s="103"/>
    </row>
    <row r="150" spans="1:19" ht="15.75" x14ac:dyDescent="0.25">
      <c r="A150" s="82"/>
      <c r="B150" s="98"/>
      <c r="C150" s="89"/>
      <c r="D150" s="99"/>
      <c r="E150" s="83" t="s">
        <v>34</v>
      </c>
      <c r="F150" s="85"/>
      <c r="G150" s="86"/>
      <c r="H150" s="85"/>
      <c r="I150" s="85"/>
      <c r="J150" s="85"/>
      <c r="K150" s="85"/>
      <c r="L150" s="87"/>
      <c r="M150" s="85"/>
      <c r="N150" s="85"/>
      <c r="O150" s="85"/>
      <c r="P150" s="85"/>
      <c r="Q150" s="85"/>
      <c r="R150" s="98"/>
      <c r="S150" s="103"/>
    </row>
    <row r="151" spans="1:19" ht="15.75" x14ac:dyDescent="0.25">
      <c r="A151" s="82"/>
      <c r="B151" s="98"/>
      <c r="C151" s="89"/>
      <c r="D151" s="99"/>
      <c r="E151" s="83"/>
      <c r="F151" s="85"/>
      <c r="G151" s="86"/>
      <c r="H151" s="85"/>
      <c r="I151" s="85"/>
      <c r="J151" s="85"/>
      <c r="K151" s="85"/>
      <c r="L151" s="87"/>
      <c r="M151" s="85"/>
      <c r="N151" s="85"/>
      <c r="O151" s="85"/>
      <c r="P151" s="85"/>
      <c r="Q151" s="85"/>
      <c r="R151" s="98"/>
      <c r="S151" s="103"/>
    </row>
    <row r="152" spans="1:19" ht="15.75" x14ac:dyDescent="0.25">
      <c r="A152" s="82"/>
      <c r="B152" s="98"/>
      <c r="C152" s="89"/>
      <c r="D152" s="99"/>
      <c r="E152" s="83"/>
      <c r="F152" s="85"/>
      <c r="G152" s="86"/>
      <c r="H152" s="85"/>
      <c r="I152" s="85"/>
      <c r="J152" s="85"/>
      <c r="K152" s="85"/>
      <c r="L152" s="87"/>
      <c r="M152" s="85"/>
      <c r="N152" s="85"/>
      <c r="O152" s="85"/>
      <c r="P152" s="85"/>
      <c r="Q152" s="85"/>
      <c r="R152" s="98"/>
      <c r="S152" s="103"/>
    </row>
    <row r="153" spans="1:19" ht="15.75" x14ac:dyDescent="0.25">
      <c r="A153" s="82"/>
      <c r="B153" s="104"/>
      <c r="C153" s="105"/>
      <c r="D153" s="106"/>
      <c r="E153" s="105"/>
      <c r="F153" s="85"/>
      <c r="G153" s="107"/>
      <c r="H153" s="107"/>
      <c r="I153" s="107"/>
      <c r="J153" s="107"/>
      <c r="K153" s="107"/>
      <c r="L153" s="108"/>
      <c r="M153" s="107"/>
      <c r="N153" s="107"/>
      <c r="O153" s="107"/>
      <c r="P153" s="107"/>
      <c r="Q153" s="107"/>
      <c r="R153" s="103"/>
      <c r="S153" s="103"/>
    </row>
    <row r="154" spans="1:19" ht="16.5" thickBot="1" x14ac:dyDescent="0.3">
      <c r="A154" s="109"/>
      <c r="B154" s="572" t="s">
        <v>35</v>
      </c>
      <c r="C154" s="573"/>
      <c r="D154" s="573"/>
      <c r="E154" s="574"/>
      <c r="F154" s="110">
        <f t="shared" ref="F154:Q154" si="11">SUM(F144:F153)</f>
        <v>0</v>
      </c>
      <c r="G154" s="110">
        <f t="shared" si="11"/>
        <v>24000</v>
      </c>
      <c r="H154" s="110">
        <f t="shared" si="11"/>
        <v>0</v>
      </c>
      <c r="I154" s="110">
        <f t="shared" si="11"/>
        <v>0</v>
      </c>
      <c r="J154" s="110">
        <f t="shared" si="11"/>
        <v>0</v>
      </c>
      <c r="K154" s="110">
        <f t="shared" si="11"/>
        <v>0</v>
      </c>
      <c r="L154" s="111">
        <f t="shared" si="11"/>
        <v>12000</v>
      </c>
      <c r="M154" s="110">
        <f t="shared" si="11"/>
        <v>10000</v>
      </c>
      <c r="N154" s="110">
        <f t="shared" si="11"/>
        <v>200000</v>
      </c>
      <c r="O154" s="110">
        <f t="shared" si="11"/>
        <v>246000</v>
      </c>
      <c r="P154" s="110">
        <f t="shared" si="11"/>
        <v>754000</v>
      </c>
      <c r="Q154" s="110">
        <f t="shared" si="11"/>
        <v>1000000</v>
      </c>
      <c r="R154" s="112"/>
      <c r="S154" s="112"/>
    </row>
    <row r="155" spans="1:19" ht="16.5" thickTop="1" x14ac:dyDescent="0.25">
      <c r="A155" s="72"/>
      <c r="B155" s="71"/>
      <c r="C155" s="71"/>
      <c r="D155" s="72"/>
      <c r="E155" s="71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1"/>
      <c r="S155" s="71"/>
    </row>
    <row r="156" spans="1:19" ht="15.75" x14ac:dyDescent="0.25">
      <c r="A156" s="72"/>
      <c r="B156" s="71"/>
      <c r="C156" s="71"/>
      <c r="D156" s="72"/>
      <c r="E156" s="71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1"/>
      <c r="S156" s="71"/>
    </row>
    <row r="157" spans="1:19" ht="15.75" x14ac:dyDescent="0.25">
      <c r="A157" s="72"/>
      <c r="B157" s="71"/>
      <c r="C157" s="71"/>
      <c r="D157" s="72"/>
      <c r="E157" s="71"/>
      <c r="F157" s="73" t="s">
        <v>154</v>
      </c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1"/>
      <c r="S157" s="71"/>
    </row>
    <row r="158" spans="1:19" ht="15.75" x14ac:dyDescent="0.25">
      <c r="A158" s="72"/>
      <c r="B158" s="71"/>
      <c r="C158" s="71"/>
      <c r="D158" s="72"/>
      <c r="E158" s="71"/>
      <c r="F158" s="122" t="s">
        <v>37</v>
      </c>
      <c r="G158" s="575" t="s">
        <v>38</v>
      </c>
      <c r="H158" s="575"/>
      <c r="I158" s="122"/>
      <c r="J158" s="122"/>
      <c r="K158" s="122"/>
      <c r="L158" s="122"/>
      <c r="M158" s="114"/>
      <c r="N158" s="114"/>
      <c r="O158" s="114"/>
      <c r="P158" s="114"/>
      <c r="Q158" s="114"/>
      <c r="R158" s="71"/>
      <c r="S158" s="71"/>
    </row>
    <row r="159" spans="1:19" ht="15.75" x14ac:dyDescent="0.25">
      <c r="A159" s="72"/>
      <c r="B159" s="71"/>
      <c r="C159" s="71"/>
      <c r="D159" s="72"/>
      <c r="E159" s="71"/>
      <c r="F159" s="115"/>
      <c r="G159" s="115"/>
      <c r="H159" s="115"/>
      <c r="I159" s="115"/>
      <c r="J159" s="115"/>
      <c r="K159" s="115"/>
      <c r="L159" s="115"/>
      <c r="M159" s="114"/>
      <c r="N159" s="114"/>
      <c r="O159" s="114"/>
      <c r="P159" s="114"/>
      <c r="Q159" s="114"/>
      <c r="R159" s="71"/>
      <c r="S159" s="71"/>
    </row>
    <row r="160" spans="1:19" ht="15.75" x14ac:dyDescent="0.25">
      <c r="A160" s="72"/>
      <c r="B160" s="71"/>
      <c r="C160" s="71"/>
      <c r="D160" s="72"/>
      <c r="E160" s="71"/>
      <c r="F160" s="115"/>
      <c r="G160" s="115"/>
      <c r="H160" s="115"/>
      <c r="I160" s="115"/>
      <c r="J160" s="115"/>
      <c r="K160" s="115"/>
      <c r="L160" s="115"/>
      <c r="M160" s="114"/>
      <c r="N160" s="114"/>
      <c r="O160" s="114"/>
      <c r="P160" s="114"/>
      <c r="Q160" s="114"/>
      <c r="R160" s="71"/>
      <c r="S160" s="71"/>
    </row>
    <row r="161" spans="1:19" ht="15.75" x14ac:dyDescent="0.25">
      <c r="A161" s="72"/>
      <c r="B161" s="71"/>
      <c r="C161" s="71"/>
      <c r="D161" s="72"/>
      <c r="E161" s="71"/>
      <c r="F161" s="115"/>
      <c r="G161" s="115"/>
      <c r="H161" s="115"/>
      <c r="I161" s="115"/>
      <c r="J161" s="115"/>
      <c r="K161" s="115"/>
      <c r="L161" s="115"/>
      <c r="M161" s="114"/>
      <c r="N161" s="114"/>
      <c r="O161" s="114"/>
      <c r="P161" s="114"/>
      <c r="Q161" s="114"/>
      <c r="R161" s="71"/>
      <c r="S161" s="71"/>
    </row>
    <row r="162" spans="1:19" ht="15.75" x14ac:dyDescent="0.25">
      <c r="A162" s="72"/>
      <c r="B162" s="71"/>
      <c r="C162" s="71"/>
      <c r="D162" s="72"/>
      <c r="E162" s="71"/>
      <c r="F162" s="116" t="s">
        <v>39</v>
      </c>
      <c r="G162" s="116" t="s">
        <v>40</v>
      </c>
      <c r="H162" s="116" t="s">
        <v>79</v>
      </c>
      <c r="I162" s="116"/>
      <c r="J162" s="116"/>
      <c r="K162" s="116"/>
      <c r="L162" s="116"/>
      <c r="M162" s="114"/>
      <c r="N162" s="114"/>
      <c r="O162" s="114"/>
      <c r="P162" s="114"/>
      <c r="Q162" s="114"/>
      <c r="R162" s="71"/>
      <c r="S162" s="71"/>
    </row>
    <row r="163" spans="1:19" ht="15.75" x14ac:dyDescent="0.25">
      <c r="A163" s="72"/>
      <c r="B163" s="71"/>
      <c r="C163" s="71"/>
      <c r="D163" s="72"/>
      <c r="E163" s="71"/>
      <c r="F163" s="117" t="s">
        <v>42</v>
      </c>
      <c r="G163" s="117" t="s">
        <v>43</v>
      </c>
      <c r="H163" s="117" t="s">
        <v>125</v>
      </c>
      <c r="I163" s="118"/>
      <c r="J163" s="118"/>
      <c r="K163" s="118"/>
      <c r="L163" s="118"/>
      <c r="M163" s="114"/>
      <c r="N163" s="114"/>
      <c r="O163" s="114"/>
      <c r="P163" s="114"/>
      <c r="Q163" s="114"/>
      <c r="R163" s="71"/>
      <c r="S163" s="71"/>
    </row>
    <row r="164" spans="1:19" ht="15.75" x14ac:dyDescent="0.25">
      <c r="A164" s="70" t="s">
        <v>0</v>
      </c>
      <c r="B164" s="71"/>
      <c r="C164" s="72"/>
      <c r="D164" s="72"/>
      <c r="E164" s="72"/>
      <c r="F164" s="73"/>
      <c r="G164" s="73"/>
      <c r="H164" s="73"/>
      <c r="I164" s="73"/>
      <c r="J164" s="73"/>
      <c r="K164" s="73" t="s">
        <v>34</v>
      </c>
      <c r="L164" s="73"/>
      <c r="M164" s="73"/>
      <c r="N164" s="73"/>
      <c r="O164" s="73"/>
      <c r="P164" s="73"/>
      <c r="Q164" s="73"/>
      <c r="R164" s="71"/>
      <c r="S164" s="71"/>
    </row>
    <row r="165" spans="1:19" ht="15.75" x14ac:dyDescent="0.25">
      <c r="A165" s="74" t="s">
        <v>156</v>
      </c>
      <c r="B165" s="70"/>
      <c r="C165" s="70"/>
      <c r="D165" s="70"/>
      <c r="E165" s="70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0"/>
      <c r="S165" s="70"/>
    </row>
    <row r="166" spans="1:19" ht="15.75" x14ac:dyDescent="0.25">
      <c r="A166" s="76" t="s">
        <v>1</v>
      </c>
      <c r="B166" s="76" t="s">
        <v>2</v>
      </c>
      <c r="C166" s="77" t="s">
        <v>3</v>
      </c>
      <c r="D166" s="78" t="s">
        <v>4</v>
      </c>
      <c r="E166" s="77" t="s">
        <v>5</v>
      </c>
      <c r="F166" s="79" t="s">
        <v>10</v>
      </c>
      <c r="G166" s="79" t="s">
        <v>7</v>
      </c>
      <c r="H166" s="79" t="s">
        <v>8</v>
      </c>
      <c r="I166" s="79" t="s">
        <v>10</v>
      </c>
      <c r="J166" s="79" t="s">
        <v>10</v>
      </c>
      <c r="K166" s="79" t="s">
        <v>10</v>
      </c>
      <c r="L166" s="80" t="s">
        <v>115</v>
      </c>
      <c r="M166" s="79" t="s">
        <v>11</v>
      </c>
      <c r="N166" s="79" t="s">
        <v>12</v>
      </c>
      <c r="O166" s="79" t="s">
        <v>13</v>
      </c>
      <c r="P166" s="79" t="s">
        <v>13</v>
      </c>
      <c r="Q166" s="79" t="s">
        <v>14</v>
      </c>
      <c r="R166" s="76" t="s">
        <v>15</v>
      </c>
      <c r="S166" s="81" t="s">
        <v>16</v>
      </c>
    </row>
    <row r="167" spans="1:19" ht="15.75" x14ac:dyDescent="0.25">
      <c r="A167" s="82"/>
      <c r="B167" s="82"/>
      <c r="C167" s="83"/>
      <c r="D167" s="84"/>
      <c r="E167" s="83"/>
      <c r="F167" s="85" t="s">
        <v>17</v>
      </c>
      <c r="G167" s="86"/>
      <c r="H167" s="85" t="s">
        <v>116</v>
      </c>
      <c r="I167" s="85" t="s">
        <v>17</v>
      </c>
      <c r="J167" s="85" t="s">
        <v>117</v>
      </c>
      <c r="K167" s="85" t="s">
        <v>24</v>
      </c>
      <c r="L167" s="87" t="s">
        <v>113</v>
      </c>
      <c r="M167" s="86" t="s">
        <v>20</v>
      </c>
      <c r="N167" s="85" t="s">
        <v>21</v>
      </c>
      <c r="O167" s="85" t="s">
        <v>22</v>
      </c>
      <c r="P167" s="85" t="s">
        <v>23</v>
      </c>
      <c r="Q167" s="85" t="s">
        <v>24</v>
      </c>
      <c r="R167" s="82"/>
      <c r="S167" s="88"/>
    </row>
    <row r="168" spans="1:19" ht="15.75" x14ac:dyDescent="0.25">
      <c r="A168" s="82"/>
      <c r="B168" s="82"/>
      <c r="C168" s="89"/>
      <c r="D168" s="84"/>
      <c r="E168" s="83"/>
      <c r="F168" s="85" t="s">
        <v>30</v>
      </c>
      <c r="G168" s="86"/>
      <c r="H168" s="85"/>
      <c r="I168" s="85" t="s">
        <v>26</v>
      </c>
      <c r="J168" s="85" t="s">
        <v>24</v>
      </c>
      <c r="K168" s="85" t="s">
        <v>118</v>
      </c>
      <c r="L168" s="87"/>
      <c r="M168" s="85" t="s">
        <v>29</v>
      </c>
      <c r="N168" s="85" t="s">
        <v>30</v>
      </c>
      <c r="O168" s="85"/>
      <c r="P168" s="85"/>
      <c r="Q168" s="85"/>
      <c r="R168" s="82"/>
      <c r="S168" s="88"/>
    </row>
    <row r="169" spans="1:19" ht="15.75" x14ac:dyDescent="0.25">
      <c r="A169" s="90"/>
      <c r="B169" s="90"/>
      <c r="C169" s="91"/>
      <c r="D169" s="92"/>
      <c r="E169" s="93"/>
      <c r="F169" s="94"/>
      <c r="G169" s="95"/>
      <c r="H169" s="94"/>
      <c r="I169" s="94" t="s">
        <v>30</v>
      </c>
      <c r="J169" s="94" t="s">
        <v>25</v>
      </c>
      <c r="K169" s="94" t="s">
        <v>119</v>
      </c>
      <c r="L169" s="96"/>
      <c r="M169" s="94"/>
      <c r="N169" s="94"/>
      <c r="O169" s="94"/>
      <c r="P169" s="94"/>
      <c r="Q169" s="94"/>
      <c r="R169" s="90"/>
      <c r="S169" s="97"/>
    </row>
    <row r="170" spans="1:19" ht="15.75" x14ac:dyDescent="0.25">
      <c r="A170" s="82">
        <v>1</v>
      </c>
      <c r="B170" s="98" t="s">
        <v>91</v>
      </c>
      <c r="C170" s="120" t="s">
        <v>92</v>
      </c>
      <c r="D170" s="99">
        <v>41542</v>
      </c>
      <c r="E170" s="100" t="s">
        <v>93</v>
      </c>
      <c r="F170" s="85">
        <v>0</v>
      </c>
      <c r="G170" s="86">
        <v>714194</v>
      </c>
      <c r="H170" s="85">
        <v>0</v>
      </c>
      <c r="I170" s="85">
        <v>0</v>
      </c>
      <c r="J170" s="85">
        <v>0</v>
      </c>
      <c r="K170" s="85">
        <v>0</v>
      </c>
      <c r="L170" s="87">
        <v>0</v>
      </c>
      <c r="M170" s="85">
        <v>0</v>
      </c>
      <c r="N170" s="85">
        <v>0</v>
      </c>
      <c r="O170" s="85">
        <f>SUM(F170:N170)</f>
        <v>714194</v>
      </c>
      <c r="P170" s="101">
        <f>15000000-O170</f>
        <v>14285806</v>
      </c>
      <c r="Q170" s="102">
        <f t="shared" ref="Q170" si="12">O170+P170</f>
        <v>15000000</v>
      </c>
      <c r="R170" s="103" t="s">
        <v>157</v>
      </c>
      <c r="S170" s="103" t="s">
        <v>158</v>
      </c>
    </row>
    <row r="171" spans="1:19" ht="15.75" x14ac:dyDescent="0.25">
      <c r="A171" s="82"/>
      <c r="B171" s="98"/>
      <c r="C171" s="89"/>
      <c r="D171" s="99"/>
      <c r="E171" s="100"/>
      <c r="F171" s="85"/>
      <c r="G171" s="86"/>
      <c r="H171" s="85"/>
      <c r="I171" s="85"/>
      <c r="J171" s="85"/>
      <c r="K171" s="85"/>
      <c r="L171" s="87"/>
      <c r="M171" s="85"/>
      <c r="N171" s="85"/>
      <c r="O171" s="85"/>
      <c r="P171" s="85"/>
      <c r="Q171" s="85"/>
      <c r="R171" s="103"/>
      <c r="S171" s="103"/>
    </row>
    <row r="172" spans="1:19" ht="15.75" x14ac:dyDescent="0.25">
      <c r="A172" s="82"/>
      <c r="B172" s="98"/>
      <c r="C172" s="89"/>
      <c r="D172" s="99"/>
      <c r="E172" s="83"/>
      <c r="F172" s="85"/>
      <c r="G172" s="86"/>
      <c r="H172" s="85"/>
      <c r="I172" s="85"/>
      <c r="J172" s="85"/>
      <c r="K172" s="85"/>
      <c r="L172" s="87"/>
      <c r="M172" s="85"/>
      <c r="N172" s="85"/>
      <c r="O172" s="85"/>
      <c r="P172" s="85"/>
      <c r="Q172" s="85"/>
      <c r="R172" s="98"/>
      <c r="S172" s="103"/>
    </row>
    <row r="173" spans="1:19" ht="15.75" x14ac:dyDescent="0.25">
      <c r="A173" s="82"/>
      <c r="B173" s="98"/>
      <c r="C173" s="89"/>
      <c r="D173" s="99"/>
      <c r="E173" s="83"/>
      <c r="F173" s="85" t="s">
        <v>34</v>
      </c>
      <c r="G173" s="86"/>
      <c r="H173" s="85"/>
      <c r="I173" s="85"/>
      <c r="J173" s="85"/>
      <c r="K173" s="85"/>
      <c r="L173" s="87"/>
      <c r="M173" s="85"/>
      <c r="N173" s="85"/>
      <c r="O173" s="85"/>
      <c r="P173" s="85"/>
      <c r="Q173" s="85"/>
      <c r="R173" s="98"/>
      <c r="S173" s="103"/>
    </row>
    <row r="174" spans="1:19" ht="15.75" x14ac:dyDescent="0.25">
      <c r="A174" s="82"/>
      <c r="B174" s="98"/>
      <c r="C174" s="89"/>
      <c r="D174" s="99"/>
      <c r="E174" s="83"/>
      <c r="F174" s="85"/>
      <c r="G174" s="86"/>
      <c r="H174" s="85"/>
      <c r="I174" s="85"/>
      <c r="J174" s="85"/>
      <c r="K174" s="85"/>
      <c r="L174" s="87"/>
      <c r="M174" s="85"/>
      <c r="N174" s="85"/>
      <c r="O174" s="85"/>
      <c r="P174" s="85"/>
      <c r="Q174" s="85"/>
      <c r="R174" s="98"/>
      <c r="S174" s="103"/>
    </row>
    <row r="175" spans="1:19" ht="15.75" x14ac:dyDescent="0.25">
      <c r="A175" s="82"/>
      <c r="B175" s="98"/>
      <c r="C175" s="89"/>
      <c r="D175" s="99"/>
      <c r="E175" s="83"/>
      <c r="F175" s="85"/>
      <c r="G175" s="86"/>
      <c r="H175" s="85"/>
      <c r="I175" s="85"/>
      <c r="J175" s="85"/>
      <c r="K175" s="85"/>
      <c r="L175" s="87"/>
      <c r="M175" s="85"/>
      <c r="N175" s="85"/>
      <c r="O175" s="85"/>
      <c r="P175" s="85"/>
      <c r="Q175" s="85"/>
      <c r="R175" s="98"/>
      <c r="S175" s="103"/>
    </row>
    <row r="176" spans="1:19" ht="15.75" x14ac:dyDescent="0.25">
      <c r="A176" s="82"/>
      <c r="B176" s="98"/>
      <c r="C176" s="89"/>
      <c r="D176" s="99"/>
      <c r="E176" s="83" t="s">
        <v>34</v>
      </c>
      <c r="F176" s="85"/>
      <c r="G176" s="86"/>
      <c r="H176" s="85"/>
      <c r="I176" s="85"/>
      <c r="J176" s="85"/>
      <c r="K176" s="85"/>
      <c r="L176" s="87"/>
      <c r="M176" s="85"/>
      <c r="N176" s="85"/>
      <c r="O176" s="85"/>
      <c r="P176" s="85"/>
      <c r="Q176" s="85"/>
      <c r="R176" s="98"/>
      <c r="S176" s="103"/>
    </row>
    <row r="177" spans="1:19" ht="15.75" x14ac:dyDescent="0.25">
      <c r="A177" s="82"/>
      <c r="B177" s="98"/>
      <c r="C177" s="89"/>
      <c r="D177" s="99"/>
      <c r="E177" s="83"/>
      <c r="F177" s="85"/>
      <c r="G177" s="86"/>
      <c r="H177" s="85"/>
      <c r="I177" s="85"/>
      <c r="J177" s="85"/>
      <c r="K177" s="85"/>
      <c r="L177" s="87"/>
      <c r="M177" s="85"/>
      <c r="N177" s="85"/>
      <c r="O177" s="85"/>
      <c r="P177" s="85"/>
      <c r="Q177" s="85"/>
      <c r="R177" s="98"/>
      <c r="S177" s="103"/>
    </row>
    <row r="178" spans="1:19" ht="15.75" x14ac:dyDescent="0.25">
      <c r="A178" s="82"/>
      <c r="B178" s="98"/>
      <c r="C178" s="89"/>
      <c r="D178" s="99"/>
      <c r="E178" s="83"/>
      <c r="F178" s="85"/>
      <c r="G178" s="86"/>
      <c r="H178" s="85"/>
      <c r="I178" s="85"/>
      <c r="J178" s="85"/>
      <c r="K178" s="85"/>
      <c r="L178" s="87"/>
      <c r="M178" s="85"/>
      <c r="N178" s="85"/>
      <c r="O178" s="85"/>
      <c r="P178" s="85"/>
      <c r="Q178" s="85"/>
      <c r="R178" s="98"/>
      <c r="S178" s="103"/>
    </row>
    <row r="179" spans="1:19" ht="15.75" x14ac:dyDescent="0.25">
      <c r="A179" s="82"/>
      <c r="B179" s="104"/>
      <c r="C179" s="105"/>
      <c r="D179" s="106"/>
      <c r="E179" s="105"/>
      <c r="F179" s="85"/>
      <c r="G179" s="107"/>
      <c r="H179" s="107"/>
      <c r="I179" s="107"/>
      <c r="J179" s="107"/>
      <c r="K179" s="107"/>
      <c r="L179" s="108"/>
      <c r="M179" s="107"/>
      <c r="N179" s="107"/>
      <c r="O179" s="107"/>
      <c r="P179" s="107"/>
      <c r="Q179" s="107"/>
      <c r="R179" s="103"/>
      <c r="S179" s="103"/>
    </row>
    <row r="180" spans="1:19" ht="16.5" thickBot="1" x14ac:dyDescent="0.3">
      <c r="A180" s="109"/>
      <c r="B180" s="572" t="s">
        <v>35</v>
      </c>
      <c r="C180" s="573"/>
      <c r="D180" s="573"/>
      <c r="E180" s="574"/>
      <c r="F180" s="110">
        <f t="shared" ref="F180:Q180" si="13">SUM(F170:F179)</f>
        <v>0</v>
      </c>
      <c r="G180" s="110">
        <f t="shared" si="13"/>
        <v>714194</v>
      </c>
      <c r="H180" s="110">
        <f t="shared" si="13"/>
        <v>0</v>
      </c>
      <c r="I180" s="110">
        <f t="shared" si="13"/>
        <v>0</v>
      </c>
      <c r="J180" s="110">
        <f t="shared" si="13"/>
        <v>0</v>
      </c>
      <c r="K180" s="110">
        <f t="shared" si="13"/>
        <v>0</v>
      </c>
      <c r="L180" s="111">
        <f t="shared" si="13"/>
        <v>0</v>
      </c>
      <c r="M180" s="110">
        <f t="shared" si="13"/>
        <v>0</v>
      </c>
      <c r="N180" s="110">
        <f t="shared" si="13"/>
        <v>0</v>
      </c>
      <c r="O180" s="110">
        <f t="shared" si="13"/>
        <v>714194</v>
      </c>
      <c r="P180" s="110">
        <f t="shared" si="13"/>
        <v>14285806</v>
      </c>
      <c r="Q180" s="110">
        <f t="shared" si="13"/>
        <v>15000000</v>
      </c>
      <c r="R180" s="112"/>
      <c r="S180" s="112"/>
    </row>
    <row r="181" spans="1:19" ht="16.5" thickTop="1" x14ac:dyDescent="0.25">
      <c r="A181" s="72"/>
      <c r="B181" s="71"/>
      <c r="C181" s="71"/>
      <c r="D181" s="72"/>
      <c r="E181" s="71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1"/>
      <c r="S181" s="71"/>
    </row>
    <row r="182" spans="1:19" ht="15.75" x14ac:dyDescent="0.25">
      <c r="A182" s="72"/>
      <c r="B182" s="71"/>
      <c r="C182" s="71"/>
      <c r="D182" s="72"/>
      <c r="E182" s="71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1"/>
      <c r="S182" s="71"/>
    </row>
    <row r="183" spans="1:19" ht="15.75" x14ac:dyDescent="0.25">
      <c r="A183" s="72"/>
      <c r="B183" s="71"/>
      <c r="C183" s="71"/>
      <c r="D183" s="72"/>
      <c r="E183" s="71"/>
      <c r="F183" s="73" t="s">
        <v>159</v>
      </c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1"/>
      <c r="S183" s="71"/>
    </row>
    <row r="184" spans="1:19" ht="15.75" x14ac:dyDescent="0.25">
      <c r="A184" s="72"/>
      <c r="B184" s="71"/>
      <c r="C184" s="71"/>
      <c r="D184" s="72"/>
      <c r="E184" s="71"/>
      <c r="F184" s="123" t="s">
        <v>37</v>
      </c>
      <c r="G184" s="575" t="s">
        <v>38</v>
      </c>
      <c r="H184" s="575"/>
      <c r="I184" s="123"/>
      <c r="J184" s="123"/>
      <c r="K184" s="123"/>
      <c r="L184" s="123"/>
      <c r="M184" s="114"/>
      <c r="N184" s="114"/>
      <c r="O184" s="114"/>
      <c r="P184" s="114"/>
      <c r="Q184" s="114"/>
      <c r="R184" s="71"/>
      <c r="S184" s="71"/>
    </row>
    <row r="185" spans="1:19" ht="15.75" x14ac:dyDescent="0.25">
      <c r="A185" s="72"/>
      <c r="B185" s="71"/>
      <c r="C185" s="71"/>
      <c r="D185" s="72"/>
      <c r="E185" s="71"/>
      <c r="F185" s="115"/>
      <c r="G185" s="115"/>
      <c r="H185" s="115"/>
      <c r="I185" s="115"/>
      <c r="J185" s="115"/>
      <c r="K185" s="115"/>
      <c r="L185" s="115"/>
      <c r="M185" s="114"/>
      <c r="N185" s="114"/>
      <c r="O185" s="114"/>
      <c r="P185" s="114"/>
      <c r="Q185" s="114"/>
      <c r="R185" s="71"/>
      <c r="S185" s="71"/>
    </row>
    <row r="186" spans="1:19" ht="15.75" x14ac:dyDescent="0.25">
      <c r="A186" s="72"/>
      <c r="B186" s="71"/>
      <c r="C186" s="71"/>
      <c r="D186" s="72"/>
      <c r="E186" s="71"/>
      <c r="F186" s="115"/>
      <c r="G186" s="115"/>
      <c r="H186" s="115"/>
      <c r="I186" s="115"/>
      <c r="J186" s="115"/>
      <c r="K186" s="115"/>
      <c r="L186" s="115"/>
      <c r="M186" s="114"/>
      <c r="N186" s="114"/>
      <c r="O186" s="114"/>
      <c r="P186" s="114"/>
      <c r="Q186" s="114"/>
      <c r="R186" s="71"/>
      <c r="S186" s="71"/>
    </row>
    <row r="187" spans="1:19" ht="15.75" x14ac:dyDescent="0.25">
      <c r="A187" s="72"/>
      <c r="B187" s="71"/>
      <c r="C187" s="71"/>
      <c r="D187" s="72"/>
      <c r="E187" s="71"/>
      <c r="F187" s="115"/>
      <c r="G187" s="115"/>
      <c r="H187" s="115"/>
      <c r="I187" s="115"/>
      <c r="J187" s="115"/>
      <c r="K187" s="115"/>
      <c r="L187" s="115"/>
      <c r="M187" s="114"/>
      <c r="N187" s="114"/>
      <c r="O187" s="114"/>
      <c r="P187" s="114"/>
      <c r="Q187" s="114"/>
      <c r="R187" s="71"/>
      <c r="S187" s="71"/>
    </row>
    <row r="188" spans="1:19" ht="15.75" x14ac:dyDescent="0.25">
      <c r="A188" s="72"/>
      <c r="B188" s="71"/>
      <c r="C188" s="71"/>
      <c r="D188" s="72"/>
      <c r="E188" s="71"/>
      <c r="F188" s="116" t="s">
        <v>39</v>
      </c>
      <c r="G188" s="116" t="s">
        <v>40</v>
      </c>
      <c r="H188" s="116" t="s">
        <v>79</v>
      </c>
      <c r="I188" s="116"/>
      <c r="J188" s="116"/>
      <c r="K188" s="116"/>
      <c r="L188" s="116"/>
      <c r="M188" s="114"/>
      <c r="N188" s="114"/>
      <c r="O188" s="114"/>
      <c r="P188" s="114"/>
      <c r="Q188" s="114"/>
      <c r="R188" s="71"/>
      <c r="S188" s="71"/>
    </row>
  </sheetData>
  <mergeCells count="14">
    <mergeCell ref="B180:E180"/>
    <mergeCell ref="G184:H184"/>
    <mergeCell ref="B154:E154"/>
    <mergeCell ref="G158:H158"/>
    <mergeCell ref="B19:E19"/>
    <mergeCell ref="G23:H23"/>
    <mergeCell ref="B46:E46"/>
    <mergeCell ref="G50:H50"/>
    <mergeCell ref="B73:E73"/>
    <mergeCell ref="B127:E127"/>
    <mergeCell ref="G131:H131"/>
    <mergeCell ref="B100:E100"/>
    <mergeCell ref="G104:H104"/>
    <mergeCell ref="G77:H77"/>
  </mergeCells>
  <pageMargins left="0.7" right="0.7" top="0.75" bottom="0.75" header="0.3" footer="0.3"/>
  <pageSetup paperSize="5" scale="45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A50" workbookViewId="0">
      <selection activeCell="E69" sqref="E69"/>
    </sheetView>
  </sheetViews>
  <sheetFormatPr defaultRowHeight="15" x14ac:dyDescent="0.25"/>
  <cols>
    <col min="1" max="1" width="5.7109375" style="129" customWidth="1"/>
    <col min="2" max="2" width="31.7109375" style="129" customWidth="1"/>
    <col min="3" max="3" width="11.7109375" style="129" customWidth="1"/>
    <col min="4" max="4" width="11.5703125" style="129" customWidth="1"/>
    <col min="5" max="5" width="17" style="129" customWidth="1"/>
    <col min="6" max="6" width="20.85546875" style="129" customWidth="1"/>
    <col min="7" max="7" width="17.5703125" style="129" customWidth="1"/>
    <col min="8" max="8" width="22" style="129" customWidth="1"/>
    <col min="9" max="10" width="16.28515625" style="129" customWidth="1"/>
    <col min="11" max="11" width="15.85546875" style="129" customWidth="1"/>
    <col min="12" max="12" width="17.7109375" style="129" customWidth="1"/>
    <col min="13" max="13" width="18.42578125" style="129" customWidth="1"/>
    <col min="14" max="14" width="15.42578125" style="129" customWidth="1"/>
    <col min="15" max="15" width="17.5703125" style="129" customWidth="1"/>
    <col min="16" max="16" width="18.42578125" style="129" customWidth="1"/>
    <col min="17" max="17" width="18.28515625" style="129" customWidth="1"/>
    <col min="18" max="18" width="34" style="129" customWidth="1"/>
    <col min="19" max="19" width="30.2851562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160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9" t="s">
        <v>10</v>
      </c>
      <c r="G3" s="9" t="s">
        <v>7</v>
      </c>
      <c r="H3" s="9" t="s">
        <v>8</v>
      </c>
      <c r="I3" s="9" t="s">
        <v>10</v>
      </c>
      <c r="J3" s="9" t="s">
        <v>10</v>
      </c>
      <c r="K3" s="9" t="s">
        <v>10</v>
      </c>
      <c r="L3" s="65" t="s">
        <v>115</v>
      </c>
      <c r="M3" s="9" t="s">
        <v>11</v>
      </c>
      <c r="N3" s="9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0" t="s">
        <v>16</v>
      </c>
    </row>
    <row r="4" spans="1:19" ht="15.75" x14ac:dyDescent="0.25">
      <c r="A4" s="44"/>
      <c r="B4" s="44"/>
      <c r="C4" s="45"/>
      <c r="D4" s="13"/>
      <c r="E4" s="45"/>
      <c r="F4" s="46" t="s">
        <v>17</v>
      </c>
      <c r="G4" s="47"/>
      <c r="H4" s="46" t="s">
        <v>116</v>
      </c>
      <c r="I4" s="46" t="s">
        <v>17</v>
      </c>
      <c r="J4" s="46" t="s">
        <v>117</v>
      </c>
      <c r="K4" s="46" t="s">
        <v>24</v>
      </c>
      <c r="L4" s="66" t="s">
        <v>113</v>
      </c>
      <c r="M4" s="47" t="s">
        <v>20</v>
      </c>
      <c r="N4" s="46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46" t="s">
        <v>30</v>
      </c>
      <c r="G5" s="47"/>
      <c r="H5" s="46"/>
      <c r="I5" s="46" t="s">
        <v>26</v>
      </c>
      <c r="J5" s="46" t="s">
        <v>24</v>
      </c>
      <c r="K5" s="46" t="s">
        <v>118</v>
      </c>
      <c r="L5" s="66"/>
      <c r="M5" s="46" t="s">
        <v>29</v>
      </c>
      <c r="N5" s="46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22" t="s">
        <v>30</v>
      </c>
      <c r="J6" s="22" t="s">
        <v>25</v>
      </c>
      <c r="K6" s="22" t="s">
        <v>119</v>
      </c>
      <c r="L6" s="67"/>
      <c r="M6" s="22"/>
      <c r="N6" s="22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161</v>
      </c>
      <c r="C7" s="41" t="s">
        <v>162</v>
      </c>
      <c r="D7" s="49">
        <v>41569</v>
      </c>
      <c r="E7" s="55" t="s">
        <v>163</v>
      </c>
      <c r="F7" s="46">
        <v>0</v>
      </c>
      <c r="G7" s="47">
        <v>480000</v>
      </c>
      <c r="H7" s="46">
        <v>0</v>
      </c>
      <c r="I7" s="46">
        <v>0</v>
      </c>
      <c r="J7" s="46">
        <v>0</v>
      </c>
      <c r="K7" s="46">
        <v>0</v>
      </c>
      <c r="L7" s="66">
        <v>0</v>
      </c>
      <c r="M7" s="46">
        <v>193200</v>
      </c>
      <c r="N7" s="46">
        <v>200000</v>
      </c>
      <c r="O7" s="46">
        <f>SUM(F7:N7)</f>
        <v>873200</v>
      </c>
      <c r="P7" s="124">
        <f>20000000-O7</f>
        <v>19126800</v>
      </c>
      <c r="Q7" s="133">
        <f t="shared" ref="Q7" si="0">O7+P7</f>
        <v>20000000</v>
      </c>
      <c r="R7" s="1" t="s">
        <v>136</v>
      </c>
      <c r="S7" s="1" t="s">
        <v>158</v>
      </c>
    </row>
    <row r="8" spans="1:19" ht="15.75" x14ac:dyDescent="0.25">
      <c r="A8" s="44"/>
      <c r="B8" s="132"/>
      <c r="C8" s="48"/>
      <c r="D8" s="49"/>
      <c r="E8" s="55"/>
      <c r="F8" s="46"/>
      <c r="G8" s="47"/>
      <c r="H8" s="46"/>
      <c r="I8" s="46"/>
      <c r="J8" s="46"/>
      <c r="K8" s="46"/>
      <c r="L8" s="66"/>
      <c r="M8" s="46"/>
      <c r="N8" s="46"/>
      <c r="O8" s="46"/>
      <c r="P8" s="46"/>
      <c r="Q8" s="46"/>
      <c r="R8" s="1"/>
      <c r="S8" s="1"/>
    </row>
    <row r="9" spans="1:19" ht="15.75" x14ac:dyDescent="0.25">
      <c r="A9" s="44"/>
      <c r="B9" s="132"/>
      <c r="C9" s="48"/>
      <c r="D9" s="49"/>
      <c r="E9" s="45"/>
      <c r="F9" s="46"/>
      <c r="G9" s="47"/>
      <c r="H9" s="46"/>
      <c r="I9" s="46"/>
      <c r="J9" s="46"/>
      <c r="K9" s="46"/>
      <c r="L9" s="66"/>
      <c r="M9" s="46"/>
      <c r="N9" s="46"/>
      <c r="O9" s="46"/>
      <c r="P9" s="46"/>
      <c r="Q9" s="46"/>
      <c r="R9" s="132"/>
      <c r="S9" s="1"/>
    </row>
    <row r="10" spans="1:19" ht="15.75" x14ac:dyDescent="0.25">
      <c r="A10" s="44"/>
      <c r="B10" s="132"/>
      <c r="C10" s="48"/>
      <c r="D10" s="49"/>
      <c r="E10" s="45"/>
      <c r="F10" s="46" t="s">
        <v>34</v>
      </c>
      <c r="G10" s="47"/>
      <c r="H10" s="46"/>
      <c r="I10" s="46"/>
      <c r="J10" s="46"/>
      <c r="K10" s="46"/>
      <c r="L10" s="66"/>
      <c r="M10" s="46"/>
      <c r="N10" s="46"/>
      <c r="O10" s="46"/>
      <c r="P10" s="46"/>
      <c r="Q10" s="46"/>
      <c r="R10" s="132"/>
      <c r="S10" s="1"/>
    </row>
    <row r="11" spans="1:19" ht="15.75" x14ac:dyDescent="0.25">
      <c r="A11" s="44"/>
      <c r="B11" s="132"/>
      <c r="C11" s="48"/>
      <c r="D11" s="49"/>
      <c r="E11" s="45"/>
      <c r="F11" s="46"/>
      <c r="G11" s="47"/>
      <c r="H11" s="46"/>
      <c r="I11" s="46"/>
      <c r="J11" s="46"/>
      <c r="K11" s="46"/>
      <c r="L11" s="66"/>
      <c r="M11" s="46"/>
      <c r="N11" s="46"/>
      <c r="O11" s="46"/>
      <c r="P11" s="46"/>
      <c r="Q11" s="46"/>
      <c r="R11" s="132"/>
      <c r="S11" s="1"/>
    </row>
    <row r="12" spans="1:19" ht="15.75" x14ac:dyDescent="0.25">
      <c r="A12" s="44"/>
      <c r="B12" s="132"/>
      <c r="C12" s="48"/>
      <c r="D12" s="49"/>
      <c r="E12" s="45"/>
      <c r="F12" s="46"/>
      <c r="G12" s="47"/>
      <c r="H12" s="46"/>
      <c r="I12" s="46"/>
      <c r="J12" s="46"/>
      <c r="K12" s="46"/>
      <c r="L12" s="66"/>
      <c r="M12" s="46"/>
      <c r="N12" s="46"/>
      <c r="O12" s="46"/>
      <c r="P12" s="46"/>
      <c r="Q12" s="46"/>
      <c r="R12" s="132"/>
      <c r="S12" s="1"/>
    </row>
    <row r="13" spans="1:19" ht="15.75" x14ac:dyDescent="0.25">
      <c r="A13" s="44"/>
      <c r="B13" s="132"/>
      <c r="C13" s="48"/>
      <c r="D13" s="49"/>
      <c r="E13" s="45" t="s">
        <v>34</v>
      </c>
      <c r="F13" s="46"/>
      <c r="G13" s="47"/>
      <c r="H13" s="46"/>
      <c r="I13" s="46"/>
      <c r="J13" s="46"/>
      <c r="K13" s="46"/>
      <c r="L13" s="66"/>
      <c r="M13" s="46"/>
      <c r="N13" s="46"/>
      <c r="O13" s="46"/>
      <c r="P13" s="46"/>
      <c r="Q13" s="46"/>
      <c r="R13" s="132"/>
      <c r="S13" s="1"/>
    </row>
    <row r="14" spans="1:19" ht="15.75" x14ac:dyDescent="0.25">
      <c r="A14" s="44"/>
      <c r="B14" s="132"/>
      <c r="C14" s="48"/>
      <c r="D14" s="49"/>
      <c r="E14" s="45"/>
      <c r="F14" s="46"/>
      <c r="G14" s="47"/>
      <c r="H14" s="46"/>
      <c r="I14" s="46"/>
      <c r="J14" s="46"/>
      <c r="K14" s="46"/>
      <c r="L14" s="66"/>
      <c r="M14" s="46"/>
      <c r="N14" s="46"/>
      <c r="O14" s="46"/>
      <c r="P14" s="46"/>
      <c r="Q14" s="46"/>
      <c r="R14" s="132"/>
      <c r="S14" s="1"/>
    </row>
    <row r="15" spans="1:19" ht="15.75" x14ac:dyDescent="0.25">
      <c r="A15" s="44"/>
      <c r="B15" s="132"/>
      <c r="C15" s="48"/>
      <c r="D15" s="49"/>
      <c r="E15" s="45"/>
      <c r="F15" s="46"/>
      <c r="G15" s="47"/>
      <c r="H15" s="46"/>
      <c r="I15" s="46"/>
      <c r="J15" s="46"/>
      <c r="K15" s="46"/>
      <c r="L15" s="66"/>
      <c r="M15" s="46"/>
      <c r="N15" s="46"/>
      <c r="O15" s="46"/>
      <c r="P15" s="46"/>
      <c r="Q15" s="46"/>
      <c r="R15" s="132"/>
      <c r="S15" s="1"/>
    </row>
    <row r="16" spans="1:19" ht="15.75" x14ac:dyDescent="0.25">
      <c r="A16" s="44"/>
      <c r="B16" s="27"/>
      <c r="C16" s="28"/>
      <c r="D16" s="29"/>
      <c r="E16" s="28"/>
      <c r="F16" s="46"/>
      <c r="G16" s="26"/>
      <c r="H16" s="26"/>
      <c r="I16" s="26"/>
      <c r="J16" s="26"/>
      <c r="K16" s="26"/>
      <c r="L16" s="68"/>
      <c r="M16" s="26"/>
      <c r="N16" s="26"/>
      <c r="O16" s="26"/>
      <c r="P16" s="26"/>
      <c r="Q16" s="26"/>
      <c r="R16" s="1"/>
      <c r="S16" s="1"/>
    </row>
    <row r="17" spans="1:19" ht="16.5" thickBot="1" x14ac:dyDescent="0.3">
      <c r="A17" s="30"/>
      <c r="B17" s="568" t="s">
        <v>35</v>
      </c>
      <c r="C17" s="569"/>
      <c r="D17" s="569"/>
      <c r="E17" s="570"/>
      <c r="F17" s="31">
        <f t="shared" ref="F17:Q17" si="1">SUM(F7:F16)</f>
        <v>0</v>
      </c>
      <c r="G17" s="31">
        <f t="shared" si="1"/>
        <v>480000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69">
        <f t="shared" si="1"/>
        <v>0</v>
      </c>
      <c r="M17" s="31">
        <f t="shared" si="1"/>
        <v>193200</v>
      </c>
      <c r="N17" s="31">
        <f t="shared" si="1"/>
        <v>200000</v>
      </c>
      <c r="O17" s="31">
        <f t="shared" si="1"/>
        <v>873200</v>
      </c>
      <c r="P17" s="31">
        <f t="shared" si="1"/>
        <v>19126800</v>
      </c>
      <c r="Q17" s="31">
        <f t="shared" si="1"/>
        <v>20000000</v>
      </c>
      <c r="R17" s="32"/>
      <c r="S17" s="32"/>
    </row>
    <row r="18" spans="1:19" ht="16.5" thickTop="1" x14ac:dyDescent="0.25">
      <c r="A18" s="127"/>
      <c r="B18" s="126"/>
      <c r="C18" s="126"/>
      <c r="D18" s="127"/>
      <c r="E18" s="126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28" t="s">
        <v>164</v>
      </c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4" t="s">
        <v>37</v>
      </c>
      <c r="G21" s="576" t="s">
        <v>38</v>
      </c>
      <c r="H21" s="576"/>
      <c r="I21" s="134"/>
      <c r="J21" s="134"/>
      <c r="K21" s="134"/>
      <c r="L21" s="134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4"/>
      <c r="G22" s="134"/>
      <c r="H22" s="134"/>
      <c r="I22" s="134"/>
      <c r="J22" s="134"/>
      <c r="K22" s="134"/>
      <c r="L22" s="134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7"/>
      <c r="G23" s="137"/>
      <c r="H23" s="137"/>
      <c r="I23" s="137"/>
      <c r="J23" s="137"/>
      <c r="K23" s="137"/>
      <c r="L23" s="137"/>
      <c r="M23" s="136"/>
      <c r="N23" s="136"/>
      <c r="O23" s="136"/>
      <c r="P23" s="136"/>
      <c r="Q23" s="136"/>
      <c r="R23" s="126"/>
      <c r="S23" s="126"/>
    </row>
    <row r="24" spans="1:19" ht="15.75" x14ac:dyDescent="0.25">
      <c r="A24" s="127"/>
      <c r="B24" s="126"/>
      <c r="C24" s="126"/>
      <c r="D24" s="127"/>
      <c r="E24" s="126"/>
      <c r="F24" s="137"/>
      <c r="G24" s="137"/>
      <c r="H24" s="137"/>
      <c r="I24" s="137"/>
      <c r="J24" s="137"/>
      <c r="K24" s="137"/>
      <c r="L24" s="137"/>
      <c r="M24" s="136"/>
      <c r="N24" s="136"/>
      <c r="O24" s="136"/>
      <c r="P24" s="136"/>
      <c r="Q24" s="136"/>
      <c r="R24" s="126"/>
      <c r="S24" s="126"/>
    </row>
    <row r="25" spans="1:19" ht="15.75" x14ac:dyDescent="0.25">
      <c r="A25" s="127"/>
      <c r="B25" s="126"/>
      <c r="C25" s="126"/>
      <c r="D25" s="127"/>
      <c r="E25" s="126"/>
      <c r="F25" s="137"/>
      <c r="G25" s="137"/>
      <c r="H25" s="137"/>
      <c r="I25" s="137"/>
      <c r="J25" s="137"/>
      <c r="K25" s="137"/>
      <c r="L25" s="137"/>
      <c r="M25" s="136"/>
      <c r="N25" s="136"/>
      <c r="O25" s="136"/>
      <c r="P25" s="136"/>
      <c r="Q25" s="136"/>
      <c r="R25" s="126"/>
      <c r="S25" s="126"/>
    </row>
    <row r="26" spans="1:19" ht="15.75" x14ac:dyDescent="0.25">
      <c r="A26" s="127"/>
      <c r="B26" s="126"/>
      <c r="C26" s="126"/>
      <c r="D26" s="127"/>
      <c r="E26" s="126"/>
      <c r="F26" s="138" t="s">
        <v>39</v>
      </c>
      <c r="G26" s="138" t="s">
        <v>40</v>
      </c>
      <c r="H26" s="138" t="s">
        <v>79</v>
      </c>
      <c r="I26" s="138"/>
      <c r="J26" s="138"/>
      <c r="K26" s="138"/>
      <c r="L26" s="138"/>
      <c r="M26" s="136"/>
      <c r="N26" s="136"/>
      <c r="O26" s="136"/>
      <c r="P26" s="136"/>
      <c r="Q26" s="136"/>
      <c r="R26" s="126"/>
      <c r="S26" s="126"/>
    </row>
    <row r="27" spans="1:19" x14ac:dyDescent="0.25">
      <c r="F27" s="139" t="s">
        <v>42</v>
      </c>
      <c r="G27" s="139" t="s">
        <v>43</v>
      </c>
      <c r="H27" s="139" t="s">
        <v>125</v>
      </c>
    </row>
    <row r="28" spans="1:19" ht="15.75" x14ac:dyDescent="0.25">
      <c r="A28" s="125" t="s">
        <v>0</v>
      </c>
      <c r="B28" s="126"/>
      <c r="C28" s="127"/>
      <c r="D28" s="127"/>
      <c r="E28" s="127"/>
      <c r="I28" s="128"/>
      <c r="J28" s="128"/>
      <c r="K28" s="128" t="s">
        <v>34</v>
      </c>
      <c r="L28" s="128"/>
      <c r="M28" s="128"/>
      <c r="N28" s="128"/>
      <c r="O28" s="128"/>
      <c r="P28" s="128"/>
      <c r="Q28" s="128"/>
      <c r="R28" s="126"/>
      <c r="S28" s="126"/>
    </row>
    <row r="29" spans="1:19" ht="15.75" x14ac:dyDescent="0.25">
      <c r="A29" s="130" t="s">
        <v>169</v>
      </c>
      <c r="B29" s="125"/>
      <c r="C29" s="125"/>
      <c r="D29" s="125"/>
      <c r="E29" s="125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25"/>
      <c r="S29" s="125"/>
    </row>
    <row r="30" spans="1:19" ht="15.75" x14ac:dyDescent="0.25">
      <c r="A30" s="6" t="s">
        <v>1</v>
      </c>
      <c r="B30" s="6" t="s">
        <v>2</v>
      </c>
      <c r="C30" s="7" t="s">
        <v>3</v>
      </c>
      <c r="D30" s="8" t="s">
        <v>4</v>
      </c>
      <c r="E30" s="7" t="s">
        <v>5</v>
      </c>
      <c r="F30" s="9" t="s">
        <v>10</v>
      </c>
      <c r="G30" s="9" t="s">
        <v>7</v>
      </c>
      <c r="H30" s="9" t="s">
        <v>8</v>
      </c>
      <c r="I30" s="9" t="s">
        <v>10</v>
      </c>
      <c r="J30" s="9" t="s">
        <v>10</v>
      </c>
      <c r="K30" s="9" t="s">
        <v>10</v>
      </c>
      <c r="L30" s="65" t="s">
        <v>115</v>
      </c>
      <c r="M30" s="9" t="s">
        <v>11</v>
      </c>
      <c r="N30" s="9" t="s">
        <v>12</v>
      </c>
      <c r="O30" s="9" t="s">
        <v>13</v>
      </c>
      <c r="P30" s="9" t="s">
        <v>13</v>
      </c>
      <c r="Q30" s="9" t="s">
        <v>14</v>
      </c>
      <c r="R30" s="6" t="s">
        <v>15</v>
      </c>
      <c r="S30" s="10" t="s">
        <v>16</v>
      </c>
    </row>
    <row r="31" spans="1:19" ht="15.75" x14ac:dyDescent="0.25">
      <c r="A31" s="44"/>
      <c r="B31" s="44"/>
      <c r="C31" s="45"/>
      <c r="D31" s="13"/>
      <c r="E31" s="45"/>
      <c r="F31" s="46" t="s">
        <v>17</v>
      </c>
      <c r="G31" s="47"/>
      <c r="H31" s="46" t="s">
        <v>116</v>
      </c>
      <c r="I31" s="46" t="s">
        <v>17</v>
      </c>
      <c r="J31" s="46" t="s">
        <v>117</v>
      </c>
      <c r="K31" s="46" t="s">
        <v>24</v>
      </c>
      <c r="L31" s="66" t="s">
        <v>113</v>
      </c>
      <c r="M31" s="47" t="s">
        <v>20</v>
      </c>
      <c r="N31" s="46" t="s">
        <v>21</v>
      </c>
      <c r="O31" s="46" t="s">
        <v>22</v>
      </c>
      <c r="P31" s="46" t="s">
        <v>23</v>
      </c>
      <c r="Q31" s="46" t="s">
        <v>24</v>
      </c>
      <c r="R31" s="44"/>
      <c r="S31" s="16"/>
    </row>
    <row r="32" spans="1:19" ht="15.75" x14ac:dyDescent="0.25">
      <c r="A32" s="44"/>
      <c r="B32" s="44"/>
      <c r="C32" s="48"/>
      <c r="D32" s="13"/>
      <c r="E32" s="45"/>
      <c r="F32" s="46" t="s">
        <v>30</v>
      </c>
      <c r="G32" s="47"/>
      <c r="H32" s="46"/>
      <c r="I32" s="46" t="s">
        <v>26</v>
      </c>
      <c r="J32" s="46" t="s">
        <v>24</v>
      </c>
      <c r="K32" s="46" t="s">
        <v>118</v>
      </c>
      <c r="L32" s="66"/>
      <c r="M32" s="46" t="s">
        <v>29</v>
      </c>
      <c r="N32" s="46" t="s">
        <v>30</v>
      </c>
      <c r="O32" s="46"/>
      <c r="P32" s="46"/>
      <c r="Q32" s="46"/>
      <c r="R32" s="44"/>
      <c r="S32" s="16"/>
    </row>
    <row r="33" spans="1:19" ht="15.75" x14ac:dyDescent="0.25">
      <c r="A33" s="18"/>
      <c r="B33" s="18"/>
      <c r="C33" s="19"/>
      <c r="D33" s="20"/>
      <c r="E33" s="21"/>
      <c r="F33" s="22"/>
      <c r="G33" s="23"/>
      <c r="H33" s="22"/>
      <c r="I33" s="22" t="s">
        <v>30</v>
      </c>
      <c r="J33" s="22" t="s">
        <v>25</v>
      </c>
      <c r="K33" s="22" t="s">
        <v>119</v>
      </c>
      <c r="L33" s="67"/>
      <c r="M33" s="22"/>
      <c r="N33" s="22"/>
      <c r="O33" s="22"/>
      <c r="P33" s="22"/>
      <c r="Q33" s="22"/>
      <c r="R33" s="18"/>
      <c r="S33" s="24"/>
    </row>
    <row r="34" spans="1:19" ht="15.75" x14ac:dyDescent="0.25">
      <c r="A34" s="44">
        <v>1</v>
      </c>
      <c r="B34" s="132" t="s">
        <v>171</v>
      </c>
      <c r="C34" s="41" t="s">
        <v>172</v>
      </c>
      <c r="D34" s="49">
        <v>41572</v>
      </c>
      <c r="E34" s="55" t="s">
        <v>173</v>
      </c>
      <c r="F34" s="46">
        <v>0</v>
      </c>
      <c r="G34" s="124">
        <f>506800</f>
        <v>506800</v>
      </c>
      <c r="H34" s="46">
        <v>0</v>
      </c>
      <c r="I34" s="46">
        <v>0</v>
      </c>
      <c r="J34" s="46">
        <v>0</v>
      </c>
      <c r="K34" s="46">
        <v>0</v>
      </c>
      <c r="L34" s="66">
        <v>0</v>
      </c>
      <c r="M34" s="46">
        <v>0</v>
      </c>
      <c r="N34" s="46">
        <v>0</v>
      </c>
      <c r="O34" s="46">
        <f>SUM(F34:N34)</f>
        <v>506800</v>
      </c>
      <c r="P34" s="124">
        <f>7000000-O34</f>
        <v>6493200</v>
      </c>
      <c r="Q34" s="133">
        <f t="shared" ref="Q34" si="2">O34+P34</f>
        <v>7000000</v>
      </c>
      <c r="R34" s="1" t="s">
        <v>130</v>
      </c>
      <c r="S34" s="1" t="s">
        <v>174</v>
      </c>
    </row>
    <row r="35" spans="1:19" ht="15.75" x14ac:dyDescent="0.25">
      <c r="A35" s="44"/>
      <c r="B35" s="132"/>
      <c r="C35" s="48"/>
      <c r="D35" s="49"/>
      <c r="E35" s="55"/>
      <c r="F35" s="46"/>
      <c r="G35" s="47"/>
      <c r="H35" s="46"/>
      <c r="I35" s="46"/>
      <c r="J35" s="46"/>
      <c r="K35" s="46"/>
      <c r="L35" s="66"/>
      <c r="M35" s="46"/>
      <c r="N35" s="46"/>
      <c r="O35" s="46"/>
      <c r="P35" s="46"/>
      <c r="Q35" s="46"/>
      <c r="R35" s="1"/>
      <c r="S35" s="1"/>
    </row>
    <row r="36" spans="1:19" ht="15.75" x14ac:dyDescent="0.25">
      <c r="A36" s="44"/>
      <c r="B36" s="132"/>
      <c r="C36" s="48"/>
      <c r="D36" s="49"/>
      <c r="E36" s="45"/>
      <c r="F36" s="46"/>
      <c r="G36" s="47"/>
      <c r="H36" s="46"/>
      <c r="I36" s="46"/>
      <c r="J36" s="46"/>
      <c r="K36" s="46"/>
      <c r="L36" s="66"/>
      <c r="M36" s="46"/>
      <c r="N36" s="46"/>
      <c r="O36" s="46"/>
      <c r="P36" s="46"/>
      <c r="Q36" s="46"/>
      <c r="R36" s="132"/>
      <c r="S36" s="1"/>
    </row>
    <row r="37" spans="1:19" ht="15.75" x14ac:dyDescent="0.25">
      <c r="A37" s="44"/>
      <c r="B37" s="132"/>
      <c r="C37" s="48"/>
      <c r="D37" s="49"/>
      <c r="E37" s="45"/>
      <c r="F37" s="46" t="s">
        <v>34</v>
      </c>
      <c r="G37" s="47"/>
      <c r="H37" s="46"/>
      <c r="I37" s="46"/>
      <c r="J37" s="46"/>
      <c r="K37" s="46"/>
      <c r="L37" s="66"/>
      <c r="M37" s="46"/>
      <c r="N37" s="46"/>
      <c r="O37" s="46"/>
      <c r="P37" s="46"/>
      <c r="Q37" s="46"/>
      <c r="R37" s="132"/>
      <c r="S37" s="1"/>
    </row>
    <row r="38" spans="1:19" ht="15.75" x14ac:dyDescent="0.25">
      <c r="A38" s="44"/>
      <c r="B38" s="132"/>
      <c r="C38" s="48"/>
      <c r="D38" s="49"/>
      <c r="E38" s="45"/>
      <c r="F38" s="46"/>
      <c r="G38" s="47"/>
      <c r="H38" s="46"/>
      <c r="I38" s="46"/>
      <c r="J38" s="46"/>
      <c r="K38" s="46"/>
      <c r="L38" s="66"/>
      <c r="M38" s="46"/>
      <c r="N38" s="46"/>
      <c r="O38" s="46"/>
      <c r="P38" s="46"/>
      <c r="Q38" s="46"/>
      <c r="R38" s="132"/>
      <c r="S38" s="1"/>
    </row>
    <row r="39" spans="1:19" ht="15.75" x14ac:dyDescent="0.25">
      <c r="A39" s="44"/>
      <c r="B39" s="132"/>
      <c r="C39" s="48"/>
      <c r="D39" s="49"/>
      <c r="E39" s="45"/>
      <c r="F39" s="46"/>
      <c r="G39" s="47"/>
      <c r="H39" s="46"/>
      <c r="I39" s="46"/>
      <c r="J39" s="46"/>
      <c r="K39" s="46"/>
      <c r="L39" s="66"/>
      <c r="M39" s="46"/>
      <c r="N39" s="46"/>
      <c r="O39" s="46"/>
      <c r="P39" s="46"/>
      <c r="Q39" s="46"/>
      <c r="R39" s="132"/>
      <c r="S39" s="1"/>
    </row>
    <row r="40" spans="1:19" ht="15.75" x14ac:dyDescent="0.25">
      <c r="A40" s="44"/>
      <c r="B40" s="132"/>
      <c r="C40" s="48"/>
      <c r="D40" s="49"/>
      <c r="E40" s="45" t="s">
        <v>34</v>
      </c>
      <c r="F40" s="46"/>
      <c r="G40" s="47"/>
      <c r="H40" s="46"/>
      <c r="I40" s="46"/>
      <c r="J40" s="46"/>
      <c r="K40" s="46"/>
      <c r="L40" s="66"/>
      <c r="M40" s="46"/>
      <c r="N40" s="46"/>
      <c r="O40" s="46"/>
      <c r="P40" s="46"/>
      <c r="Q40" s="46"/>
      <c r="R40" s="132"/>
      <c r="S40" s="1"/>
    </row>
    <row r="41" spans="1:19" ht="15.75" x14ac:dyDescent="0.25">
      <c r="A41" s="44"/>
      <c r="B41" s="132"/>
      <c r="C41" s="48"/>
      <c r="D41" s="49"/>
      <c r="E41" s="45"/>
      <c r="F41" s="46"/>
      <c r="G41" s="47"/>
      <c r="H41" s="46"/>
      <c r="I41" s="46"/>
      <c r="J41" s="46"/>
      <c r="K41" s="46"/>
      <c r="L41" s="66"/>
      <c r="M41" s="46"/>
      <c r="N41" s="46"/>
      <c r="O41" s="46"/>
      <c r="P41" s="46"/>
      <c r="Q41" s="46"/>
      <c r="R41" s="132"/>
      <c r="S41" s="1"/>
    </row>
    <row r="42" spans="1:19" ht="15.75" x14ac:dyDescent="0.25">
      <c r="A42" s="44"/>
      <c r="B42" s="132"/>
      <c r="C42" s="48"/>
      <c r="D42" s="49"/>
      <c r="E42" s="45"/>
      <c r="F42" s="46"/>
      <c r="G42" s="47"/>
      <c r="H42" s="46"/>
      <c r="I42" s="46"/>
      <c r="J42" s="46"/>
      <c r="K42" s="46"/>
      <c r="L42" s="66"/>
      <c r="M42" s="46"/>
      <c r="N42" s="46"/>
      <c r="O42" s="46"/>
      <c r="P42" s="46"/>
      <c r="Q42" s="46"/>
      <c r="R42" s="132"/>
      <c r="S42" s="1"/>
    </row>
    <row r="43" spans="1:19" ht="15.75" x14ac:dyDescent="0.25">
      <c r="A43" s="44"/>
      <c r="B43" s="27"/>
      <c r="C43" s="28"/>
      <c r="D43" s="29"/>
      <c r="E43" s="28"/>
      <c r="F43" s="46"/>
      <c r="G43" s="26"/>
      <c r="H43" s="26"/>
      <c r="I43" s="26"/>
      <c r="J43" s="26"/>
      <c r="K43" s="26"/>
      <c r="L43" s="68"/>
      <c r="M43" s="26"/>
      <c r="N43" s="26"/>
      <c r="O43" s="26"/>
      <c r="P43" s="26"/>
      <c r="Q43" s="26"/>
      <c r="R43" s="1"/>
      <c r="S43" s="1"/>
    </row>
    <row r="44" spans="1:19" ht="16.5" thickBot="1" x14ac:dyDescent="0.3">
      <c r="A44" s="30"/>
      <c r="B44" s="568" t="s">
        <v>35</v>
      </c>
      <c r="C44" s="569"/>
      <c r="D44" s="569"/>
      <c r="E44" s="570"/>
      <c r="F44" s="31">
        <f t="shared" ref="F44:Q44" si="3">SUM(F34:F43)</f>
        <v>0</v>
      </c>
      <c r="G44" s="31">
        <f t="shared" si="3"/>
        <v>506800</v>
      </c>
      <c r="H44" s="31">
        <f t="shared" si="3"/>
        <v>0</v>
      </c>
      <c r="I44" s="31">
        <f t="shared" si="3"/>
        <v>0</v>
      </c>
      <c r="J44" s="31">
        <f t="shared" si="3"/>
        <v>0</v>
      </c>
      <c r="K44" s="31">
        <f t="shared" si="3"/>
        <v>0</v>
      </c>
      <c r="L44" s="69">
        <f t="shared" si="3"/>
        <v>0</v>
      </c>
      <c r="M44" s="31">
        <f t="shared" si="3"/>
        <v>0</v>
      </c>
      <c r="N44" s="31">
        <f t="shared" si="3"/>
        <v>0</v>
      </c>
      <c r="O44" s="31">
        <f t="shared" si="3"/>
        <v>506800</v>
      </c>
      <c r="P44" s="31">
        <f t="shared" si="3"/>
        <v>6493200</v>
      </c>
      <c r="Q44" s="31">
        <f t="shared" si="3"/>
        <v>7000000</v>
      </c>
      <c r="R44" s="32"/>
      <c r="S44" s="32"/>
    </row>
    <row r="45" spans="1:19" ht="16.5" thickTop="1" x14ac:dyDescent="0.25">
      <c r="A45" s="127"/>
      <c r="B45" s="126"/>
      <c r="C45" s="126"/>
      <c r="D45" s="127"/>
      <c r="E45" s="126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6"/>
      <c r="S45" s="126"/>
    </row>
    <row r="46" spans="1:19" ht="15.75" x14ac:dyDescent="0.25">
      <c r="A46" s="127"/>
      <c r="B46" s="126"/>
      <c r="C46" s="126"/>
      <c r="D46" s="127"/>
      <c r="E46" s="126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6"/>
      <c r="S46" s="126"/>
    </row>
    <row r="47" spans="1:19" ht="15.75" x14ac:dyDescent="0.25">
      <c r="A47" s="127"/>
      <c r="B47" s="126"/>
      <c r="C47" s="126"/>
      <c r="D47" s="127"/>
      <c r="E47" s="126"/>
      <c r="F47" s="128" t="s">
        <v>170</v>
      </c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6"/>
      <c r="S47" s="126"/>
    </row>
    <row r="48" spans="1:19" ht="15.75" x14ac:dyDescent="0.25">
      <c r="A48" s="127"/>
      <c r="B48" s="126"/>
      <c r="C48" s="126"/>
      <c r="D48" s="127"/>
      <c r="E48" s="126"/>
      <c r="F48" s="134" t="s">
        <v>37</v>
      </c>
      <c r="G48" s="576" t="s">
        <v>38</v>
      </c>
      <c r="H48" s="576"/>
      <c r="I48" s="134"/>
      <c r="J48" s="134"/>
      <c r="K48" s="134"/>
      <c r="L48" s="134"/>
      <c r="M48" s="136"/>
      <c r="N48" s="136"/>
      <c r="O48" s="136"/>
      <c r="P48" s="136"/>
      <c r="Q48" s="136"/>
      <c r="R48" s="126"/>
      <c r="S48" s="126"/>
    </row>
    <row r="49" spans="1:19" ht="15.75" x14ac:dyDescent="0.25">
      <c r="A49" s="127"/>
      <c r="B49" s="126"/>
      <c r="C49" s="126"/>
      <c r="D49" s="127"/>
      <c r="E49" s="126"/>
      <c r="F49" s="134"/>
      <c r="G49" s="134"/>
      <c r="H49" s="134"/>
      <c r="I49" s="134"/>
      <c r="J49" s="134"/>
      <c r="K49" s="134"/>
      <c r="L49" s="134"/>
      <c r="M49" s="136"/>
      <c r="N49" s="136"/>
      <c r="O49" s="136"/>
      <c r="P49" s="136"/>
      <c r="Q49" s="136"/>
      <c r="R49" s="126"/>
      <c r="S49" s="126"/>
    </row>
    <row r="50" spans="1:19" ht="15.75" x14ac:dyDescent="0.25">
      <c r="A50" s="127"/>
      <c r="B50" s="126"/>
      <c r="C50" s="126"/>
      <c r="D50" s="127"/>
      <c r="E50" s="126"/>
      <c r="F50" s="137"/>
      <c r="G50" s="137"/>
      <c r="H50" s="137"/>
      <c r="I50" s="137"/>
      <c r="J50" s="137"/>
      <c r="K50" s="137"/>
      <c r="L50" s="137"/>
      <c r="M50" s="136"/>
      <c r="N50" s="136"/>
      <c r="O50" s="136"/>
      <c r="P50" s="136"/>
      <c r="Q50" s="136"/>
      <c r="R50" s="126"/>
      <c r="S50" s="126"/>
    </row>
    <row r="51" spans="1:19" ht="15.75" x14ac:dyDescent="0.25">
      <c r="A51" s="127"/>
      <c r="B51" s="126"/>
      <c r="C51" s="126"/>
      <c r="D51" s="127"/>
      <c r="E51" s="126"/>
      <c r="F51" s="137"/>
      <c r="G51" s="137"/>
      <c r="H51" s="137"/>
      <c r="I51" s="137"/>
      <c r="J51" s="137"/>
      <c r="K51" s="137"/>
      <c r="L51" s="137"/>
      <c r="M51" s="136"/>
      <c r="N51" s="136"/>
      <c r="O51" s="136"/>
      <c r="P51" s="136"/>
      <c r="Q51" s="136"/>
      <c r="R51" s="126"/>
      <c r="S51" s="126"/>
    </row>
    <row r="52" spans="1:19" ht="15.75" x14ac:dyDescent="0.25">
      <c r="A52" s="127"/>
      <c r="B52" s="126"/>
      <c r="C52" s="126"/>
      <c r="D52" s="127"/>
      <c r="E52" s="126"/>
      <c r="F52" s="137"/>
      <c r="G52" s="137"/>
      <c r="H52" s="137"/>
      <c r="I52" s="137"/>
      <c r="J52" s="137"/>
      <c r="K52" s="137"/>
      <c r="L52" s="137"/>
      <c r="M52" s="136"/>
      <c r="N52" s="136"/>
      <c r="O52" s="136"/>
      <c r="P52" s="136"/>
      <c r="Q52" s="136"/>
      <c r="R52" s="126"/>
      <c r="S52" s="126"/>
    </row>
    <row r="53" spans="1:19" ht="15.75" x14ac:dyDescent="0.25">
      <c r="A53" s="127"/>
      <c r="B53" s="126"/>
      <c r="C53" s="126"/>
      <c r="D53" s="127"/>
      <c r="E53" s="126"/>
      <c r="F53" s="138" t="s">
        <v>39</v>
      </c>
      <c r="G53" s="138" t="s">
        <v>40</v>
      </c>
      <c r="H53" s="138" t="s">
        <v>79</v>
      </c>
      <c r="I53" s="138"/>
      <c r="J53" s="138"/>
      <c r="K53" s="138"/>
      <c r="L53" s="138"/>
      <c r="M53" s="136"/>
      <c r="N53" s="136"/>
      <c r="O53" s="136"/>
      <c r="P53" s="136"/>
      <c r="Q53" s="136"/>
      <c r="R53" s="126"/>
      <c r="S53" s="126"/>
    </row>
    <row r="54" spans="1:19" x14ac:dyDescent="0.25">
      <c r="F54" s="139" t="s">
        <v>42</v>
      </c>
      <c r="G54" s="139" t="s">
        <v>43</v>
      </c>
      <c r="H54" s="139" t="s">
        <v>125</v>
      </c>
    </row>
    <row r="56" spans="1:19" ht="15.75" x14ac:dyDescent="0.25">
      <c r="A56" s="125" t="s">
        <v>0</v>
      </c>
      <c r="B56" s="126"/>
      <c r="C56" s="127"/>
      <c r="D56" s="127"/>
      <c r="E56" s="127"/>
      <c r="I56" s="128"/>
      <c r="J56" s="128"/>
      <c r="K56" s="128" t="s">
        <v>34</v>
      </c>
      <c r="L56" s="128"/>
      <c r="M56" s="128"/>
      <c r="N56" s="128"/>
      <c r="O56" s="128"/>
      <c r="P56" s="128"/>
      <c r="Q56" s="128"/>
      <c r="R56" s="126"/>
      <c r="S56" s="126"/>
    </row>
    <row r="57" spans="1:19" ht="15.75" x14ac:dyDescent="0.25">
      <c r="A57" s="130" t="s">
        <v>175</v>
      </c>
      <c r="B57" s="125"/>
      <c r="C57" s="125"/>
      <c r="D57" s="125"/>
      <c r="E57" s="125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25"/>
      <c r="S57" s="125"/>
    </row>
    <row r="58" spans="1:19" ht="15.75" x14ac:dyDescent="0.25">
      <c r="A58" s="6" t="s">
        <v>1</v>
      </c>
      <c r="B58" s="6" t="s">
        <v>2</v>
      </c>
      <c r="C58" s="7" t="s">
        <v>3</v>
      </c>
      <c r="D58" s="8" t="s">
        <v>4</v>
      </c>
      <c r="E58" s="7" t="s">
        <v>5</v>
      </c>
      <c r="F58" s="9" t="s">
        <v>10</v>
      </c>
      <c r="G58" s="9" t="s">
        <v>7</v>
      </c>
      <c r="H58" s="9" t="s">
        <v>8</v>
      </c>
      <c r="I58" s="9" t="s">
        <v>10</v>
      </c>
      <c r="J58" s="9" t="s">
        <v>10</v>
      </c>
      <c r="K58" s="9" t="s">
        <v>10</v>
      </c>
      <c r="L58" s="65" t="s">
        <v>115</v>
      </c>
      <c r="M58" s="9" t="s">
        <v>11</v>
      </c>
      <c r="N58" s="9" t="s">
        <v>12</v>
      </c>
      <c r="O58" s="9" t="s">
        <v>13</v>
      </c>
      <c r="P58" s="9" t="s">
        <v>13</v>
      </c>
      <c r="Q58" s="9" t="s">
        <v>14</v>
      </c>
      <c r="R58" s="6" t="s">
        <v>15</v>
      </c>
      <c r="S58" s="10" t="s">
        <v>16</v>
      </c>
    </row>
    <row r="59" spans="1:19" ht="15.75" x14ac:dyDescent="0.25">
      <c r="A59" s="44"/>
      <c r="B59" s="44"/>
      <c r="C59" s="45"/>
      <c r="D59" s="13"/>
      <c r="E59" s="45"/>
      <c r="F59" s="46" t="s">
        <v>17</v>
      </c>
      <c r="G59" s="47"/>
      <c r="H59" s="46" t="s">
        <v>116</v>
      </c>
      <c r="I59" s="46" t="s">
        <v>17</v>
      </c>
      <c r="J59" s="46" t="s">
        <v>117</v>
      </c>
      <c r="K59" s="46" t="s">
        <v>24</v>
      </c>
      <c r="L59" s="66" t="s">
        <v>113</v>
      </c>
      <c r="M59" s="47" t="s">
        <v>20</v>
      </c>
      <c r="N59" s="46" t="s">
        <v>21</v>
      </c>
      <c r="O59" s="46" t="s">
        <v>22</v>
      </c>
      <c r="P59" s="46" t="s">
        <v>23</v>
      </c>
      <c r="Q59" s="46" t="s">
        <v>24</v>
      </c>
      <c r="R59" s="44"/>
      <c r="S59" s="16"/>
    </row>
    <row r="60" spans="1:19" ht="15.75" x14ac:dyDescent="0.25">
      <c r="A60" s="44"/>
      <c r="B60" s="44"/>
      <c r="C60" s="48"/>
      <c r="D60" s="13"/>
      <c r="E60" s="45"/>
      <c r="F60" s="46" t="s">
        <v>30</v>
      </c>
      <c r="G60" s="47"/>
      <c r="H60" s="46"/>
      <c r="I60" s="46" t="s">
        <v>26</v>
      </c>
      <c r="J60" s="46" t="s">
        <v>24</v>
      </c>
      <c r="K60" s="46" t="s">
        <v>118</v>
      </c>
      <c r="L60" s="66"/>
      <c r="M60" s="46" t="s">
        <v>29</v>
      </c>
      <c r="N60" s="46" t="s">
        <v>30</v>
      </c>
      <c r="O60" s="46"/>
      <c r="P60" s="46"/>
      <c r="Q60" s="46"/>
      <c r="R60" s="44"/>
      <c r="S60" s="16"/>
    </row>
    <row r="61" spans="1:19" ht="15.75" x14ac:dyDescent="0.25">
      <c r="A61" s="18"/>
      <c r="B61" s="18"/>
      <c r="C61" s="19"/>
      <c r="D61" s="20"/>
      <c r="E61" s="21"/>
      <c r="F61" s="22"/>
      <c r="G61" s="23"/>
      <c r="H61" s="22"/>
      <c r="I61" s="22" t="s">
        <v>30</v>
      </c>
      <c r="J61" s="22" t="s">
        <v>25</v>
      </c>
      <c r="K61" s="22" t="s">
        <v>119</v>
      </c>
      <c r="L61" s="67"/>
      <c r="M61" s="22"/>
      <c r="N61" s="22"/>
      <c r="O61" s="22"/>
      <c r="P61" s="22"/>
      <c r="Q61" s="22"/>
      <c r="R61" s="18"/>
      <c r="S61" s="24"/>
    </row>
    <row r="62" spans="1:19" ht="15.75" x14ac:dyDescent="0.25">
      <c r="A62" s="44">
        <v>1</v>
      </c>
      <c r="B62" s="132" t="s">
        <v>165</v>
      </c>
      <c r="C62" s="41" t="s">
        <v>166</v>
      </c>
      <c r="D62" s="49">
        <v>41576</v>
      </c>
      <c r="E62" s="55" t="s">
        <v>167</v>
      </c>
      <c r="F62" s="46">
        <v>0</v>
      </c>
      <c r="G62" s="124">
        <v>5040000</v>
      </c>
      <c r="H62" s="46">
        <v>0</v>
      </c>
      <c r="I62" s="46">
        <v>0</v>
      </c>
      <c r="J62" s="46">
        <v>0</v>
      </c>
      <c r="K62" s="46">
        <v>0</v>
      </c>
      <c r="L62" s="66">
        <v>0</v>
      </c>
      <c r="M62" s="46">
        <v>400000</v>
      </c>
      <c r="N62" s="46">
        <v>200000</v>
      </c>
      <c r="O62" s="46">
        <f>SUM(F62:N62)</f>
        <v>5640000</v>
      </c>
      <c r="P62" s="124">
        <f>70000000-O62</f>
        <v>64360000</v>
      </c>
      <c r="Q62" s="133">
        <f t="shared" ref="Q62" si="4">O62+P62</f>
        <v>70000000</v>
      </c>
      <c r="R62" s="1" t="s">
        <v>168</v>
      </c>
      <c r="S62" s="141" t="s">
        <v>177</v>
      </c>
    </row>
    <row r="63" spans="1:19" ht="15.75" x14ac:dyDescent="0.25">
      <c r="A63" s="44"/>
      <c r="B63" s="132"/>
      <c r="C63" s="48"/>
      <c r="D63" s="49"/>
      <c r="E63" s="55"/>
      <c r="F63" s="46"/>
      <c r="G63" s="47"/>
      <c r="H63" s="46"/>
      <c r="I63" s="46"/>
      <c r="J63" s="46"/>
      <c r="K63" s="46"/>
      <c r="L63" s="66"/>
      <c r="M63" s="46"/>
      <c r="N63" s="46"/>
      <c r="O63" s="46"/>
      <c r="P63" s="46"/>
      <c r="Q63" s="46"/>
      <c r="R63" s="1"/>
      <c r="S63" s="1"/>
    </row>
    <row r="64" spans="1:19" ht="15.75" x14ac:dyDescent="0.25">
      <c r="A64" s="44"/>
      <c r="B64" s="132"/>
      <c r="C64" s="48"/>
      <c r="D64" s="49"/>
      <c r="E64" s="45"/>
      <c r="F64" s="46"/>
      <c r="G64" s="47"/>
      <c r="H64" s="46"/>
      <c r="I64" s="46"/>
      <c r="J64" s="46"/>
      <c r="K64" s="46"/>
      <c r="L64" s="66"/>
      <c r="M64" s="46"/>
      <c r="N64" s="46"/>
      <c r="O64" s="46"/>
      <c r="P64" s="46"/>
      <c r="Q64" s="46"/>
      <c r="R64" s="132"/>
      <c r="S64" s="1"/>
    </row>
    <row r="65" spans="1:19" ht="15.75" x14ac:dyDescent="0.25">
      <c r="A65" s="44"/>
      <c r="B65" s="132"/>
      <c r="C65" s="48"/>
      <c r="D65" s="49"/>
      <c r="E65" s="45"/>
      <c r="F65" s="46" t="s">
        <v>34</v>
      </c>
      <c r="G65" s="47"/>
      <c r="H65" s="46"/>
      <c r="I65" s="46"/>
      <c r="J65" s="46"/>
      <c r="K65" s="46"/>
      <c r="L65" s="66"/>
      <c r="M65" s="46"/>
      <c r="N65" s="46"/>
      <c r="O65" s="46"/>
      <c r="P65" s="46"/>
      <c r="Q65" s="46"/>
      <c r="R65" s="132"/>
      <c r="S65" s="1"/>
    </row>
    <row r="66" spans="1:19" ht="15.75" x14ac:dyDescent="0.25">
      <c r="A66" s="44"/>
      <c r="B66" s="132"/>
      <c r="C66" s="48"/>
      <c r="D66" s="49"/>
      <c r="E66" s="45"/>
      <c r="F66" s="46"/>
      <c r="G66" s="47"/>
      <c r="H66" s="46"/>
      <c r="I66" s="46"/>
      <c r="J66" s="46"/>
      <c r="K66" s="46"/>
      <c r="L66" s="66"/>
      <c r="M66" s="46"/>
      <c r="N66" s="46"/>
      <c r="O66" s="46"/>
      <c r="P66" s="46"/>
      <c r="Q66" s="46"/>
      <c r="R66" s="132"/>
      <c r="S66" s="1"/>
    </row>
    <row r="67" spans="1:19" ht="15.75" x14ac:dyDescent="0.25">
      <c r="A67" s="44"/>
      <c r="B67" s="132"/>
      <c r="C67" s="48"/>
      <c r="D67" s="49"/>
      <c r="E67" s="45"/>
      <c r="F67" s="46"/>
      <c r="G67" s="47"/>
      <c r="H67" s="46"/>
      <c r="I67" s="46"/>
      <c r="J67" s="46"/>
      <c r="K67" s="46"/>
      <c r="L67" s="66"/>
      <c r="M67" s="46"/>
      <c r="N67" s="46"/>
      <c r="O67" s="46"/>
      <c r="P67" s="46"/>
      <c r="Q67" s="46"/>
      <c r="R67" s="132"/>
      <c r="S67" s="1"/>
    </row>
    <row r="68" spans="1:19" ht="15.75" x14ac:dyDescent="0.25">
      <c r="A68" s="44"/>
      <c r="B68" s="132"/>
      <c r="C68" s="48"/>
      <c r="D68" s="49"/>
      <c r="E68" s="45" t="s">
        <v>34</v>
      </c>
      <c r="F68" s="46"/>
      <c r="G68" s="47"/>
      <c r="H68" s="46"/>
      <c r="I68" s="46"/>
      <c r="J68" s="46"/>
      <c r="K68" s="46"/>
      <c r="L68" s="66"/>
      <c r="M68" s="46"/>
      <c r="N68" s="46"/>
      <c r="O68" s="46"/>
      <c r="P68" s="46"/>
      <c r="Q68" s="46"/>
      <c r="R68" s="132"/>
      <c r="S68" s="1"/>
    </row>
    <row r="69" spans="1:19" ht="15.75" x14ac:dyDescent="0.25">
      <c r="A69" s="44"/>
      <c r="B69" s="132"/>
      <c r="C69" s="48"/>
      <c r="D69" s="49"/>
      <c r="E69" s="45"/>
      <c r="F69" s="46"/>
      <c r="G69" s="47"/>
      <c r="H69" s="46"/>
      <c r="I69" s="46"/>
      <c r="J69" s="46"/>
      <c r="K69" s="46"/>
      <c r="L69" s="66"/>
      <c r="M69" s="46"/>
      <c r="N69" s="46"/>
      <c r="O69" s="46"/>
      <c r="P69" s="46"/>
      <c r="Q69" s="46"/>
      <c r="R69" s="132"/>
      <c r="S69" s="1"/>
    </row>
    <row r="70" spans="1:19" ht="15.75" x14ac:dyDescent="0.25">
      <c r="A70" s="44"/>
      <c r="B70" s="132"/>
      <c r="C70" s="48"/>
      <c r="D70" s="49"/>
      <c r="E70" s="45"/>
      <c r="F70" s="46"/>
      <c r="G70" s="47"/>
      <c r="H70" s="46"/>
      <c r="I70" s="46"/>
      <c r="J70" s="46"/>
      <c r="K70" s="46"/>
      <c r="L70" s="66"/>
      <c r="M70" s="46"/>
      <c r="N70" s="46"/>
      <c r="O70" s="46"/>
      <c r="P70" s="46"/>
      <c r="Q70" s="46"/>
      <c r="R70" s="132"/>
      <c r="S70" s="1"/>
    </row>
    <row r="71" spans="1:19" ht="15.75" x14ac:dyDescent="0.25">
      <c r="A71" s="44"/>
      <c r="B71" s="27"/>
      <c r="C71" s="28"/>
      <c r="D71" s="29"/>
      <c r="E71" s="28"/>
      <c r="F71" s="46"/>
      <c r="G71" s="26"/>
      <c r="H71" s="26"/>
      <c r="I71" s="26"/>
      <c r="J71" s="26"/>
      <c r="K71" s="26"/>
      <c r="L71" s="68"/>
      <c r="M71" s="26"/>
      <c r="N71" s="26"/>
      <c r="O71" s="26"/>
      <c r="P71" s="26"/>
      <c r="Q71" s="26"/>
      <c r="R71" s="1"/>
      <c r="S71" s="1"/>
    </row>
    <row r="72" spans="1:19" ht="16.5" thickBot="1" x14ac:dyDescent="0.3">
      <c r="A72" s="30"/>
      <c r="B72" s="568" t="s">
        <v>35</v>
      </c>
      <c r="C72" s="569"/>
      <c r="D72" s="569"/>
      <c r="E72" s="570"/>
      <c r="F72" s="31">
        <f t="shared" ref="F72:Q72" si="5">SUM(F62:F71)</f>
        <v>0</v>
      </c>
      <c r="G72" s="31">
        <f t="shared" si="5"/>
        <v>5040000</v>
      </c>
      <c r="H72" s="31">
        <f t="shared" si="5"/>
        <v>0</v>
      </c>
      <c r="I72" s="31">
        <f t="shared" si="5"/>
        <v>0</v>
      </c>
      <c r="J72" s="31">
        <f t="shared" si="5"/>
        <v>0</v>
      </c>
      <c r="K72" s="31">
        <f t="shared" si="5"/>
        <v>0</v>
      </c>
      <c r="L72" s="69">
        <f t="shared" si="5"/>
        <v>0</v>
      </c>
      <c r="M72" s="31">
        <f t="shared" si="5"/>
        <v>400000</v>
      </c>
      <c r="N72" s="31">
        <f t="shared" si="5"/>
        <v>200000</v>
      </c>
      <c r="O72" s="31">
        <f t="shared" si="5"/>
        <v>5640000</v>
      </c>
      <c r="P72" s="31">
        <f t="shared" si="5"/>
        <v>64360000</v>
      </c>
      <c r="Q72" s="31">
        <f t="shared" si="5"/>
        <v>70000000</v>
      </c>
      <c r="R72" s="32"/>
      <c r="S72" s="32"/>
    </row>
    <row r="73" spans="1:19" ht="16.5" thickTop="1" x14ac:dyDescent="0.25">
      <c r="A73" s="127"/>
      <c r="B73" s="126"/>
      <c r="C73" s="126"/>
      <c r="D73" s="127"/>
      <c r="E73" s="126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6"/>
      <c r="S73" s="126"/>
    </row>
    <row r="74" spans="1:19" ht="15.75" x14ac:dyDescent="0.25">
      <c r="A74" s="127"/>
      <c r="B74" s="126"/>
      <c r="C74" s="126"/>
      <c r="D74" s="127"/>
      <c r="E74" s="126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6"/>
      <c r="S74" s="126"/>
    </row>
    <row r="75" spans="1:19" ht="15.75" x14ac:dyDescent="0.25">
      <c r="A75" s="127"/>
      <c r="B75" s="126"/>
      <c r="C75" s="126"/>
      <c r="D75" s="127"/>
      <c r="E75" s="126"/>
      <c r="F75" s="128" t="s">
        <v>176</v>
      </c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6"/>
      <c r="S75" s="126"/>
    </row>
    <row r="76" spans="1:19" ht="15.75" x14ac:dyDescent="0.25">
      <c r="A76" s="127"/>
      <c r="B76" s="126"/>
      <c r="C76" s="126"/>
      <c r="D76" s="127"/>
      <c r="E76" s="126"/>
      <c r="F76" s="135" t="s">
        <v>37</v>
      </c>
      <c r="G76" s="576" t="s">
        <v>38</v>
      </c>
      <c r="H76" s="576"/>
      <c r="I76" s="135"/>
      <c r="J76" s="135"/>
      <c r="K76" s="135"/>
      <c r="L76" s="135"/>
      <c r="M76" s="136"/>
      <c r="N76" s="136"/>
      <c r="O76" s="136"/>
      <c r="P76" s="136"/>
      <c r="Q76" s="136"/>
      <c r="R76" s="126"/>
      <c r="S76" s="126"/>
    </row>
    <row r="77" spans="1:19" ht="15.75" x14ac:dyDescent="0.25">
      <c r="A77" s="127"/>
      <c r="B77" s="126"/>
      <c r="C77" s="126"/>
      <c r="D77" s="127"/>
      <c r="E77" s="126"/>
      <c r="F77" s="135"/>
      <c r="G77" s="135"/>
      <c r="H77" s="135"/>
      <c r="I77" s="135"/>
      <c r="J77" s="135"/>
      <c r="K77" s="135"/>
      <c r="L77" s="135"/>
      <c r="M77" s="136"/>
      <c r="N77" s="136"/>
      <c r="O77" s="136"/>
      <c r="P77" s="136"/>
      <c r="Q77" s="136"/>
      <c r="R77" s="126"/>
      <c r="S77" s="126"/>
    </row>
    <row r="78" spans="1:19" ht="15.75" x14ac:dyDescent="0.25">
      <c r="A78" s="127"/>
      <c r="B78" s="126"/>
      <c r="C78" s="126"/>
      <c r="D78" s="127"/>
      <c r="E78" s="126"/>
      <c r="F78" s="137"/>
      <c r="G78" s="137"/>
      <c r="H78" s="137"/>
      <c r="I78" s="137"/>
      <c r="J78" s="137"/>
      <c r="K78" s="137"/>
      <c r="L78" s="137"/>
      <c r="M78" s="136"/>
      <c r="N78" s="136"/>
      <c r="O78" s="136"/>
      <c r="P78" s="136"/>
      <c r="Q78" s="136"/>
      <c r="R78" s="126"/>
      <c r="S78" s="126"/>
    </row>
    <row r="79" spans="1:19" ht="15.75" x14ac:dyDescent="0.25">
      <c r="A79" s="127"/>
      <c r="B79" s="126"/>
      <c r="C79" s="126"/>
      <c r="D79" s="127"/>
      <c r="E79" s="126"/>
      <c r="F79" s="137"/>
      <c r="G79" s="137"/>
      <c r="H79" s="137"/>
      <c r="I79" s="137"/>
      <c r="J79" s="137"/>
      <c r="K79" s="137"/>
      <c r="L79" s="137"/>
      <c r="M79" s="136"/>
      <c r="N79" s="136"/>
      <c r="O79" s="136"/>
      <c r="P79" s="136"/>
      <c r="Q79" s="136"/>
      <c r="R79" s="126"/>
      <c r="S79" s="126"/>
    </row>
    <row r="80" spans="1:19" ht="15.75" x14ac:dyDescent="0.25">
      <c r="A80" s="127"/>
      <c r="B80" s="126"/>
      <c r="C80" s="126"/>
      <c r="D80" s="127"/>
      <c r="E80" s="126"/>
      <c r="F80" s="137"/>
      <c r="G80" s="137"/>
      <c r="H80" s="137"/>
      <c r="I80" s="137"/>
      <c r="J80" s="137"/>
      <c r="K80" s="137"/>
      <c r="L80" s="137"/>
      <c r="M80" s="136"/>
      <c r="N80" s="136"/>
      <c r="O80" s="136"/>
      <c r="P80" s="136"/>
      <c r="Q80" s="136"/>
      <c r="R80" s="126"/>
      <c r="S80" s="126"/>
    </row>
    <row r="81" spans="1:19" ht="15.75" x14ac:dyDescent="0.25">
      <c r="A81" s="127"/>
      <c r="B81" s="126"/>
      <c r="C81" s="126"/>
      <c r="D81" s="127"/>
      <c r="E81" s="126"/>
      <c r="F81" s="138" t="s">
        <v>39</v>
      </c>
      <c r="G81" s="138" t="s">
        <v>40</v>
      </c>
      <c r="H81" s="138" t="s">
        <v>79</v>
      </c>
      <c r="I81" s="138"/>
      <c r="J81" s="138"/>
      <c r="K81" s="138"/>
      <c r="L81" s="138"/>
      <c r="M81" s="136"/>
      <c r="N81" s="136"/>
      <c r="O81" s="136"/>
      <c r="P81" s="136"/>
      <c r="Q81" s="136"/>
      <c r="R81" s="126"/>
      <c r="S81" s="126"/>
    </row>
    <row r="82" spans="1:19" x14ac:dyDescent="0.25">
      <c r="F82" s="139" t="s">
        <v>42</v>
      </c>
      <c r="G82" s="139" t="s">
        <v>43</v>
      </c>
      <c r="H82" s="139" t="s">
        <v>125</v>
      </c>
    </row>
  </sheetData>
  <mergeCells count="6">
    <mergeCell ref="B17:E17"/>
    <mergeCell ref="G21:H21"/>
    <mergeCell ref="B44:E44"/>
    <mergeCell ref="B72:E72"/>
    <mergeCell ref="G76:H76"/>
    <mergeCell ref="G48:H48"/>
  </mergeCells>
  <pageMargins left="0" right="0.7" top="0.75" bottom="0.75" header="0.3" footer="0.3"/>
  <pageSetup paperSize="5" scale="47" orientation="landscape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6" workbookViewId="0">
      <selection activeCell="E19" sqref="E19"/>
    </sheetView>
  </sheetViews>
  <sheetFormatPr defaultRowHeight="15" x14ac:dyDescent="0.25"/>
  <cols>
    <col min="1" max="1" width="3.42578125" style="129" customWidth="1"/>
    <col min="2" max="2" width="21.28515625" style="129" customWidth="1"/>
    <col min="3" max="3" width="9.28515625" style="129" customWidth="1"/>
    <col min="4" max="4" width="11.5703125" style="129" customWidth="1"/>
    <col min="5" max="5" width="14.7109375" style="129" customWidth="1"/>
    <col min="6" max="6" width="19.7109375" style="129" customWidth="1"/>
    <col min="7" max="7" width="17.5703125" style="129" customWidth="1"/>
    <col min="8" max="8" width="18.5703125" style="129" customWidth="1"/>
    <col min="9" max="9" width="10.7109375" style="129" customWidth="1"/>
    <col min="10" max="10" width="10.5703125" style="129" customWidth="1"/>
    <col min="11" max="11" width="11" style="129" customWidth="1"/>
    <col min="12" max="12" width="13.42578125" style="129" bestFit="1" customWidth="1"/>
    <col min="13" max="13" width="14.7109375" style="129" customWidth="1"/>
    <col min="14" max="14" width="11.5703125" style="129" customWidth="1"/>
    <col min="15" max="15" width="17.5703125" style="129" customWidth="1"/>
    <col min="16" max="16" width="18.42578125" style="129" customWidth="1"/>
    <col min="17" max="17" width="18.28515625" style="129" customWidth="1"/>
    <col min="18" max="18" width="14.140625" style="129" bestFit="1" customWidth="1"/>
    <col min="19" max="19" width="26.85546875" style="129" customWidth="1"/>
    <col min="20" max="16384" width="9.140625" style="129"/>
  </cols>
  <sheetData>
    <row r="1" spans="1:19" ht="15.75" x14ac:dyDescent="0.25">
      <c r="A1" s="125" t="s">
        <v>0</v>
      </c>
      <c r="B1" s="126"/>
      <c r="C1" s="127"/>
      <c r="D1" s="127"/>
      <c r="E1" s="127"/>
      <c r="F1" s="128"/>
      <c r="G1" s="128"/>
      <c r="H1" s="128"/>
      <c r="I1" s="128"/>
      <c r="J1" s="128"/>
      <c r="K1" s="128" t="s">
        <v>34</v>
      </c>
      <c r="L1" s="128"/>
      <c r="M1" s="128"/>
      <c r="N1" s="128"/>
      <c r="O1" s="128"/>
      <c r="P1" s="128"/>
      <c r="Q1" s="128"/>
      <c r="R1" s="126"/>
      <c r="S1" s="126"/>
    </row>
    <row r="2" spans="1:19" ht="15.75" x14ac:dyDescent="0.25">
      <c r="A2" s="130" t="s">
        <v>178</v>
      </c>
      <c r="B2" s="125"/>
      <c r="C2" s="125"/>
      <c r="D2" s="125"/>
      <c r="E2" s="125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25"/>
      <c r="S2" s="125"/>
    </row>
    <row r="3" spans="1:19" ht="15.75" x14ac:dyDescent="0.25">
      <c r="A3" s="6" t="s">
        <v>1</v>
      </c>
      <c r="B3" s="6" t="s">
        <v>2</v>
      </c>
      <c r="C3" s="7" t="s">
        <v>3</v>
      </c>
      <c r="D3" s="8" t="s">
        <v>4</v>
      </c>
      <c r="E3" s="7" t="s">
        <v>5</v>
      </c>
      <c r="F3" s="142" t="s">
        <v>10</v>
      </c>
      <c r="G3" s="9" t="s">
        <v>7</v>
      </c>
      <c r="H3" s="142" t="s">
        <v>8</v>
      </c>
      <c r="I3" s="145" t="s">
        <v>10</v>
      </c>
      <c r="J3" s="145" t="s">
        <v>10</v>
      </c>
      <c r="K3" s="145" t="s">
        <v>10</v>
      </c>
      <c r="L3" s="65" t="s">
        <v>115</v>
      </c>
      <c r="M3" s="142" t="s">
        <v>11</v>
      </c>
      <c r="N3" s="142" t="s">
        <v>12</v>
      </c>
      <c r="O3" s="9" t="s">
        <v>13</v>
      </c>
      <c r="P3" s="9" t="s">
        <v>13</v>
      </c>
      <c r="Q3" s="9" t="s">
        <v>14</v>
      </c>
      <c r="R3" s="6" t="s">
        <v>15</v>
      </c>
      <c r="S3" s="10" t="s">
        <v>16</v>
      </c>
    </row>
    <row r="4" spans="1:19" ht="15.75" x14ac:dyDescent="0.25">
      <c r="A4" s="44"/>
      <c r="B4" s="44"/>
      <c r="C4" s="45"/>
      <c r="D4" s="13"/>
      <c r="E4" s="45"/>
      <c r="F4" s="143" t="s">
        <v>17</v>
      </c>
      <c r="G4" s="47"/>
      <c r="H4" s="143" t="s">
        <v>116</v>
      </c>
      <c r="I4" s="146" t="s">
        <v>17</v>
      </c>
      <c r="J4" s="146" t="s">
        <v>117</v>
      </c>
      <c r="K4" s="146" t="s">
        <v>24</v>
      </c>
      <c r="L4" s="66" t="s">
        <v>113</v>
      </c>
      <c r="M4" s="148" t="s">
        <v>20</v>
      </c>
      <c r="N4" s="143" t="s">
        <v>21</v>
      </c>
      <c r="O4" s="46" t="s">
        <v>22</v>
      </c>
      <c r="P4" s="46" t="s">
        <v>23</v>
      </c>
      <c r="Q4" s="46" t="s">
        <v>24</v>
      </c>
      <c r="R4" s="44"/>
      <c r="S4" s="16"/>
    </row>
    <row r="5" spans="1:19" ht="15.75" x14ac:dyDescent="0.25">
      <c r="A5" s="44"/>
      <c r="B5" s="44"/>
      <c r="C5" s="48"/>
      <c r="D5" s="13"/>
      <c r="E5" s="45"/>
      <c r="F5" s="143" t="s">
        <v>30</v>
      </c>
      <c r="G5" s="47"/>
      <c r="H5" s="46"/>
      <c r="I5" s="146" t="s">
        <v>26</v>
      </c>
      <c r="J5" s="146" t="s">
        <v>24</v>
      </c>
      <c r="K5" s="146" t="s">
        <v>118</v>
      </c>
      <c r="L5" s="66"/>
      <c r="M5" s="143" t="s">
        <v>29</v>
      </c>
      <c r="N5" s="143" t="s">
        <v>30</v>
      </c>
      <c r="O5" s="46"/>
      <c r="P5" s="46"/>
      <c r="Q5" s="46"/>
      <c r="R5" s="44"/>
      <c r="S5" s="16"/>
    </row>
    <row r="6" spans="1:19" ht="15.75" x14ac:dyDescent="0.25">
      <c r="A6" s="18"/>
      <c r="B6" s="18"/>
      <c r="C6" s="19"/>
      <c r="D6" s="20"/>
      <c r="E6" s="21"/>
      <c r="F6" s="22"/>
      <c r="G6" s="23"/>
      <c r="H6" s="22"/>
      <c r="I6" s="147" t="s">
        <v>30</v>
      </c>
      <c r="J6" s="147" t="s">
        <v>25</v>
      </c>
      <c r="K6" s="147" t="s">
        <v>119</v>
      </c>
      <c r="L6" s="67"/>
      <c r="M6" s="144"/>
      <c r="N6" s="144"/>
      <c r="O6" s="22"/>
      <c r="P6" s="22"/>
      <c r="Q6" s="22"/>
      <c r="R6" s="18"/>
      <c r="S6" s="24"/>
    </row>
    <row r="7" spans="1:19" ht="15.75" x14ac:dyDescent="0.25">
      <c r="A7" s="44">
        <v>1</v>
      </c>
      <c r="B7" s="132" t="s">
        <v>179</v>
      </c>
      <c r="C7" s="41" t="s">
        <v>180</v>
      </c>
      <c r="D7" s="49">
        <v>41603</v>
      </c>
      <c r="E7" s="55" t="s">
        <v>181</v>
      </c>
      <c r="F7" s="46">
        <v>0</v>
      </c>
      <c r="G7" s="47">
        <v>0</v>
      </c>
      <c r="H7" s="46">
        <v>0</v>
      </c>
      <c r="I7" s="46">
        <v>0</v>
      </c>
      <c r="J7" s="46">
        <v>0</v>
      </c>
      <c r="K7" s="46">
        <v>0</v>
      </c>
      <c r="L7" s="66">
        <v>6000</v>
      </c>
      <c r="M7" s="46">
        <v>100000</v>
      </c>
      <c r="N7" s="46">
        <v>0</v>
      </c>
      <c r="O7" s="46">
        <f>SUM(F7:N7)</f>
        <v>106000</v>
      </c>
      <c r="P7" s="124">
        <f>10000000-O7</f>
        <v>9894000</v>
      </c>
      <c r="Q7" s="133">
        <f t="shared" ref="Q7" si="0">O7+P7</f>
        <v>10000000</v>
      </c>
      <c r="R7" s="149" t="s">
        <v>182</v>
      </c>
      <c r="S7" s="149" t="s">
        <v>197</v>
      </c>
    </row>
    <row r="8" spans="1:19" ht="15.75" x14ac:dyDescent="0.25">
      <c r="A8" s="44">
        <v>2</v>
      </c>
      <c r="B8" s="132" t="s">
        <v>184</v>
      </c>
      <c r="C8" s="41" t="s">
        <v>185</v>
      </c>
      <c r="D8" s="49">
        <v>41603</v>
      </c>
      <c r="E8" s="55" t="s">
        <v>186</v>
      </c>
      <c r="F8" s="46">
        <v>0</v>
      </c>
      <c r="G8" s="124">
        <v>298065</v>
      </c>
      <c r="H8" s="46">
        <v>0</v>
      </c>
      <c r="I8" s="46">
        <v>0</v>
      </c>
      <c r="J8" s="46">
        <v>0</v>
      </c>
      <c r="K8" s="46">
        <v>0</v>
      </c>
      <c r="L8" s="66">
        <v>6000</v>
      </c>
      <c r="M8" s="150">
        <v>50000</v>
      </c>
      <c r="N8" s="46">
        <v>0</v>
      </c>
      <c r="O8" s="46">
        <f>SUM(F8:N8)</f>
        <v>354065</v>
      </c>
      <c r="P8" s="124">
        <f>5000000-O8</f>
        <v>4645935</v>
      </c>
      <c r="Q8" s="133">
        <f t="shared" ref="Q8" si="1">O8+P8</f>
        <v>5000000</v>
      </c>
      <c r="R8" s="149" t="s">
        <v>187</v>
      </c>
      <c r="S8" s="141" t="s">
        <v>188</v>
      </c>
    </row>
    <row r="9" spans="1:19" ht="15.75" x14ac:dyDescent="0.25">
      <c r="A9" s="44">
        <v>3</v>
      </c>
      <c r="B9" s="132" t="s">
        <v>189</v>
      </c>
      <c r="C9" s="41" t="s">
        <v>190</v>
      </c>
      <c r="D9" s="49">
        <v>41603</v>
      </c>
      <c r="E9" s="55" t="s">
        <v>191</v>
      </c>
      <c r="F9" s="46">
        <v>0</v>
      </c>
      <c r="G9" s="124">
        <v>596129</v>
      </c>
      <c r="H9" s="46">
        <v>0</v>
      </c>
      <c r="I9" s="46">
        <v>0</v>
      </c>
      <c r="J9" s="46">
        <v>0</v>
      </c>
      <c r="K9" s="46">
        <v>0</v>
      </c>
      <c r="L9" s="66">
        <v>0</v>
      </c>
      <c r="M9" s="150">
        <v>100000</v>
      </c>
      <c r="N9" s="46">
        <v>0</v>
      </c>
      <c r="O9" s="46">
        <f>SUM(F9:N9)</f>
        <v>696129</v>
      </c>
      <c r="P9" s="124">
        <f>10000000-O9</f>
        <v>9303871</v>
      </c>
      <c r="Q9" s="133">
        <f t="shared" ref="Q9" si="2">O9+P9</f>
        <v>10000000</v>
      </c>
      <c r="R9" s="149" t="s">
        <v>192</v>
      </c>
      <c r="S9" s="141" t="s">
        <v>188</v>
      </c>
    </row>
    <row r="10" spans="1:19" ht="15.75" x14ac:dyDescent="0.25">
      <c r="A10" s="44">
        <v>4</v>
      </c>
      <c r="B10" s="132" t="s">
        <v>193</v>
      </c>
      <c r="C10" s="41" t="s">
        <v>194</v>
      </c>
      <c r="D10" s="49">
        <v>41603</v>
      </c>
      <c r="E10" s="55" t="s">
        <v>195</v>
      </c>
      <c r="F10" s="46">
        <v>0</v>
      </c>
      <c r="G10" s="124">
        <v>298065</v>
      </c>
      <c r="H10" s="46">
        <v>0</v>
      </c>
      <c r="I10" s="46">
        <v>0</v>
      </c>
      <c r="J10" s="46">
        <v>0</v>
      </c>
      <c r="K10" s="46">
        <v>0</v>
      </c>
      <c r="L10" s="66">
        <v>0</v>
      </c>
      <c r="M10" s="150">
        <v>50000</v>
      </c>
      <c r="N10" s="46">
        <v>0</v>
      </c>
      <c r="O10" s="46">
        <f>SUM(F10:N10)</f>
        <v>348065</v>
      </c>
      <c r="P10" s="124">
        <f>5000000-O10</f>
        <v>4651935</v>
      </c>
      <c r="Q10" s="133">
        <f t="shared" ref="Q10" si="3">O10+P10</f>
        <v>5000000</v>
      </c>
      <c r="R10" s="149" t="s">
        <v>196</v>
      </c>
      <c r="S10" s="141" t="s">
        <v>188</v>
      </c>
    </row>
    <row r="11" spans="1:19" ht="15.75" x14ac:dyDescent="0.25">
      <c r="A11" s="44"/>
      <c r="B11" s="132"/>
      <c r="C11" s="48"/>
      <c r="D11" s="49"/>
      <c r="E11" s="45"/>
      <c r="F11" s="46"/>
      <c r="G11" s="47"/>
      <c r="H11" s="46"/>
      <c r="I11" s="46"/>
      <c r="J11" s="46"/>
      <c r="K11" s="46"/>
      <c r="L11" s="66"/>
      <c r="M11" s="46"/>
      <c r="N11" s="46"/>
      <c r="O11" s="46"/>
      <c r="P11" s="46"/>
      <c r="Q11" s="46"/>
      <c r="R11" s="132"/>
      <c r="S11" s="1"/>
    </row>
    <row r="12" spans="1:19" ht="15.75" x14ac:dyDescent="0.25">
      <c r="A12" s="44"/>
      <c r="B12" s="27"/>
      <c r="C12" s="28"/>
      <c r="D12" s="29"/>
      <c r="E12" s="28"/>
      <c r="F12" s="46"/>
      <c r="G12" s="26"/>
      <c r="H12" s="26"/>
      <c r="I12" s="26"/>
      <c r="J12" s="26"/>
      <c r="K12" s="26"/>
      <c r="L12" s="68"/>
      <c r="M12" s="26"/>
      <c r="N12" s="26"/>
      <c r="O12" s="26"/>
      <c r="P12" s="26"/>
      <c r="Q12" s="26"/>
      <c r="R12" s="1"/>
      <c r="S12" s="1"/>
    </row>
    <row r="13" spans="1:19" ht="16.5" thickBot="1" x14ac:dyDescent="0.3">
      <c r="A13" s="30"/>
      <c r="B13" s="568" t="s">
        <v>35</v>
      </c>
      <c r="C13" s="569"/>
      <c r="D13" s="569"/>
      <c r="E13" s="570"/>
      <c r="F13" s="31">
        <f t="shared" ref="F13:Q13" si="4">SUM(F7:F12)</f>
        <v>0</v>
      </c>
      <c r="G13" s="31">
        <f t="shared" si="4"/>
        <v>1192259</v>
      </c>
      <c r="H13" s="31">
        <f t="shared" si="4"/>
        <v>0</v>
      </c>
      <c r="I13" s="31">
        <f t="shared" si="4"/>
        <v>0</v>
      </c>
      <c r="J13" s="31">
        <f t="shared" si="4"/>
        <v>0</v>
      </c>
      <c r="K13" s="31">
        <f t="shared" si="4"/>
        <v>0</v>
      </c>
      <c r="L13" s="69">
        <f t="shared" si="4"/>
        <v>12000</v>
      </c>
      <c r="M13" s="31">
        <f t="shared" si="4"/>
        <v>300000</v>
      </c>
      <c r="N13" s="31">
        <f t="shared" si="4"/>
        <v>0</v>
      </c>
      <c r="O13" s="31">
        <f t="shared" si="4"/>
        <v>1504259</v>
      </c>
      <c r="P13" s="31">
        <f t="shared" si="4"/>
        <v>28495741</v>
      </c>
      <c r="Q13" s="31">
        <f t="shared" si="4"/>
        <v>30000000</v>
      </c>
      <c r="R13" s="32"/>
      <c r="S13" s="32"/>
    </row>
    <row r="14" spans="1:19" ht="16.5" thickTop="1" x14ac:dyDescent="0.25">
      <c r="A14" s="127"/>
      <c r="B14" s="126"/>
      <c r="C14" s="126"/>
      <c r="D14" s="127"/>
      <c r="E14" s="126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6"/>
      <c r="S14" s="126"/>
    </row>
    <row r="15" spans="1:19" ht="15.75" x14ac:dyDescent="0.25">
      <c r="A15" s="127"/>
      <c r="B15" s="126"/>
      <c r="C15" s="126"/>
      <c r="D15" s="127"/>
      <c r="E15" s="126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6"/>
      <c r="S15" s="126"/>
    </row>
    <row r="16" spans="1:19" ht="15.75" x14ac:dyDescent="0.25">
      <c r="A16" s="127"/>
      <c r="B16" s="126"/>
      <c r="C16" s="126"/>
      <c r="D16" s="127"/>
      <c r="E16" s="126"/>
      <c r="F16" s="128" t="s">
        <v>183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6"/>
      <c r="S16" s="126"/>
    </row>
    <row r="17" spans="1:19" ht="15.75" x14ac:dyDescent="0.25">
      <c r="A17" s="127"/>
      <c r="B17" s="126"/>
      <c r="C17" s="126"/>
      <c r="D17" s="127"/>
      <c r="E17" s="126"/>
      <c r="F17" s="140" t="s">
        <v>37</v>
      </c>
      <c r="G17" s="576" t="s">
        <v>38</v>
      </c>
      <c r="H17" s="576"/>
      <c r="I17" s="140"/>
      <c r="J17" s="140"/>
      <c r="K17" s="140"/>
      <c r="L17" s="140"/>
      <c r="M17" s="136"/>
      <c r="N17" s="136"/>
      <c r="O17" s="136"/>
      <c r="P17" s="136"/>
      <c r="Q17" s="136"/>
      <c r="R17" s="126"/>
      <c r="S17" s="126"/>
    </row>
    <row r="18" spans="1:19" ht="15.75" x14ac:dyDescent="0.25">
      <c r="A18" s="127"/>
      <c r="B18" s="126"/>
      <c r="C18" s="126"/>
      <c r="D18" s="127"/>
      <c r="E18" s="126"/>
      <c r="F18" s="140"/>
      <c r="G18" s="140"/>
      <c r="H18" s="140"/>
      <c r="I18" s="140"/>
      <c r="J18" s="140"/>
      <c r="K18" s="140"/>
      <c r="L18" s="140"/>
      <c r="M18" s="136"/>
      <c r="N18" s="136"/>
      <c r="O18" s="136"/>
      <c r="P18" s="136"/>
      <c r="Q18" s="136"/>
      <c r="R18" s="126"/>
      <c r="S18" s="126"/>
    </row>
    <row r="19" spans="1:19" ht="15.75" x14ac:dyDescent="0.25">
      <c r="A19" s="127"/>
      <c r="B19" s="126"/>
      <c r="C19" s="126"/>
      <c r="D19" s="127"/>
      <c r="E19" s="126"/>
      <c r="F19" s="140"/>
      <c r="G19" s="140"/>
      <c r="H19" s="140"/>
      <c r="I19" s="140"/>
      <c r="J19" s="140"/>
      <c r="K19" s="140"/>
      <c r="L19" s="140"/>
      <c r="M19" s="136"/>
      <c r="N19" s="136"/>
      <c r="O19" s="136"/>
      <c r="P19" s="136"/>
      <c r="Q19" s="136"/>
      <c r="R19" s="126"/>
      <c r="S19" s="126"/>
    </row>
    <row r="20" spans="1:19" ht="15.75" x14ac:dyDescent="0.25">
      <c r="A20" s="127"/>
      <c r="B20" s="126"/>
      <c r="C20" s="126"/>
      <c r="D20" s="127"/>
      <c r="E20" s="126"/>
      <c r="F20" s="140"/>
      <c r="G20" s="140"/>
      <c r="H20" s="140"/>
      <c r="I20" s="140"/>
      <c r="J20" s="140"/>
      <c r="K20" s="140"/>
      <c r="L20" s="140"/>
      <c r="M20" s="136"/>
      <c r="N20" s="136"/>
      <c r="O20" s="136"/>
      <c r="P20" s="136"/>
      <c r="Q20" s="136"/>
      <c r="R20" s="126"/>
      <c r="S20" s="126"/>
    </row>
    <row r="21" spans="1:19" ht="15.75" x14ac:dyDescent="0.25">
      <c r="A21" s="127"/>
      <c r="B21" s="126"/>
      <c r="C21" s="126"/>
      <c r="D21" s="127"/>
      <c r="E21" s="126"/>
      <c r="F21" s="137"/>
      <c r="G21" s="137"/>
      <c r="H21" s="137"/>
      <c r="I21" s="137"/>
      <c r="J21" s="137"/>
      <c r="K21" s="137"/>
      <c r="L21" s="137"/>
      <c r="M21" s="136"/>
      <c r="N21" s="136"/>
      <c r="O21" s="136"/>
      <c r="P21" s="136"/>
      <c r="Q21" s="136"/>
      <c r="R21" s="126"/>
      <c r="S21" s="126"/>
    </row>
    <row r="22" spans="1:19" ht="15.75" x14ac:dyDescent="0.25">
      <c r="A22" s="127"/>
      <c r="B22" s="126"/>
      <c r="C22" s="126"/>
      <c r="D22" s="127"/>
      <c r="E22" s="126"/>
      <c r="F22" s="137"/>
      <c r="G22" s="137"/>
      <c r="H22" s="137"/>
      <c r="I22" s="137"/>
      <c r="J22" s="137"/>
      <c r="K22" s="137"/>
      <c r="L22" s="137"/>
      <c r="M22" s="136"/>
      <c r="N22" s="136"/>
      <c r="O22" s="136"/>
      <c r="P22" s="136"/>
      <c r="Q22" s="136"/>
      <c r="R22" s="126"/>
      <c r="S22" s="126"/>
    </row>
    <row r="23" spans="1:19" ht="15.75" x14ac:dyDescent="0.25">
      <c r="A23" s="127"/>
      <c r="B23" s="126"/>
      <c r="C23" s="126"/>
      <c r="D23" s="127"/>
      <c r="E23" s="126"/>
      <c r="F23" s="137"/>
      <c r="G23" s="137"/>
      <c r="H23" s="137"/>
      <c r="I23" s="137"/>
      <c r="J23" s="137"/>
      <c r="K23" s="137"/>
      <c r="L23" s="137"/>
      <c r="M23" s="136"/>
      <c r="N23" s="136"/>
      <c r="O23" s="136"/>
      <c r="P23" s="136"/>
      <c r="Q23" s="136"/>
      <c r="R23" s="126"/>
      <c r="S23" s="126"/>
    </row>
    <row r="24" spans="1:19" ht="15.75" x14ac:dyDescent="0.25">
      <c r="A24" s="127"/>
      <c r="B24" s="126"/>
      <c r="C24" s="126"/>
      <c r="D24" s="127"/>
      <c r="E24" s="126"/>
      <c r="F24" s="138" t="s">
        <v>39</v>
      </c>
      <c r="G24" s="138" t="s">
        <v>40</v>
      </c>
      <c r="H24" s="138" t="s">
        <v>79</v>
      </c>
      <c r="I24" s="138"/>
      <c r="J24" s="138"/>
      <c r="K24" s="138"/>
      <c r="L24" s="138"/>
      <c r="M24" s="136"/>
      <c r="N24" s="136"/>
      <c r="O24" s="136"/>
      <c r="P24" s="136"/>
      <c r="Q24" s="136"/>
      <c r="R24" s="126"/>
      <c r="S24" s="126"/>
    </row>
    <row r="25" spans="1:19" x14ac:dyDescent="0.25">
      <c r="F25" s="139" t="s">
        <v>42</v>
      </c>
      <c r="G25" s="139" t="s">
        <v>43</v>
      </c>
      <c r="H25" s="139" t="s">
        <v>125</v>
      </c>
    </row>
  </sheetData>
  <mergeCells count="2">
    <mergeCell ref="B13:E13"/>
    <mergeCell ref="G17:H17"/>
  </mergeCells>
  <pageMargins left="0" right="0.7" top="0.75" bottom="0.75" header="0.3" footer="0.3"/>
  <pageSetup paperSize="5" scale="56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45</vt:i4>
      </vt:variant>
    </vt:vector>
  </HeadingPairs>
  <TitlesOfParts>
    <vt:vector size="104" baseType="lpstr">
      <vt:lpstr>JAN'13</vt:lpstr>
      <vt:lpstr>FEB'13</vt:lpstr>
      <vt:lpstr>APR'13</vt:lpstr>
      <vt:lpstr>MEI'13</vt:lpstr>
      <vt:lpstr>JUNI'13</vt:lpstr>
      <vt:lpstr>JULI'13</vt:lpstr>
      <vt:lpstr>AGTS'13</vt:lpstr>
      <vt:lpstr>OKT'13</vt:lpstr>
      <vt:lpstr>NOV'13</vt:lpstr>
      <vt:lpstr>DES'13</vt:lpstr>
      <vt:lpstr>JAN'14</vt:lpstr>
      <vt:lpstr>FEB'14</vt:lpstr>
      <vt:lpstr>MARET'14</vt:lpstr>
      <vt:lpstr>APRIL'14</vt:lpstr>
      <vt:lpstr>MEI'14</vt:lpstr>
      <vt:lpstr>JUNI'14</vt:lpstr>
      <vt:lpstr>JULI'14</vt:lpstr>
      <vt:lpstr>AGST'14</vt:lpstr>
      <vt:lpstr>SEPT'14</vt:lpstr>
      <vt:lpstr>OKT'14</vt:lpstr>
      <vt:lpstr>NOV'14</vt:lpstr>
      <vt:lpstr>DES'14</vt:lpstr>
      <vt:lpstr>JAN'15</vt:lpstr>
      <vt:lpstr>FEB'15</vt:lpstr>
      <vt:lpstr>MAR'15</vt:lpstr>
      <vt:lpstr>APR'15</vt:lpstr>
      <vt:lpstr>MEI'15</vt:lpstr>
      <vt:lpstr>JUNI'15</vt:lpstr>
      <vt:lpstr>JULI'15</vt:lpstr>
      <vt:lpstr>AGT'15</vt:lpstr>
      <vt:lpstr>SEPT'15</vt:lpstr>
      <vt:lpstr>OKT'15</vt:lpstr>
      <vt:lpstr>NOV'15</vt:lpstr>
      <vt:lpstr>DES'15</vt:lpstr>
      <vt:lpstr>JAN'16</vt:lpstr>
      <vt:lpstr>FEB'16</vt:lpstr>
      <vt:lpstr>MAR'16</vt:lpstr>
      <vt:lpstr>MEI'16</vt:lpstr>
      <vt:lpstr>JUNI'16</vt:lpstr>
      <vt:lpstr>AGT'16</vt:lpstr>
      <vt:lpstr>SEPT'16</vt:lpstr>
      <vt:lpstr>OKT'17</vt:lpstr>
      <vt:lpstr>NOP'16</vt:lpstr>
      <vt:lpstr>DES'16</vt:lpstr>
      <vt:lpstr>JAN'17</vt:lpstr>
      <vt:lpstr>MAR'17</vt:lpstr>
      <vt:lpstr>april'17</vt:lpstr>
      <vt:lpstr>MEI'17</vt:lpstr>
      <vt:lpstr>JUNI'17</vt:lpstr>
      <vt:lpstr>JULI'17</vt:lpstr>
      <vt:lpstr>AGT'17</vt:lpstr>
      <vt:lpstr>SEPT'17</vt:lpstr>
      <vt:lpstr>OKT 2017</vt:lpstr>
      <vt:lpstr>NOP 2017</vt:lpstr>
      <vt:lpstr>DES 2017</vt:lpstr>
      <vt:lpstr>JAN 2018</vt:lpstr>
      <vt:lpstr>FEB 2018</vt:lpstr>
      <vt:lpstr>MAR 2018</vt:lpstr>
      <vt:lpstr>APR 2018</vt:lpstr>
      <vt:lpstr>'AGST''14'!Print_Area</vt:lpstr>
      <vt:lpstr>'AGT''16'!Print_Area</vt:lpstr>
      <vt:lpstr>'AGT''17'!Print_Area</vt:lpstr>
      <vt:lpstr>'AGTS''13'!Print_Area</vt:lpstr>
      <vt:lpstr>'APR 2018'!Print_Area</vt:lpstr>
      <vt:lpstr>'APRIL''14'!Print_Area</vt:lpstr>
      <vt:lpstr>'april''17'!Print_Area</vt:lpstr>
      <vt:lpstr>'DES 2017'!Print_Area</vt:lpstr>
      <vt:lpstr>'DES''13'!Print_Area</vt:lpstr>
      <vt:lpstr>'DES''14'!Print_Area</vt:lpstr>
      <vt:lpstr>'DES''15'!Print_Area</vt:lpstr>
      <vt:lpstr>'DES''16'!Print_Area</vt:lpstr>
      <vt:lpstr>'FEB 2018'!Print_Area</vt:lpstr>
      <vt:lpstr>'FEB''14'!Print_Area</vt:lpstr>
      <vt:lpstr>'FEB''15'!Print_Area</vt:lpstr>
      <vt:lpstr>'FEB''16'!Print_Area</vt:lpstr>
      <vt:lpstr>'JAN''14'!Print_Area</vt:lpstr>
      <vt:lpstr>'JAN''15'!Print_Area</vt:lpstr>
      <vt:lpstr>'JAN''17'!Print_Area</vt:lpstr>
      <vt:lpstr>'JULI''14'!Print_Area</vt:lpstr>
      <vt:lpstr>'JULI''15'!Print_Area</vt:lpstr>
      <vt:lpstr>'JULI''17'!Print_Area</vt:lpstr>
      <vt:lpstr>'JUNI''14'!Print_Area</vt:lpstr>
      <vt:lpstr>'JUNI''15'!Print_Area</vt:lpstr>
      <vt:lpstr>'JUNI''16'!Print_Area</vt:lpstr>
      <vt:lpstr>'JUNI''17'!Print_Area</vt:lpstr>
      <vt:lpstr>'MAR 2018'!Print_Area</vt:lpstr>
      <vt:lpstr>'MAR''15'!Print_Area</vt:lpstr>
      <vt:lpstr>'MAR''16'!Print_Area</vt:lpstr>
      <vt:lpstr>'MAR''17'!Print_Area</vt:lpstr>
      <vt:lpstr>'MARET''14'!Print_Area</vt:lpstr>
      <vt:lpstr>'MEI''14'!Print_Area</vt:lpstr>
      <vt:lpstr>'MEI''15'!Print_Area</vt:lpstr>
      <vt:lpstr>'MEI''16'!Print_Area</vt:lpstr>
      <vt:lpstr>'MEI''17'!Print_Area</vt:lpstr>
      <vt:lpstr>'NOP 2017'!Print_Area</vt:lpstr>
      <vt:lpstr>'NOP''16'!Print_Area</vt:lpstr>
      <vt:lpstr>'NOV''13'!Print_Area</vt:lpstr>
      <vt:lpstr>'NOV''15'!Print_Area</vt:lpstr>
      <vt:lpstr>'OKT''13'!Print_Area</vt:lpstr>
      <vt:lpstr>'OKT''14'!Print_Area</vt:lpstr>
      <vt:lpstr>'OKT''15'!Print_Area</vt:lpstr>
      <vt:lpstr>'SEPT''14'!Print_Area</vt:lpstr>
      <vt:lpstr>'SEPT''16'!Print_Area</vt:lpstr>
      <vt:lpstr>'SEPT''17'!Print_Area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2018-04-19T03:17:30Z</cp:lastPrinted>
  <dcterms:created xsi:type="dcterms:W3CDTF">2013-01-31T08:52:36Z</dcterms:created>
  <dcterms:modified xsi:type="dcterms:W3CDTF">2018-04-19T10:02:32Z</dcterms:modified>
</cp:coreProperties>
</file>