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785" windowWidth="12120" windowHeight="3045" activeTab="2"/>
  </bookViews>
  <sheets>
    <sheet name="JAN'18" sheetId="63" r:id="rId1"/>
    <sheet name="FEB'18" sheetId="64" r:id="rId2"/>
    <sheet name="MAR'18" sheetId="65" r:id="rId3"/>
  </sheets>
  <definedNames>
    <definedName name="_xlnm.Print_Area" localSheetId="1">'FEB''18'!$A$141:$Q$232</definedName>
    <definedName name="_xlnm.Print_Area" localSheetId="0">'JAN''18'!#REF!</definedName>
    <definedName name="_xlnm.Print_Area" localSheetId="2">'MAR''18'!$A$164:$Q$183</definedName>
  </definedNames>
  <calcPr calcId="144525"/>
  <fileRecoveryPr autoRecover="0"/>
</workbook>
</file>

<file path=xl/calcChain.xml><?xml version="1.0" encoding="utf-8"?>
<calcChain xmlns="http://schemas.openxmlformats.org/spreadsheetml/2006/main">
  <c r="M172" i="65" l="1"/>
  <c r="N172" i="65" s="1"/>
  <c r="O172" i="65" s="1"/>
  <c r="N171" i="65" l="1"/>
  <c r="L174" i="65"/>
  <c r="K174" i="65"/>
  <c r="J174" i="65"/>
  <c r="H174" i="65"/>
  <c r="I174" i="65"/>
  <c r="G174" i="65"/>
  <c r="M171" i="65" l="1"/>
  <c r="L153" i="65"/>
  <c r="K153" i="65"/>
  <c r="J153" i="65"/>
  <c r="H153" i="65"/>
  <c r="I151" i="65"/>
  <c r="I153" i="65" s="1"/>
  <c r="G151" i="65"/>
  <c r="G153" i="65" s="1"/>
  <c r="M174" i="65" l="1"/>
  <c r="N174" i="65"/>
  <c r="O171" i="65"/>
  <c r="O174" i="65" s="1"/>
  <c r="M151" i="65"/>
  <c r="N131" i="65"/>
  <c r="L133" i="65"/>
  <c r="K133" i="65"/>
  <c r="J133" i="65"/>
  <c r="I133" i="65"/>
  <c r="H133" i="65"/>
  <c r="G133" i="65"/>
  <c r="M131" i="65"/>
  <c r="M133" i="65" s="1"/>
  <c r="M153" i="65" l="1"/>
  <c r="N151" i="65"/>
  <c r="N153" i="65" s="1"/>
  <c r="N133" i="65"/>
  <c r="O151" i="65" l="1"/>
  <c r="O153" i="65" s="1"/>
  <c r="O131" i="65"/>
  <c r="O133" i="65" s="1"/>
  <c r="L113" i="65" l="1"/>
  <c r="K113" i="65"/>
  <c r="J113" i="65"/>
  <c r="I113" i="65"/>
  <c r="H113" i="65"/>
  <c r="G113" i="65"/>
  <c r="M111" i="65"/>
  <c r="N111" i="65" s="1"/>
  <c r="M113" i="65" l="1"/>
  <c r="N113" i="65"/>
  <c r="O111" i="65"/>
  <c r="O113" i="65"/>
  <c r="L92" i="65" l="1"/>
  <c r="K92" i="65"/>
  <c r="J92" i="65"/>
  <c r="I92" i="65"/>
  <c r="H92" i="65"/>
  <c r="G92" i="65"/>
  <c r="M89" i="65"/>
  <c r="M92" i="65" l="1"/>
  <c r="N89" i="65"/>
  <c r="N92" i="65" s="1"/>
  <c r="O89" i="65" l="1"/>
  <c r="O92" i="65" s="1"/>
  <c r="M69" i="65" l="1"/>
  <c r="L71" i="65"/>
  <c r="K71" i="65"/>
  <c r="J71" i="65"/>
  <c r="I71" i="65"/>
  <c r="H71" i="65"/>
  <c r="G71" i="65"/>
  <c r="M68" i="65"/>
  <c r="L50" i="65"/>
  <c r="K50" i="65"/>
  <c r="J50" i="65"/>
  <c r="I50" i="65"/>
  <c r="H50" i="65"/>
  <c r="G50" i="65"/>
  <c r="M48" i="65"/>
  <c r="M50" i="65" s="1"/>
  <c r="N48" i="65" l="1"/>
  <c r="N69" i="65"/>
  <c r="O69" i="65" s="1"/>
  <c r="M71" i="65"/>
  <c r="N68" i="65"/>
  <c r="N71" i="65" s="1"/>
  <c r="N50" i="65"/>
  <c r="L30" i="65"/>
  <c r="K30" i="65"/>
  <c r="J30" i="65"/>
  <c r="I30" i="65"/>
  <c r="H30" i="65"/>
  <c r="G30" i="65"/>
  <c r="M28" i="65"/>
  <c r="M30" i="65" s="1"/>
  <c r="N28" i="65" l="1"/>
  <c r="O68" i="65"/>
  <c r="O71" i="65" s="1"/>
  <c r="O48" i="65"/>
  <c r="O50" i="65" s="1"/>
  <c r="N30" i="65"/>
  <c r="O28" i="65" l="1"/>
  <c r="O30" i="65" s="1"/>
  <c r="L10" i="65" l="1"/>
  <c r="K10" i="65"/>
  <c r="J10" i="65"/>
  <c r="I10" i="65"/>
  <c r="H10" i="65"/>
  <c r="G10" i="65"/>
  <c r="M8" i="65"/>
  <c r="M10" i="65" s="1"/>
  <c r="N8" i="65" l="1"/>
  <c r="N10" i="65" s="1"/>
  <c r="O8" i="65" l="1"/>
  <c r="O10" i="65" s="1"/>
  <c r="H232" i="64" l="1"/>
  <c r="I232" i="64"/>
  <c r="J232" i="64"/>
  <c r="K232" i="64"/>
  <c r="L232" i="64"/>
  <c r="G232" i="64"/>
  <c r="M230" i="64"/>
  <c r="N230" i="64" s="1"/>
  <c r="M229" i="64"/>
  <c r="M232" i="64" s="1"/>
  <c r="N229" i="64" l="1"/>
  <c r="N232" i="64" s="1"/>
  <c r="O230" i="64"/>
  <c r="O229" i="64" l="1"/>
  <c r="O232" i="64" s="1"/>
  <c r="L211" i="64" l="1"/>
  <c r="K211" i="64"/>
  <c r="J211" i="64"/>
  <c r="I211" i="64"/>
  <c r="H211" i="64"/>
  <c r="G211" i="64"/>
  <c r="M209" i="64"/>
  <c r="N209" i="64" l="1"/>
  <c r="N211" i="64" s="1"/>
  <c r="M211" i="64"/>
  <c r="O209" i="64" l="1"/>
  <c r="O211" i="64" s="1"/>
  <c r="L191" i="64" l="1"/>
  <c r="K191" i="64"/>
  <c r="J191" i="64"/>
  <c r="I191" i="64"/>
  <c r="H191" i="64"/>
  <c r="G191" i="64"/>
  <c r="M189" i="64"/>
  <c r="M191" i="64" s="1"/>
  <c r="L171" i="64"/>
  <c r="K171" i="64"/>
  <c r="J171" i="64"/>
  <c r="I171" i="64"/>
  <c r="H171" i="64"/>
  <c r="G171" i="64"/>
  <c r="M169" i="64"/>
  <c r="M171" i="64" s="1"/>
  <c r="N189" i="64" l="1"/>
  <c r="N191" i="64" s="1"/>
  <c r="N169" i="64"/>
  <c r="O169" i="64" s="1"/>
  <c r="O171" i="64" s="1"/>
  <c r="N171" i="64" l="1"/>
  <c r="O189" i="64"/>
  <c r="O191" i="64" s="1"/>
  <c r="M149" i="64" l="1"/>
  <c r="L151" i="64"/>
  <c r="K151" i="64"/>
  <c r="J151" i="64"/>
  <c r="I151" i="64"/>
  <c r="H151" i="64"/>
  <c r="G151" i="64"/>
  <c r="M148" i="64"/>
  <c r="M151" i="64" s="1"/>
  <c r="N148" i="64" l="1"/>
  <c r="N149" i="64"/>
  <c r="O149" i="64" s="1"/>
  <c r="L130" i="64"/>
  <c r="K130" i="64"/>
  <c r="J130" i="64"/>
  <c r="I130" i="64"/>
  <c r="H130" i="64"/>
  <c r="G130" i="64"/>
  <c r="M128" i="64"/>
  <c r="N151" i="64" l="1"/>
  <c r="O148" i="64"/>
  <c r="O151" i="64" s="1"/>
  <c r="M130" i="64"/>
  <c r="N128" i="64"/>
  <c r="N130" i="64" s="1"/>
  <c r="O128" i="64" l="1"/>
  <c r="O130" i="64" s="1"/>
  <c r="L110" i="64" l="1"/>
  <c r="K110" i="64"/>
  <c r="J110" i="64"/>
  <c r="I110" i="64"/>
  <c r="H110" i="64"/>
  <c r="G110" i="64"/>
  <c r="M108" i="64"/>
  <c r="M110" i="64" s="1"/>
  <c r="L90" i="64"/>
  <c r="K90" i="64"/>
  <c r="J90" i="64"/>
  <c r="I90" i="64"/>
  <c r="H90" i="64"/>
  <c r="G90" i="64"/>
  <c r="M88" i="64"/>
  <c r="M90" i="64" s="1"/>
  <c r="N88" i="64" l="1"/>
  <c r="N108" i="64"/>
  <c r="N110" i="64" s="1"/>
  <c r="N90" i="64"/>
  <c r="L70" i="64"/>
  <c r="K70" i="64"/>
  <c r="J70" i="64"/>
  <c r="I70" i="64"/>
  <c r="H70" i="64"/>
  <c r="G70" i="64"/>
  <c r="M68" i="64"/>
  <c r="M70" i="64" s="1"/>
  <c r="N68" i="64" l="1"/>
  <c r="O108" i="64"/>
  <c r="O110" i="64" s="1"/>
  <c r="O88" i="64"/>
  <c r="O90" i="64" s="1"/>
  <c r="N70" i="64"/>
  <c r="O68" i="64" l="1"/>
  <c r="O70" i="64" s="1"/>
  <c r="L50" i="64" l="1"/>
  <c r="K50" i="64"/>
  <c r="J50" i="64"/>
  <c r="I50" i="64"/>
  <c r="H50" i="64"/>
  <c r="G50" i="64"/>
  <c r="M48" i="64"/>
  <c r="M50" i="64" s="1"/>
  <c r="N48" i="64" l="1"/>
  <c r="N50" i="64" s="1"/>
  <c r="O48" i="64" l="1"/>
  <c r="O50" i="64" s="1"/>
  <c r="L30" i="64" l="1"/>
  <c r="K30" i="64"/>
  <c r="J30" i="64"/>
  <c r="I30" i="64"/>
  <c r="H30" i="64"/>
  <c r="G30" i="64"/>
  <c r="M28" i="64"/>
  <c r="M30" i="64" s="1"/>
  <c r="N28" i="64" l="1"/>
  <c r="N30" i="64" s="1"/>
  <c r="O28" i="64" l="1"/>
  <c r="O30" i="64" s="1"/>
  <c r="L10" i="64" l="1"/>
  <c r="K10" i="64"/>
  <c r="J10" i="64"/>
  <c r="I10" i="64"/>
  <c r="H10" i="64"/>
  <c r="G10" i="64"/>
  <c r="M8" i="64"/>
  <c r="M10" i="64" s="1"/>
  <c r="N8" i="64" l="1"/>
  <c r="N10" i="64" s="1"/>
  <c r="O8" i="64" l="1"/>
  <c r="O10" i="64" s="1"/>
  <c r="L272" i="63" l="1"/>
  <c r="K272" i="63"/>
  <c r="J272" i="63"/>
  <c r="I272" i="63"/>
  <c r="H272" i="63"/>
  <c r="G272" i="63"/>
  <c r="M270" i="63"/>
  <c r="M272" i="63" s="1"/>
  <c r="L252" i="63"/>
  <c r="K252" i="63"/>
  <c r="J252" i="63"/>
  <c r="I252" i="63"/>
  <c r="H252" i="63"/>
  <c r="G252" i="63"/>
  <c r="M250" i="63"/>
  <c r="N270" i="63" l="1"/>
  <c r="N272" i="63" s="1"/>
  <c r="O270" i="63"/>
  <c r="O272" i="63" s="1"/>
  <c r="M252" i="63"/>
  <c r="N250" i="63"/>
  <c r="N252" i="63" s="1"/>
  <c r="L232" i="63"/>
  <c r="K232" i="63"/>
  <c r="J232" i="63"/>
  <c r="I232" i="63"/>
  <c r="H232" i="63"/>
  <c r="G232" i="63"/>
  <c r="M229" i="63"/>
  <c r="M232" i="63" s="1"/>
  <c r="O250" i="63" l="1"/>
  <c r="O252" i="63" s="1"/>
  <c r="N229" i="63"/>
  <c r="N232" i="63" s="1"/>
  <c r="M209" i="63"/>
  <c r="N209" i="63" s="1"/>
  <c r="L211" i="63"/>
  <c r="K211" i="63"/>
  <c r="J211" i="63"/>
  <c r="I211" i="63"/>
  <c r="H211" i="63"/>
  <c r="G211" i="63"/>
  <c r="M208" i="63"/>
  <c r="M211" i="63" s="1"/>
  <c r="N208" i="63" l="1"/>
  <c r="N211" i="63" s="1"/>
  <c r="O229" i="63"/>
  <c r="O232" i="63" s="1"/>
  <c r="O209" i="63"/>
  <c r="L190" i="63"/>
  <c r="K190" i="63"/>
  <c r="J190" i="63"/>
  <c r="I190" i="63"/>
  <c r="H190" i="63"/>
  <c r="G190" i="63"/>
  <c r="M188" i="63"/>
  <c r="N188" i="63" s="1"/>
  <c r="O208" i="63" l="1"/>
  <c r="O211" i="63" s="1"/>
  <c r="N190" i="63"/>
  <c r="O188" i="63"/>
  <c r="O190" i="63" s="1"/>
  <c r="M190" i="63"/>
  <c r="K170" i="63"/>
  <c r="J170" i="63"/>
  <c r="I170" i="63"/>
  <c r="H170" i="63"/>
  <c r="G170" i="63"/>
  <c r="L168" i="63"/>
  <c r="L170" i="63" s="1"/>
  <c r="M168" i="63" l="1"/>
  <c r="M170" i="63" s="1"/>
  <c r="N168" i="63" l="1"/>
  <c r="N170" i="63" s="1"/>
  <c r="L150" i="63" l="1"/>
  <c r="K150" i="63"/>
  <c r="J150" i="63"/>
  <c r="I150" i="63"/>
  <c r="H150" i="63"/>
  <c r="G150" i="63"/>
  <c r="M148" i="63"/>
  <c r="M150" i="63" s="1"/>
  <c r="N148" i="63" l="1"/>
  <c r="N150" i="63" s="1"/>
  <c r="L130" i="63"/>
  <c r="K130" i="63"/>
  <c r="J130" i="63"/>
  <c r="I130" i="63"/>
  <c r="H130" i="63"/>
  <c r="G130" i="63"/>
  <c r="M128" i="63"/>
  <c r="M130" i="63" s="1"/>
  <c r="N128" i="63" l="1"/>
  <c r="O148" i="63"/>
  <c r="O150" i="63" s="1"/>
  <c r="N130" i="63"/>
  <c r="L110" i="63"/>
  <c r="K110" i="63"/>
  <c r="J110" i="63"/>
  <c r="I110" i="63"/>
  <c r="H110" i="63"/>
  <c r="G110" i="63"/>
  <c r="M108" i="63"/>
  <c r="N108" i="63" s="1"/>
  <c r="L90" i="63"/>
  <c r="K90" i="63"/>
  <c r="J90" i="63"/>
  <c r="I90" i="63"/>
  <c r="H90" i="63"/>
  <c r="G90" i="63"/>
  <c r="M88" i="63"/>
  <c r="M90" i="63" s="1"/>
  <c r="N88" i="63" l="1"/>
  <c r="O128" i="63"/>
  <c r="O130" i="63" s="1"/>
  <c r="N110" i="63"/>
  <c r="M110" i="63"/>
  <c r="N90" i="63"/>
  <c r="O108" i="63" l="1"/>
  <c r="O110" i="63" s="1"/>
  <c r="O88" i="63"/>
  <c r="O90" i="63" s="1"/>
  <c r="L70" i="63" l="1"/>
  <c r="K70" i="63"/>
  <c r="J70" i="63"/>
  <c r="I70" i="63"/>
  <c r="H70" i="63"/>
  <c r="G70" i="63"/>
  <c r="M68" i="63"/>
  <c r="M70" i="63" s="1"/>
  <c r="N68" i="63" l="1"/>
  <c r="N70" i="63" s="1"/>
  <c r="L50" i="63"/>
  <c r="K50" i="63"/>
  <c r="J50" i="63"/>
  <c r="I50" i="63"/>
  <c r="H50" i="63"/>
  <c r="G50" i="63"/>
  <c r="M48" i="63"/>
  <c r="M50" i="63" s="1"/>
  <c r="N48" i="63" l="1"/>
  <c r="O68" i="63"/>
  <c r="O70" i="63" s="1"/>
  <c r="N50" i="63"/>
  <c r="O48" i="63" l="1"/>
  <c r="O50" i="63" s="1"/>
  <c r="L30" i="63" l="1"/>
  <c r="K30" i="63"/>
  <c r="J30" i="63"/>
  <c r="I30" i="63"/>
  <c r="H30" i="63"/>
  <c r="G30" i="63"/>
  <c r="M28" i="63"/>
  <c r="M30" i="63" s="1"/>
  <c r="N28" i="63" l="1"/>
  <c r="N30" i="63" s="1"/>
  <c r="O28" i="63" l="1"/>
  <c r="O30" i="63" s="1"/>
  <c r="L10" i="63" l="1"/>
  <c r="K10" i="63"/>
  <c r="J10" i="63"/>
  <c r="I10" i="63"/>
  <c r="H10" i="63"/>
  <c r="G10" i="63"/>
  <c r="M8" i="63"/>
  <c r="N8" i="63" s="1"/>
  <c r="N10" i="63" l="1"/>
  <c r="O8" i="63"/>
  <c r="O10" i="63" s="1"/>
  <c r="M10" i="63"/>
</calcChain>
</file>

<file path=xl/sharedStrings.xml><?xml version="1.0" encoding="utf-8"?>
<sst xmlns="http://schemas.openxmlformats.org/spreadsheetml/2006/main" count="1743" uniqueCount="276">
  <si>
    <t>KOPERASI KARYAWAN BCA MITRA SEJAHTERA</t>
  </si>
  <si>
    <t xml:space="preserve"> </t>
  </si>
  <si>
    <t xml:space="preserve">NIP </t>
  </si>
  <si>
    <t>TGL</t>
  </si>
  <si>
    <t>NO. REK</t>
  </si>
  <si>
    <t>PELUNASAN</t>
  </si>
  <si>
    <t>BUNGA</t>
  </si>
  <si>
    <t>PENALTY 2.5%</t>
  </si>
  <si>
    <t>TRANSFER</t>
  </si>
  <si>
    <t>PLAFON</t>
  </si>
  <si>
    <t>CABANG</t>
  </si>
  <si>
    <t xml:space="preserve">PINJAMAN </t>
  </si>
  <si>
    <t>PINJAMAN</t>
  </si>
  <si>
    <t>KE KOPERASI</t>
  </si>
  <si>
    <t>KE KARYAWAN</t>
  </si>
  <si>
    <t>DIATAS MAX</t>
  </si>
  <si>
    <t>M. Arief Kaprawi</t>
  </si>
  <si>
    <t>Ketua Koperasi</t>
  </si>
  <si>
    <t xml:space="preserve"> PELUNASAN </t>
  </si>
  <si>
    <t xml:space="preserve">DARI </t>
  </si>
  <si>
    <t>Kabag Simpan Pinjam</t>
  </si>
  <si>
    <t>BY ADM</t>
  </si>
  <si>
    <t>DL NORM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</si>
  <si>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</si>
  <si>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</si>
  <si>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</si>
  <si>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Menyetujui,</t>
  </si>
  <si>
    <t>Isparina T</t>
  </si>
  <si>
    <t>Pemeriksa,</t>
  </si>
  <si>
    <t>BY PROVISI 1%</t>
  </si>
  <si>
    <t>Wina Saraswati</t>
  </si>
  <si>
    <t xml:space="preserve">Staf Simpan Pinjam </t>
  </si>
  <si>
    <t xml:space="preserve">Pembuat, </t>
  </si>
  <si>
    <t>KET</t>
  </si>
  <si>
    <t>NO. FORM</t>
  </si>
  <si>
    <t>BERJALAN</t>
  </si>
  <si>
    <t>HENY RUSDIANA</t>
  </si>
  <si>
    <t>975392</t>
  </si>
  <si>
    <t>7900000060</t>
  </si>
  <si>
    <t>LOG KW3</t>
  </si>
  <si>
    <t>TAMB</t>
  </si>
  <si>
    <t>DILUAR NORM</t>
  </si>
  <si>
    <t>NORMATIF</t>
  </si>
  <si>
    <t>REALISASI PINJAMAN DILUAR NORMATIF TGL 02 JANUARI 2018</t>
  </si>
  <si>
    <t>002207</t>
  </si>
  <si>
    <t>Surabaya, 02 JANUARI 2018</t>
  </si>
  <si>
    <t>REALISASI PINJAMAN DILUAR NORMATIF TGL 04 JANUARI 2018</t>
  </si>
  <si>
    <t>ANUGERAHWATI PUJI</t>
  </si>
  <si>
    <t>980801</t>
  </si>
  <si>
    <t>002115</t>
  </si>
  <si>
    <t>3422445533</t>
  </si>
  <si>
    <t>PIKW KW3</t>
  </si>
  <si>
    <t>RECOV</t>
  </si>
  <si>
    <t>Surabaya, 04 JANUARI 2018</t>
  </si>
  <si>
    <t>TJATUR IDA HARIYATI</t>
  </si>
  <si>
    <t>973171</t>
  </si>
  <si>
    <t>001967</t>
  </si>
  <si>
    <t>7880060079</t>
  </si>
  <si>
    <t>DLN</t>
  </si>
  <si>
    <t>KCU GALAXY</t>
  </si>
  <si>
    <t>REALISASI PINJAMAN DILUAR NORMATIF TGL 05 JANUARI 2018</t>
  </si>
  <si>
    <t>Surabaya, 05 JANUARI 2018</t>
  </si>
  <si>
    <t>batal mintanya 2,650,000,- transaksi tgl 05 jan 2018</t>
  </si>
  <si>
    <t>ENDANG INDERA</t>
  </si>
  <si>
    <t>963653</t>
  </si>
  <si>
    <t>002120</t>
  </si>
  <si>
    <t>0100304643</t>
  </si>
  <si>
    <t>KCP MARGOMULYO</t>
  </si>
  <si>
    <t>REALISASI PINJAMAN DILUAR NORMATIF TGL 09 JANUARI 2018</t>
  </si>
  <si>
    <t>TRI MAULANA D</t>
  </si>
  <si>
    <t>899557</t>
  </si>
  <si>
    <t>002141</t>
  </si>
  <si>
    <t>2131039150</t>
  </si>
  <si>
    <t>KCU HRM</t>
  </si>
  <si>
    <t>TAMBAHAN</t>
  </si>
  <si>
    <t>Surabaya, 09 JANUARI 2018</t>
  </si>
  <si>
    <t>REALISASI PINJAMAN DILUAR NORMATIF TGL 10 JANUARI 2018</t>
  </si>
  <si>
    <t>MARDJUKI</t>
  </si>
  <si>
    <t>962069</t>
  </si>
  <si>
    <t>001886</t>
  </si>
  <si>
    <t>8290121141</t>
  </si>
  <si>
    <t>BARANG</t>
  </si>
  <si>
    <t>Surabaya, 10 JANUARI 2018</t>
  </si>
  <si>
    <t>RECOVERY</t>
  </si>
  <si>
    <t>REALISASI PINJAMAN DILUAR NORMATIF TGL 11 JANUARI 2018</t>
  </si>
  <si>
    <t>SUGIJARTO</t>
  </si>
  <si>
    <t>913375</t>
  </si>
  <si>
    <t>002173</t>
  </si>
  <si>
    <t>0101139386</t>
  </si>
  <si>
    <t>Surabaya, 11 JANUARI 2018</t>
  </si>
  <si>
    <t>NORM</t>
  </si>
  <si>
    <t/>
  </si>
  <si>
    <t>WANDA PUSPITASARI</t>
  </si>
  <si>
    <t>063324</t>
  </si>
  <si>
    <t>002256</t>
  </si>
  <si>
    <t>1880423017</t>
  </si>
  <si>
    <t>KCU DIPONEGORO</t>
  </si>
  <si>
    <t>REALISASI PINJAMAN DL NORMATIF TGL 12 JANUARI 2018</t>
  </si>
  <si>
    <t>Surabaya, 12 JANUARI 2018</t>
  </si>
  <si>
    <t>ini yang ke dua yang pertam tgl 11 jan 2018 total 35jt</t>
  </si>
  <si>
    <t>REALISASI PINJAMAN DILUAR NORMATIF TGL 19 JANUARI 2018</t>
  </si>
  <si>
    <t>ENDARTO</t>
  </si>
  <si>
    <t>896621</t>
  </si>
  <si>
    <t>002557</t>
  </si>
  <si>
    <t>0101142271</t>
  </si>
  <si>
    <t>Surabaya, 19 JANUARI 2018</t>
  </si>
  <si>
    <t>BATAS PRINT</t>
  </si>
  <si>
    <t>REALISASI PINJAMAN DILUAR NORMATIF TGL 25 JANUARI 2018</t>
  </si>
  <si>
    <t>ANTO PRIYO M</t>
  </si>
  <si>
    <t>912127</t>
  </si>
  <si>
    <t>008135</t>
  </si>
  <si>
    <t>1130509882</t>
  </si>
  <si>
    <t>KCU JOMBANG</t>
  </si>
  <si>
    <t>FIFY SOEHENDRA</t>
  </si>
  <si>
    <t>974040</t>
  </si>
  <si>
    <t>002053</t>
  </si>
  <si>
    <t>1010688368</t>
  </si>
  <si>
    <t>KCP SEMUT</t>
  </si>
  <si>
    <t>Surabaya, 25 JANUARI 2018</t>
  </si>
  <si>
    <t>REALISASI PINJAMAN DILUAR NORMATIF TGL 30 JANUARI 2018</t>
  </si>
  <si>
    <t>YOPIE KOLOSIES</t>
  </si>
  <si>
    <t>962810</t>
  </si>
  <si>
    <t>001909</t>
  </si>
  <si>
    <t>2581422204</t>
  </si>
  <si>
    <t>SOY KW3</t>
  </si>
  <si>
    <t>RIFAI</t>
  </si>
  <si>
    <t>913373</t>
  </si>
  <si>
    <t>002329</t>
  </si>
  <si>
    <t>8290107408</t>
  </si>
  <si>
    <t>Surabaya, 30 JANUARI 2018</t>
  </si>
  <si>
    <t>MARZUKI</t>
  </si>
  <si>
    <t>897091</t>
  </si>
  <si>
    <t>002328</t>
  </si>
  <si>
    <t>0101093858</t>
  </si>
  <si>
    <t>KCU VETERAN</t>
  </si>
  <si>
    <t>REALISASI PINJAMAN DILUAR NORMATIF TGL 01 FEBRUARI 2018</t>
  </si>
  <si>
    <t>HESTI DWI A</t>
  </si>
  <si>
    <t>010464</t>
  </si>
  <si>
    <t>009976</t>
  </si>
  <si>
    <t>2560134200</t>
  </si>
  <si>
    <t>Surabaya, 01 FEBRUARI 2018</t>
  </si>
  <si>
    <t>REALISASI PINJAMAN DILUAR NORMATIF TGL 02 FEBRUARI 2018</t>
  </si>
  <si>
    <t>CHIN BUI LIONG</t>
  </si>
  <si>
    <t>972647</t>
  </si>
  <si>
    <t>009484</t>
  </si>
  <si>
    <t>0880765574</t>
  </si>
  <si>
    <t>KCP PONDOK CHANDRA</t>
  </si>
  <si>
    <t>Surabaya, 02 FEBRUARI 2018</t>
  </si>
  <si>
    <t>REALISASI PINJAMAN DILUAR NORMATIF TGL 05 FEBRUARI 2018</t>
  </si>
  <si>
    <t>SUWARNO ARIFIN</t>
  </si>
  <si>
    <t>970748</t>
  </si>
  <si>
    <t>002572</t>
  </si>
  <si>
    <t>4686500870</t>
  </si>
  <si>
    <t>PEMB KW3</t>
  </si>
  <si>
    <t>Surabaya, 05 FEBRUARI 2018</t>
  </si>
  <si>
    <t>YOHANES ANDI S</t>
  </si>
  <si>
    <t>914072</t>
  </si>
  <si>
    <t>002348</t>
  </si>
  <si>
    <t>0641001456</t>
  </si>
  <si>
    <t>KCU DARMO</t>
  </si>
  <si>
    <t>REALISASI PINJAMAN DILUAR NORMATIF TGL 09 FEBRUARI 2018</t>
  </si>
  <si>
    <t>DJOKO PRIYO U</t>
  </si>
  <si>
    <t>900257</t>
  </si>
  <si>
    <t>010267</t>
  </si>
  <si>
    <t>2160032076</t>
  </si>
  <si>
    <t>KHUSUS</t>
  </si>
  <si>
    <t>KCU RUNGKUT</t>
  </si>
  <si>
    <t>Surabaya, 09 FEBRUARI 2018</t>
  </si>
  <si>
    <t>MUKAFFI</t>
  </si>
  <si>
    <t>922012</t>
  </si>
  <si>
    <t>002013</t>
  </si>
  <si>
    <t>2581422336</t>
  </si>
  <si>
    <t>M DADANG PRIJONGGO</t>
  </si>
  <si>
    <t>912806</t>
  </si>
  <si>
    <t>009249</t>
  </si>
  <si>
    <t>2581422662</t>
  </si>
  <si>
    <t>KK KEDUNGDORO</t>
  </si>
  <si>
    <t>KRISTINA DWI MAYA</t>
  </si>
  <si>
    <t>973274</t>
  </si>
  <si>
    <t>002195</t>
  </si>
  <si>
    <t>7880065151</t>
  </si>
  <si>
    <t>KCP KLAMPIS</t>
  </si>
  <si>
    <t>SRI UNTARI</t>
  </si>
  <si>
    <t>911201</t>
  </si>
  <si>
    <t>002268</t>
  </si>
  <si>
    <t>7880060109</t>
  </si>
  <si>
    <t>Surabaya, 23 FEBRUARI 2018</t>
  </si>
  <si>
    <t>REALISASI PINJAMAN DILUAR NORMATIF TGL 23 FEBRUARI 2018</t>
  </si>
  <si>
    <t>REALISASI PINJAMAN DILUAR NORMATIF TGL 26 FEBRUARI 2018</t>
  </si>
  <si>
    <t>MULYADI</t>
  </si>
  <si>
    <t>911814</t>
  </si>
  <si>
    <t>002458</t>
  </si>
  <si>
    <t>SLK KW3</t>
  </si>
  <si>
    <t>1020331883</t>
  </si>
  <si>
    <t>Surabaya, 26 FEBRUARI 2018</t>
  </si>
  <si>
    <t>KUSWANDI</t>
  </si>
  <si>
    <t>900835</t>
  </si>
  <si>
    <t>002349</t>
  </si>
  <si>
    <t>1520295409</t>
  </si>
  <si>
    <t>ANGG LUAR BIASA</t>
  </si>
  <si>
    <t>REALISASI PINJAMAN DILUAR NORMATIF TGL 27 FEBRUARI 2018</t>
  </si>
  <si>
    <t>IRA WAHYU H</t>
  </si>
  <si>
    <t>951559</t>
  </si>
  <si>
    <t>002410</t>
  </si>
  <si>
    <t>0640411970</t>
  </si>
  <si>
    <t>KCP NGAGEL JAYA</t>
  </si>
  <si>
    <t>Surabaya, 27 FEBRUARI 2018</t>
  </si>
  <si>
    <t>ANDIKA PANGESTU</t>
  </si>
  <si>
    <t>960951</t>
  </si>
  <si>
    <t>002451</t>
  </si>
  <si>
    <t>8290107271</t>
  </si>
  <si>
    <t>ELYANY</t>
  </si>
  <si>
    <t>898345</t>
  </si>
  <si>
    <t>002370</t>
  </si>
  <si>
    <t>2151035151</t>
  </si>
  <si>
    <t>KCP MEGA GROSIR</t>
  </si>
  <si>
    <t>IRA SHANTY</t>
  </si>
  <si>
    <t>975044</t>
  </si>
  <si>
    <t>009431</t>
  </si>
  <si>
    <t>0100358191</t>
  </si>
  <si>
    <t>KVU VETERAN</t>
  </si>
  <si>
    <t>REALISASI PINJAMAN DILUAR NORMATIF TGL 02 MARET 2018</t>
  </si>
  <si>
    <t>Surabaya, 02 MARET 2018</t>
  </si>
  <si>
    <t>MARGARETHA HENNY K</t>
  </si>
  <si>
    <t>971772</t>
  </si>
  <si>
    <t>002032</t>
  </si>
  <si>
    <t>5090001835</t>
  </si>
  <si>
    <t>KCP RUNGKUT MAPAN</t>
  </si>
  <si>
    <t>REALISASI PINJAMAN DILUAR NORMATIF TGL 06 MARET 2018</t>
  </si>
  <si>
    <t>002480</t>
  </si>
  <si>
    <t>Surabaya, 06 MARET 2018</t>
  </si>
  <si>
    <t>HENDRA</t>
  </si>
  <si>
    <t>960196</t>
  </si>
  <si>
    <t>002488</t>
  </si>
  <si>
    <t>1870360378</t>
  </si>
  <si>
    <t>KCU INDRAPURA</t>
  </si>
  <si>
    <t>EKA NURHAYATI</t>
  </si>
  <si>
    <t>885249</t>
  </si>
  <si>
    <t>002485</t>
  </si>
  <si>
    <t>0880420640</t>
  </si>
  <si>
    <t>KCP KUSUMA BANGSA</t>
  </si>
  <si>
    <t>REALISASI PINJAMAN DILUAR NORMATIF TGL 07 MARET 2018</t>
  </si>
  <si>
    <t>CHOIRIYA CHRISDIANI</t>
  </si>
  <si>
    <t>975298</t>
  </si>
  <si>
    <t>002402</t>
  </si>
  <si>
    <t>7880017173</t>
  </si>
  <si>
    <t>KCP BABATAN PANTAI</t>
  </si>
  <si>
    <t>SETYO WIDARTI</t>
  </si>
  <si>
    <t>921694</t>
  </si>
  <si>
    <t>002450</t>
  </si>
  <si>
    <t>1071046341</t>
  </si>
  <si>
    <t>Surabaya, 07 MARET 2018</t>
  </si>
  <si>
    <t>REALISASI PINJAMAN DILUAR NORMATIF TGL 08 MARET 2018</t>
  </si>
  <si>
    <t>ANA REKASARI</t>
  </si>
  <si>
    <t>970337</t>
  </si>
  <si>
    <t>002196</t>
  </si>
  <si>
    <t>0101227200</t>
  </si>
  <si>
    <t>Surabaya, 08 MARET 2018</t>
  </si>
  <si>
    <t>REALISASI PINJAMAN DILUAR NORMATIF TGL 12 MARET 2018</t>
  </si>
  <si>
    <t xml:space="preserve">VERONICA LINDA </t>
  </si>
  <si>
    <t>974032</t>
  </si>
  <si>
    <t>007711</t>
  </si>
  <si>
    <t>4681121808</t>
  </si>
  <si>
    <t>BO INDRAPURA</t>
  </si>
  <si>
    <t>Surabaya, 12 MARET 2018</t>
  </si>
  <si>
    <t>REALISASI PINJAMAN DILUAR NORMATIF TGL 14 MARET 2018</t>
  </si>
  <si>
    <t>GERADINA ROSA</t>
  </si>
  <si>
    <t>005979</t>
  </si>
  <si>
    <t>001434</t>
  </si>
  <si>
    <t>8290109621</t>
  </si>
  <si>
    <t>KCP SUNGKONO</t>
  </si>
  <si>
    <t>Surabaya, 14 MARET 2018</t>
  </si>
  <si>
    <t>JONY YACUBUS</t>
  </si>
  <si>
    <t>970677</t>
  </si>
  <si>
    <t>002603</t>
  </si>
  <si>
    <t>4681127288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</si>
</sst>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[$-421]dd\ mmmm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u/>
      <sz val="12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7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10"/>
      <name val="Calibri"/>
      <family val="2"/>
      <scheme val="minor"/>
    </font>
    <font>
      <b/>
      <sz val="1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sz val="6"/>
      <name val="Times New Roman"/>
      <family val="1"/>
    </font>
    <font>
      <sz val="7"/>
      <name val="Calibri"/>
      <family val="2"/>
      <scheme val="minor"/>
    </font>
    <font>
      <i/>
      <sz val="8"/>
      <name val="Arial Black"/>
      <family val="2"/>
    </font>
    <font>
      <sz val="6"/>
      <name val="Calibri"/>
      <family val="2"/>
      <scheme val="minor"/>
    </font>
    <font>
      <i/>
      <sz val="7"/>
      <name val="Arial Black"/>
      <family val="2"/>
    </font>
    <font>
      <i/>
      <sz val="12"/>
      <color rgb="FFFF0000"/>
      <name val="Times New Roman"/>
      <family val="1"/>
    </font>
    <font>
      <sz val="5"/>
      <name val="Times New Roman"/>
      <family val="1"/>
    </font>
    <font>
      <sz val="11"/>
      <name val="Times New Roman"/>
      <family val="1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41" fontId="2" fillId="0" borderId="2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41" fontId="2" fillId="0" borderId="4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49" fontId="2" fillId="0" borderId="2" xfId="0" quotePrefix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0" fontId="3" fillId="0" borderId="0" xfId="0" applyNumberFormat="1" applyFont="1" applyFill="1" applyAlignment="1">
      <alignment horizontal="left"/>
    </xf>
    <xf numFmtId="164" fontId="2" fillId="0" borderId="0" xfId="1" applyNumberFormat="1" applyFont="1" applyFill="1"/>
    <xf numFmtId="41" fontId="2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0" fontId="5" fillId="0" borderId="0" xfId="0" applyFont="1" applyFill="1"/>
    <xf numFmtId="0" fontId="7" fillId="0" borderId="2" xfId="0" applyFont="1" applyFill="1" applyBorder="1"/>
    <xf numFmtId="164" fontId="2" fillId="0" borderId="2" xfId="2" applyNumberFormat="1" applyFont="1" applyFill="1" applyBorder="1"/>
    <xf numFmtId="0" fontId="11" fillId="0" borderId="2" xfId="0" applyFont="1" applyFill="1" applyBorder="1"/>
    <xf numFmtId="0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1" fontId="2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8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/>
    <xf numFmtId="0" fontId="9" fillId="0" borderId="0" xfId="0" applyFont="1" applyFill="1" applyAlignment="1">
      <alignment horizontal="center"/>
    </xf>
    <xf numFmtId="0" fontId="2" fillId="0" borderId="2" xfId="0" applyFont="1" applyFill="1" applyBorder="1"/>
    <xf numFmtId="0" fontId="2" fillId="0" borderId="2" xfId="0" quotePrefix="1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164" fontId="2" fillId="0" borderId="4" xfId="1" quotePrefix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2" xfId="0" applyNumberFormat="1" applyFont="1" applyFill="1" applyBorder="1" applyAlignment="1">
      <alignment horizontal="center"/>
    </xf>
    <xf numFmtId="164" fontId="12" fillId="0" borderId="4" xfId="1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14" fillId="0" borderId="2" xfId="0" applyFont="1" applyFill="1" applyBorder="1"/>
    <xf numFmtId="0" fontId="15" fillId="0" borderId="2" xfId="0" applyFont="1" applyFill="1" applyBorder="1"/>
    <xf numFmtId="0" fontId="16" fillId="0" borderId="2" xfId="0" applyFont="1" applyFill="1" applyBorder="1"/>
    <xf numFmtId="164" fontId="13" fillId="0" borderId="2" xfId="1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4" fontId="6" fillId="0" borderId="10" xfId="1" applyNumberFormat="1" applyFont="1" applyFill="1" applyBorder="1" applyAlignment="1">
      <alignment horizontal="center"/>
    </xf>
    <xf numFmtId="0" fontId="5" fillId="0" borderId="0" xfId="0" applyFont="1"/>
    <xf numFmtId="164" fontId="13" fillId="0" borderId="1" xfId="1" applyNumberFormat="1" applyFont="1" applyFill="1" applyBorder="1" applyAlignment="1">
      <alignment horizontal="center"/>
    </xf>
    <xf numFmtId="0" fontId="18" fillId="0" borderId="2" xfId="0" applyFont="1" applyFill="1" applyBorder="1"/>
    <xf numFmtId="0" fontId="17" fillId="0" borderId="0" xfId="0" quotePrefix="1" applyFont="1" applyFill="1" applyAlignment="1">
      <alignment horizontal="center"/>
    </xf>
    <xf numFmtId="0" fontId="2" fillId="0" borderId="7" xfId="0" applyFont="1" applyFill="1" applyBorder="1"/>
    <xf numFmtId="0" fontId="14" fillId="0" borderId="0" xfId="0" applyFont="1" applyFill="1" applyBorder="1"/>
    <xf numFmtId="0" fontId="16" fillId="0" borderId="9" xfId="0" applyFont="1" applyFill="1" applyBorder="1"/>
    <xf numFmtId="0" fontId="19" fillId="0" borderId="1" xfId="0" applyFont="1" applyFill="1" applyBorder="1" applyAlignment="1">
      <alignment horizontal="center"/>
    </xf>
    <xf numFmtId="0" fontId="16" fillId="0" borderId="4" xfId="0" applyFont="1" applyFill="1" applyBorder="1"/>
    <xf numFmtId="0" fontId="16" fillId="0" borderId="0" xfId="0" applyFont="1" applyFill="1"/>
    <xf numFmtId="0" fontId="5" fillId="0" borderId="8" xfId="0" applyFont="1" applyFill="1" applyBorder="1"/>
    <xf numFmtId="0" fontId="5" fillId="0" borderId="4" xfId="0" applyFont="1" applyFill="1" applyBorder="1"/>
    <xf numFmtId="41" fontId="20" fillId="0" borderId="0" xfId="0" applyNumberFormat="1" applyFont="1" applyFill="1" applyAlignment="1">
      <alignment horizontal="center"/>
    </xf>
    <xf numFmtId="0" fontId="21" fillId="0" borderId="2" xfId="0" applyFont="1" applyFill="1" applyBorder="1"/>
    <xf numFmtId="0" fontId="19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6" fillId="0" borderId="2" xfId="0" applyFont="1" applyBorder="1"/>
    <xf numFmtId="0" fontId="16" fillId="0" borderId="4" xfId="0" applyFont="1" applyBorder="1"/>
    <xf numFmtId="164" fontId="7" fillId="0" borderId="4" xfId="1" applyNumberFormat="1" applyFont="1" applyFill="1" applyBorder="1" applyAlignment="1">
      <alignment horizontal="center"/>
    </xf>
    <xf numFmtId="0" fontId="16" fillId="0" borderId="0" xfId="0" applyFont="1"/>
    <xf numFmtId="0" fontId="22" fillId="0" borderId="0" xfId="0" applyFont="1" applyFill="1" applyBorder="1"/>
    <xf numFmtId="0" fontId="15" fillId="0" borderId="11" xfId="0" applyFont="1" applyFill="1" applyBorder="1"/>
    <xf numFmtId="0" fontId="5" fillId="0" borderId="2" xfId="0" applyFont="1" applyFill="1" applyBorder="1"/>
    <xf numFmtId="0" fontId="5" fillId="0" borderId="8" xfId="0" applyFont="1" applyBorder="1"/>
    <xf numFmtId="0" fontId="2" fillId="0" borderId="6" xfId="0" applyFont="1" applyFill="1" applyBorder="1"/>
    <xf numFmtId="41" fontId="20" fillId="0" borderId="0" xfId="0" applyNumberFormat="1" applyFont="1" applyFill="1" applyAlignment="1">
      <alignment horizontal="left"/>
    </xf>
    <xf numFmtId="0" fontId="23" fillId="0" borderId="0" xfId="0" applyFont="1"/>
    <xf numFmtId="0" fontId="13" fillId="0" borderId="0" xfId="0" applyFont="1" applyFill="1" applyBorder="1"/>
    <xf numFmtId="0" fontId="24" fillId="0" borderId="0" xfId="0" applyFont="1" applyFill="1"/>
    <xf numFmtId="49" fontId="10" fillId="0" borderId="1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164" fontId="10" fillId="0" borderId="1" xfId="1" applyNumberFormat="1" applyFont="1" applyFill="1" applyBorder="1" applyAlignment="1">
      <alignment horizontal="center"/>
    </xf>
    <xf numFmtId="164" fontId="10" fillId="0" borderId="10" xfId="1" applyNumberFormat="1" applyFont="1" applyFill="1" applyBorder="1" applyAlignment="1">
      <alignment horizontal="center"/>
    </xf>
    <xf numFmtId="41" fontId="10" fillId="0" borderId="1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/>
    </xf>
    <xf numFmtId="0" fontId="26" fillId="0" borderId="2" xfId="0" applyFont="1" applyFill="1" applyBorder="1"/>
    <xf numFmtId="165" fontId="10" fillId="0" borderId="2" xfId="0" applyNumberFormat="1" applyFont="1" applyFill="1" applyBorder="1" applyAlignment="1">
      <alignment horizontal="center"/>
    </xf>
    <xf numFmtId="164" fontId="10" fillId="0" borderId="2" xfId="1" applyNumberFormat="1" applyFont="1" applyFill="1" applyBorder="1" applyAlignment="1">
      <alignment horizontal="center"/>
    </xf>
    <xf numFmtId="41" fontId="10" fillId="0" borderId="2" xfId="0" applyNumberFormat="1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/>
    </xf>
    <xf numFmtId="0" fontId="26" fillId="0" borderId="4" xfId="0" applyFont="1" applyFill="1" applyBorder="1"/>
    <xf numFmtId="165" fontId="10" fillId="0" borderId="4" xfId="0" applyNumberFormat="1" applyFont="1" applyFill="1" applyBorder="1" applyAlignment="1">
      <alignment horizontal="center"/>
    </xf>
    <xf numFmtId="49" fontId="10" fillId="0" borderId="4" xfId="0" applyNumberFormat="1" applyFont="1" applyFill="1" applyBorder="1" applyAlignment="1">
      <alignment horizontal="center"/>
    </xf>
    <xf numFmtId="164" fontId="10" fillId="0" borderId="4" xfId="1" applyNumberFormat="1" applyFont="1" applyFill="1" applyBorder="1" applyAlignment="1">
      <alignment horizontal="center"/>
    </xf>
    <xf numFmtId="164" fontId="10" fillId="0" borderId="4" xfId="1" quotePrefix="1" applyNumberFormat="1" applyFont="1" applyFill="1" applyBorder="1" applyAlignment="1">
      <alignment horizontal="center"/>
    </xf>
    <xf numFmtId="164" fontId="27" fillId="0" borderId="4" xfId="1" applyNumberFormat="1" applyFont="1" applyFill="1" applyBorder="1" applyAlignment="1">
      <alignment horizontal="center"/>
    </xf>
    <xf numFmtId="41" fontId="10" fillId="0" borderId="4" xfId="0" applyNumberFormat="1" applyFont="1" applyFill="1" applyBorder="1" applyAlignment="1">
      <alignment horizontal="center"/>
    </xf>
    <xf numFmtId="41" fontId="2" fillId="0" borderId="0" xfId="0" applyNumberFormat="1" applyFont="1" applyFill="1" applyAlignment="1">
      <alignment horizontal="center"/>
    </xf>
    <xf numFmtId="0" fontId="6" fillId="0" borderId="0" xfId="0" applyFont="1" applyFill="1" applyBorder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opLeftCell="A272" workbookViewId="0">
      <selection activeCell="K289" sqref="K289"/>
    </sheetView>
  </sheetViews>
  <sheetFormatPr defaultRowHeight="15" x14ac:dyDescent="0.25"/>
  <cols>
    <col min="1" max="1" width="2.28515625" style="64" customWidth="1"/>
    <col min="2" max="2" width="13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19" style="64" customWidth="1"/>
    <col min="9" max="9" width="16.28515625" style="64" customWidth="1"/>
    <col min="10" max="10" width="5.5703125" style="64" customWidth="1"/>
    <col min="11" max="11" width="14.28515625" style="64" bestFit="1" customWidth="1"/>
    <col min="12" max="12" width="12.7109375" style="64" customWidth="1"/>
    <col min="13" max="13" width="17.28515625" style="34" bestFit="1" customWidth="1"/>
    <col min="14" max="14" width="18.28515625" style="34" customWidth="1"/>
    <col min="15" max="15" width="17.140625" style="64" customWidth="1"/>
    <col min="16" max="16" width="9" style="64" customWidth="1"/>
    <col min="17" max="17" width="5.42578125" style="64" customWidth="1"/>
    <col min="18" max="18" width="5.85546875" style="64" customWidth="1"/>
    <col min="19" max="16384" width="9.140625" style="64"/>
  </cols>
  <sheetData>
    <row r="1" spans="1:17" ht="15.75" x14ac:dyDescent="0.25">
      <c r="A1" s="21" t="s">
        <v>0</v>
      </c>
      <c r="B1" s="22"/>
      <c r="C1" s="23"/>
      <c r="D1" s="23"/>
      <c r="E1" s="23"/>
      <c r="F1" s="24"/>
      <c r="G1" s="76" t="s">
        <v>62</v>
      </c>
      <c r="H1" s="24"/>
      <c r="I1" s="24"/>
      <c r="J1" s="24"/>
      <c r="K1" s="24"/>
      <c r="L1" s="25"/>
      <c r="O1" s="34"/>
      <c r="P1" s="34"/>
      <c r="Q1" s="34"/>
    </row>
    <row r="2" spans="1:17" ht="15.75" x14ac:dyDescent="0.25">
      <c r="A2" s="26" t="s">
        <v>43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 x14ac:dyDescent="0.2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 x14ac:dyDescent="0.2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 x14ac:dyDescent="0.25">
      <c r="A5" s="5"/>
      <c r="B5" s="5"/>
      <c r="C5" s="10"/>
      <c r="D5" s="60"/>
      <c r="E5" s="7"/>
      <c r="F5" s="6"/>
      <c r="G5" s="8" t="s">
        <v>41</v>
      </c>
      <c r="H5" s="8" t="s">
        <v>42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 x14ac:dyDescent="0.2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 x14ac:dyDescent="0.2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 x14ac:dyDescent="0.25">
      <c r="A8" s="52">
        <v>1</v>
      </c>
      <c r="B8" s="51" t="s">
        <v>36</v>
      </c>
      <c r="C8" s="48" t="s">
        <v>37</v>
      </c>
      <c r="D8" s="67" t="s">
        <v>44</v>
      </c>
      <c r="E8" s="17">
        <v>43102</v>
      </c>
      <c r="F8" s="20" t="s">
        <v>38</v>
      </c>
      <c r="G8" s="36">
        <v>0</v>
      </c>
      <c r="H8" s="36">
        <v>0</v>
      </c>
      <c r="I8" s="8">
        <v>0</v>
      </c>
      <c r="J8" s="8">
        <v>0</v>
      </c>
      <c r="K8" s="8">
        <v>21500</v>
      </c>
      <c r="L8" s="8">
        <v>0</v>
      </c>
      <c r="M8" s="8">
        <f>SUM(G8:L8)</f>
        <v>21500</v>
      </c>
      <c r="N8" s="8">
        <f>2150000-M8</f>
        <v>2128500</v>
      </c>
      <c r="O8" s="8">
        <f t="shared" ref="O8" si="0">+M8+N8</f>
        <v>2150000</v>
      </c>
      <c r="P8" s="35" t="s">
        <v>39</v>
      </c>
      <c r="Q8" s="58" t="s">
        <v>40</v>
      </c>
    </row>
    <row r="9" spans="1:17" ht="15.75" x14ac:dyDescent="0.2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 x14ac:dyDescent="0.3">
      <c r="A10" s="18"/>
      <c r="B10" s="55"/>
      <c r="C10" s="56"/>
      <c r="D10" s="74"/>
      <c r="E10" s="56"/>
      <c r="F10" s="57"/>
      <c r="G10" s="19">
        <f t="shared" ref="G10" si="1">SUM(G8:G9)</f>
        <v>0</v>
      </c>
      <c r="H10" s="19">
        <f t="shared" ref="H10:O10" si="2">SUM(H8:H9)</f>
        <v>0</v>
      </c>
      <c r="I10" s="19">
        <f t="shared" si="2"/>
        <v>0</v>
      </c>
      <c r="J10" s="19">
        <f t="shared" si="2"/>
        <v>0</v>
      </c>
      <c r="K10" s="19">
        <f t="shared" si="2"/>
        <v>21500</v>
      </c>
      <c r="L10" s="19">
        <f t="shared" si="2"/>
        <v>0</v>
      </c>
      <c r="M10" s="19">
        <f t="shared" si="2"/>
        <v>21500</v>
      </c>
      <c r="N10" s="19">
        <f t="shared" si="2"/>
        <v>2128500</v>
      </c>
      <c r="O10" s="19">
        <f t="shared" si="2"/>
        <v>2150000</v>
      </c>
      <c r="P10" s="68"/>
      <c r="Q10" s="70"/>
    </row>
    <row r="11" spans="1:17" ht="16.5" thickTop="1" x14ac:dyDescent="0.25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 x14ac:dyDescent="0.25">
      <c r="A12" s="23"/>
      <c r="B12" s="28" t="s">
        <v>45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 x14ac:dyDescent="0.25">
      <c r="A13" s="38"/>
      <c r="B13" s="40" t="s">
        <v>32</v>
      </c>
      <c r="C13" s="28" t="s">
        <v>28</v>
      </c>
      <c r="D13" s="39"/>
      <c r="E13" s="34"/>
      <c r="F13" s="41"/>
      <c r="G13" s="115" t="s">
        <v>26</v>
      </c>
      <c r="H13" s="115"/>
      <c r="I13" s="115"/>
      <c r="J13" s="34"/>
      <c r="K13" s="41"/>
      <c r="L13" s="34"/>
      <c r="O13" s="34"/>
      <c r="P13" s="34"/>
      <c r="Q13" s="34"/>
    </row>
    <row r="14" spans="1:17" ht="15.75" x14ac:dyDescent="0.2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 x14ac:dyDescent="0.2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 x14ac:dyDescent="0.2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 x14ac:dyDescent="0.2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 x14ac:dyDescent="0.2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 x14ac:dyDescent="0.2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 x14ac:dyDescent="0.2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 x14ac:dyDescent="0.25">
      <c r="A22" s="26" t="s">
        <v>46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 x14ac:dyDescent="0.2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 x14ac:dyDescent="0.2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 x14ac:dyDescent="0.25">
      <c r="A25" s="5"/>
      <c r="B25" s="5"/>
      <c r="C25" s="10"/>
      <c r="D25" s="60"/>
      <c r="E25" s="7"/>
      <c r="F25" s="6"/>
      <c r="G25" s="8" t="s">
        <v>41</v>
      </c>
      <c r="H25" s="8" t="s">
        <v>42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 x14ac:dyDescent="0.2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 x14ac:dyDescent="0.2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 x14ac:dyDescent="0.25">
      <c r="A28" s="52">
        <v>1</v>
      </c>
      <c r="B28" s="51" t="s">
        <v>47</v>
      </c>
      <c r="C28" s="48" t="s">
        <v>48</v>
      </c>
      <c r="D28" s="67" t="s">
        <v>49</v>
      </c>
      <c r="E28" s="17">
        <v>43104</v>
      </c>
      <c r="F28" s="20" t="s">
        <v>50</v>
      </c>
      <c r="G28" s="36">
        <v>35856738</v>
      </c>
      <c r="H28" s="36">
        <v>0</v>
      </c>
      <c r="I28" s="8">
        <v>896418</v>
      </c>
      <c r="J28" s="8">
        <v>257642</v>
      </c>
      <c r="K28" s="8">
        <v>250000</v>
      </c>
      <c r="L28" s="8">
        <v>200000</v>
      </c>
      <c r="M28" s="8">
        <f>SUM(G28:L28)</f>
        <v>37460798</v>
      </c>
      <c r="N28" s="8">
        <f>62460798-M28</f>
        <v>25000000</v>
      </c>
      <c r="O28" s="8">
        <f t="shared" ref="O28" si="3">+M28+N28</f>
        <v>62460798</v>
      </c>
      <c r="P28" s="35" t="s">
        <v>51</v>
      </c>
      <c r="Q28" s="58" t="s">
        <v>52</v>
      </c>
    </row>
    <row r="29" spans="1:17" ht="15.75" x14ac:dyDescent="0.2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 x14ac:dyDescent="0.3">
      <c r="A30" s="18"/>
      <c r="B30" s="55"/>
      <c r="C30" s="56"/>
      <c r="D30" s="74"/>
      <c r="E30" s="56"/>
      <c r="F30" s="57"/>
      <c r="G30" s="19">
        <f t="shared" ref="G30" si="4">SUM(G28:G29)</f>
        <v>35856738</v>
      </c>
      <c r="H30" s="19">
        <f t="shared" ref="H30:O30" si="5">SUM(H28:H29)</f>
        <v>0</v>
      </c>
      <c r="I30" s="19">
        <f t="shared" si="5"/>
        <v>896418</v>
      </c>
      <c r="J30" s="19">
        <f t="shared" si="5"/>
        <v>257642</v>
      </c>
      <c r="K30" s="19">
        <f t="shared" si="5"/>
        <v>250000</v>
      </c>
      <c r="L30" s="19">
        <f t="shared" si="5"/>
        <v>200000</v>
      </c>
      <c r="M30" s="19">
        <f t="shared" si="5"/>
        <v>37460798</v>
      </c>
      <c r="N30" s="19">
        <f t="shared" si="5"/>
        <v>25000000</v>
      </c>
      <c r="O30" s="19">
        <f t="shared" si="5"/>
        <v>62460798</v>
      </c>
      <c r="P30" s="68"/>
      <c r="Q30" s="70"/>
    </row>
    <row r="31" spans="1:17" ht="16.5" hidden="1" thickTop="1" x14ac:dyDescent="0.25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 hidden="1" x14ac:dyDescent="0.25">
      <c r="A32" s="23"/>
      <c r="B32" s="28" t="s">
        <v>53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 hidden="1" x14ac:dyDescent="0.25">
      <c r="A33" s="38"/>
      <c r="B33" s="40" t="s">
        <v>32</v>
      </c>
      <c r="C33" s="28" t="s">
        <v>28</v>
      </c>
      <c r="D33" s="39"/>
      <c r="E33" s="34"/>
      <c r="F33" s="41"/>
      <c r="G33" s="115" t="s">
        <v>26</v>
      </c>
      <c r="H33" s="115"/>
      <c r="I33" s="115"/>
      <c r="J33" s="34"/>
      <c r="K33" s="41"/>
      <c r="L33" s="34"/>
      <c r="O33" s="34"/>
      <c r="P33" s="34"/>
      <c r="Q33" s="34"/>
    </row>
    <row r="34" spans="1:17" ht="15.75" hidden="1" x14ac:dyDescent="0.2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 hidden="1" x14ac:dyDescent="0.2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 hidden="1" x14ac:dyDescent="0.2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 hidden="1" x14ac:dyDescent="0.2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 hidden="1" x14ac:dyDescent="0.2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 hidden="1" x14ac:dyDescent="0.2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0" spans="1:17" hidden="1" x14ac:dyDescent="0.25"/>
    <row r="41" spans="1:17" ht="16.5" thickTop="1" x14ac:dyDescent="0.2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 x14ac:dyDescent="0.25">
      <c r="A42" s="26" t="s">
        <v>46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 x14ac:dyDescent="0.2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 x14ac:dyDescent="0.2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 x14ac:dyDescent="0.25">
      <c r="A45" s="5"/>
      <c r="B45" s="5"/>
      <c r="C45" s="10"/>
      <c r="D45" s="60"/>
      <c r="E45" s="7"/>
      <c r="F45" s="6"/>
      <c r="G45" s="8" t="s">
        <v>58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 x14ac:dyDescent="0.2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 x14ac:dyDescent="0.2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 x14ac:dyDescent="0.25">
      <c r="A48" s="52">
        <v>1</v>
      </c>
      <c r="B48" s="51" t="s">
        <v>54</v>
      </c>
      <c r="C48" s="48" t="s">
        <v>55</v>
      </c>
      <c r="D48" s="67" t="s">
        <v>56</v>
      </c>
      <c r="E48" s="17">
        <v>43104</v>
      </c>
      <c r="F48" s="20" t="s">
        <v>57</v>
      </c>
      <c r="G48" s="36">
        <v>13938770</v>
      </c>
      <c r="H48" s="36">
        <v>1887500</v>
      </c>
      <c r="I48" s="8">
        <v>395657</v>
      </c>
      <c r="J48" s="8">
        <v>413224</v>
      </c>
      <c r="K48" s="8">
        <v>550000</v>
      </c>
      <c r="L48" s="8">
        <v>200000</v>
      </c>
      <c r="M48" s="8">
        <f>SUM(G48:L48)</f>
        <v>17385151</v>
      </c>
      <c r="N48" s="8">
        <f>85000000-M48</f>
        <v>67614849</v>
      </c>
      <c r="O48" s="8">
        <f t="shared" ref="O48" si="6">+M48+N48</f>
        <v>85000000</v>
      </c>
      <c r="P48" s="35" t="s">
        <v>59</v>
      </c>
      <c r="Q48" s="58" t="s">
        <v>52</v>
      </c>
    </row>
    <row r="49" spans="1:17" ht="15.75" x14ac:dyDescent="0.2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 x14ac:dyDescent="0.3">
      <c r="A50" s="18"/>
      <c r="B50" s="55"/>
      <c r="C50" s="56"/>
      <c r="D50" s="74"/>
      <c r="E50" s="56"/>
      <c r="F50" s="57"/>
      <c r="G50" s="19">
        <f t="shared" ref="G50" si="7">SUM(G48:G49)</f>
        <v>13938770</v>
      </c>
      <c r="H50" s="19">
        <f t="shared" ref="H50:O50" si="8">SUM(H48:H49)</f>
        <v>1887500</v>
      </c>
      <c r="I50" s="19">
        <f t="shared" si="8"/>
        <v>395657</v>
      </c>
      <c r="J50" s="19">
        <f t="shared" si="8"/>
        <v>413224</v>
      </c>
      <c r="K50" s="19">
        <f t="shared" si="8"/>
        <v>550000</v>
      </c>
      <c r="L50" s="19">
        <f t="shared" si="8"/>
        <v>200000</v>
      </c>
      <c r="M50" s="19">
        <f t="shared" si="8"/>
        <v>17385151</v>
      </c>
      <c r="N50" s="19">
        <f t="shared" si="8"/>
        <v>67614849</v>
      </c>
      <c r="O50" s="19">
        <f t="shared" si="8"/>
        <v>85000000</v>
      </c>
      <c r="P50" s="68"/>
      <c r="Q50" s="70"/>
    </row>
    <row r="51" spans="1:17" ht="16.5" hidden="1" thickTop="1" x14ac:dyDescent="0.25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 hidden="1" x14ac:dyDescent="0.25">
      <c r="A52" s="23"/>
      <c r="B52" s="28" t="s">
        <v>53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 hidden="1" x14ac:dyDescent="0.25">
      <c r="A53" s="38"/>
      <c r="B53" s="40" t="s">
        <v>32</v>
      </c>
      <c r="C53" s="28" t="s">
        <v>28</v>
      </c>
      <c r="D53" s="39"/>
      <c r="E53" s="34"/>
      <c r="F53" s="41"/>
      <c r="G53" s="115" t="s">
        <v>26</v>
      </c>
      <c r="H53" s="115"/>
      <c r="I53" s="115"/>
      <c r="J53" s="34"/>
      <c r="K53" s="41"/>
      <c r="L53" s="34"/>
      <c r="O53" s="34"/>
      <c r="P53" s="34"/>
      <c r="Q53" s="34"/>
    </row>
    <row r="54" spans="1:17" ht="15.75" hidden="1" x14ac:dyDescent="0.2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 hidden="1" x14ac:dyDescent="0.2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 hidden="1" x14ac:dyDescent="0.2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 hidden="1" x14ac:dyDescent="0.2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 hidden="1" x14ac:dyDescent="0.2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 hidden="1" x14ac:dyDescent="0.2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0" spans="1:17" hidden="1" x14ac:dyDescent="0.25"/>
    <row r="61" spans="1:17" ht="16.5" thickTop="1" x14ac:dyDescent="0.2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 x14ac:dyDescent="0.25">
      <c r="A62" s="26" t="s">
        <v>60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 x14ac:dyDescent="0.2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 x14ac:dyDescent="0.2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 x14ac:dyDescent="0.25">
      <c r="A65" s="5"/>
      <c r="B65" s="5"/>
      <c r="C65" s="10"/>
      <c r="D65" s="60"/>
      <c r="E65" s="7"/>
      <c r="F65" s="6"/>
      <c r="G65" s="8" t="s">
        <v>41</v>
      </c>
      <c r="H65" s="8" t="s">
        <v>42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 x14ac:dyDescent="0.2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 x14ac:dyDescent="0.2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 x14ac:dyDescent="0.25">
      <c r="A68" s="52">
        <v>1</v>
      </c>
      <c r="B68" s="51" t="s">
        <v>36</v>
      </c>
      <c r="C68" s="48" t="s">
        <v>37</v>
      </c>
      <c r="D68" s="67" t="s">
        <v>44</v>
      </c>
      <c r="E68" s="17">
        <v>43105</v>
      </c>
      <c r="F68" s="20" t="s">
        <v>38</v>
      </c>
      <c r="G68" s="36">
        <v>0</v>
      </c>
      <c r="H68" s="36">
        <v>0</v>
      </c>
      <c r="I68" s="8">
        <v>0</v>
      </c>
      <c r="J68" s="8">
        <v>0</v>
      </c>
      <c r="K68" s="8">
        <v>26500</v>
      </c>
      <c r="L68" s="8">
        <v>0</v>
      </c>
      <c r="M68" s="8">
        <f>SUM(G68:L68)</f>
        <v>26500</v>
      </c>
      <c r="N68" s="8">
        <f>2650000-M68</f>
        <v>2623500</v>
      </c>
      <c r="O68" s="8">
        <f t="shared" ref="O68" si="9">+M68+N68</f>
        <v>2650000</v>
      </c>
      <c r="P68" s="35" t="s">
        <v>39</v>
      </c>
      <c r="Q68" s="58" t="s">
        <v>40</v>
      </c>
    </row>
    <row r="69" spans="1:17" ht="15.75" x14ac:dyDescent="0.2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 x14ac:dyDescent="0.3">
      <c r="A70" s="18"/>
      <c r="B70" s="55"/>
      <c r="C70" s="56"/>
      <c r="D70" s="74"/>
      <c r="E70" s="56"/>
      <c r="F70" s="57"/>
      <c r="G70" s="19">
        <f t="shared" ref="G70" si="10">SUM(G68:G69)</f>
        <v>0</v>
      </c>
      <c r="H70" s="19">
        <f t="shared" ref="H70:O70" si="11">SUM(H68:H69)</f>
        <v>0</v>
      </c>
      <c r="I70" s="19">
        <f t="shared" si="11"/>
        <v>0</v>
      </c>
      <c r="J70" s="19">
        <f t="shared" si="11"/>
        <v>0</v>
      </c>
      <c r="K70" s="19">
        <f t="shared" si="11"/>
        <v>26500</v>
      </c>
      <c r="L70" s="19">
        <f t="shared" si="11"/>
        <v>0</v>
      </c>
      <c r="M70" s="19">
        <f t="shared" si="11"/>
        <v>26500</v>
      </c>
      <c r="N70" s="19">
        <f t="shared" si="11"/>
        <v>2623500</v>
      </c>
      <c r="O70" s="19">
        <f t="shared" si="11"/>
        <v>2650000</v>
      </c>
      <c r="P70" s="68"/>
      <c r="Q70" s="70"/>
    </row>
    <row r="71" spans="1:17" ht="16.5" hidden="1" thickTop="1" x14ac:dyDescent="0.25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 hidden="1" x14ac:dyDescent="0.25">
      <c r="A72" s="23"/>
      <c r="B72" s="28" t="s">
        <v>61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 hidden="1" x14ac:dyDescent="0.25">
      <c r="A73" s="38"/>
      <c r="B73" s="40" t="s">
        <v>32</v>
      </c>
      <c r="C73" s="28" t="s">
        <v>28</v>
      </c>
      <c r="D73" s="39"/>
      <c r="E73" s="34"/>
      <c r="F73" s="41"/>
      <c r="G73" s="115" t="s">
        <v>26</v>
      </c>
      <c r="H73" s="115"/>
      <c r="I73" s="115"/>
      <c r="J73" s="34"/>
      <c r="K73" s="41"/>
      <c r="L73" s="34"/>
      <c r="O73" s="34"/>
      <c r="P73" s="34"/>
      <c r="Q73" s="34"/>
    </row>
    <row r="74" spans="1:17" ht="15.75" hidden="1" x14ac:dyDescent="0.2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 hidden="1" x14ac:dyDescent="0.2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 hidden="1" x14ac:dyDescent="0.2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 hidden="1" x14ac:dyDescent="0.2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 hidden="1" x14ac:dyDescent="0.2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 hidden="1" x14ac:dyDescent="0.2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0" spans="1:17" hidden="1" x14ac:dyDescent="0.25"/>
    <row r="81" spans="1:17" ht="16.5" thickTop="1" x14ac:dyDescent="0.2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 x14ac:dyDescent="0.25">
      <c r="A82" s="26" t="s">
        <v>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 x14ac:dyDescent="0.2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 x14ac:dyDescent="0.2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 x14ac:dyDescent="0.25">
      <c r="A85" s="5"/>
      <c r="B85" s="5"/>
      <c r="C85" s="10"/>
      <c r="D85" s="60"/>
      <c r="E85" s="7"/>
      <c r="F85" s="6"/>
      <c r="G85" s="8" t="s">
        <v>41</v>
      </c>
      <c r="H85" s="8" t="s">
        <v>42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 x14ac:dyDescent="0.2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 x14ac:dyDescent="0.2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 x14ac:dyDescent="0.25">
      <c r="A88" s="52">
        <v>1</v>
      </c>
      <c r="B88" s="51" t="s">
        <v>63</v>
      </c>
      <c r="C88" s="48" t="s">
        <v>64</v>
      </c>
      <c r="D88" s="67" t="s">
        <v>65</v>
      </c>
      <c r="E88" s="17">
        <v>43105</v>
      </c>
      <c r="F88" s="20" t="s">
        <v>66</v>
      </c>
      <c r="G88" s="36">
        <v>47480000</v>
      </c>
      <c r="H88" s="36">
        <v>0</v>
      </c>
      <c r="I88" s="8">
        <v>1187000</v>
      </c>
      <c r="J88" s="8">
        <v>232258</v>
      </c>
      <c r="K88" s="8">
        <v>450000</v>
      </c>
      <c r="L88" s="8">
        <v>200000</v>
      </c>
      <c r="M88" s="8">
        <f>SUM(G88:L88)</f>
        <v>49549258</v>
      </c>
      <c r="N88" s="8">
        <f>94549258-M88</f>
        <v>45000000</v>
      </c>
      <c r="O88" s="8">
        <f t="shared" ref="O88" si="12">+M88+N88</f>
        <v>94549258</v>
      </c>
      <c r="P88" s="77" t="s">
        <v>67</v>
      </c>
      <c r="Q88" s="58" t="s">
        <v>52</v>
      </c>
    </row>
    <row r="89" spans="1:17" ht="15.75" x14ac:dyDescent="0.2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 x14ac:dyDescent="0.3">
      <c r="A90" s="18"/>
      <c r="B90" s="55"/>
      <c r="C90" s="56"/>
      <c r="D90" s="74"/>
      <c r="E90" s="56"/>
      <c r="F90" s="57"/>
      <c r="G90" s="19">
        <f t="shared" ref="G90" si="13">SUM(G88:G89)</f>
        <v>47480000</v>
      </c>
      <c r="H90" s="19">
        <f t="shared" ref="H90:O90" si="14">SUM(H88:H89)</f>
        <v>0</v>
      </c>
      <c r="I90" s="19">
        <f t="shared" si="14"/>
        <v>1187000</v>
      </c>
      <c r="J90" s="19">
        <f t="shared" si="14"/>
        <v>232258</v>
      </c>
      <c r="K90" s="19">
        <f t="shared" si="14"/>
        <v>450000</v>
      </c>
      <c r="L90" s="19">
        <f t="shared" si="14"/>
        <v>200000</v>
      </c>
      <c r="M90" s="19">
        <f t="shared" si="14"/>
        <v>49549258</v>
      </c>
      <c r="N90" s="19">
        <f t="shared" si="14"/>
        <v>45000000</v>
      </c>
      <c r="O90" s="19">
        <f t="shared" si="14"/>
        <v>94549258</v>
      </c>
      <c r="P90" s="68"/>
      <c r="Q90" s="70"/>
    </row>
    <row r="91" spans="1:17" ht="16.5" thickTop="1" x14ac:dyDescent="0.25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 x14ac:dyDescent="0.25">
      <c r="A92" s="23"/>
      <c r="B92" s="28" t="s">
        <v>61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 x14ac:dyDescent="0.25">
      <c r="A93" s="38"/>
      <c r="B93" s="40" t="s">
        <v>32</v>
      </c>
      <c r="C93" s="28" t="s">
        <v>28</v>
      </c>
      <c r="D93" s="39"/>
      <c r="E93" s="34"/>
      <c r="F93" s="41"/>
      <c r="G93" s="115" t="s">
        <v>26</v>
      </c>
      <c r="H93" s="115"/>
      <c r="I93" s="115"/>
      <c r="J93" s="34"/>
      <c r="K93" s="41"/>
      <c r="L93" s="34"/>
      <c r="O93" s="34"/>
      <c r="P93" s="34"/>
      <c r="Q93" s="34"/>
    </row>
    <row r="94" spans="1:17" ht="15.75" x14ac:dyDescent="0.2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 x14ac:dyDescent="0.2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 x14ac:dyDescent="0.2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 x14ac:dyDescent="0.2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 x14ac:dyDescent="0.2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 x14ac:dyDescent="0.2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 x14ac:dyDescent="0.2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 x14ac:dyDescent="0.25">
      <c r="A102" s="26" t="s">
        <v>68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 x14ac:dyDescent="0.2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 x14ac:dyDescent="0.2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 x14ac:dyDescent="0.25">
      <c r="A105" s="5"/>
      <c r="B105" s="5"/>
      <c r="C105" s="10"/>
      <c r="D105" s="60"/>
      <c r="E105" s="7"/>
      <c r="F105" s="6"/>
      <c r="G105" s="8" t="s">
        <v>41</v>
      </c>
      <c r="H105" s="8" t="s">
        <v>42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 x14ac:dyDescent="0.2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 x14ac:dyDescent="0.2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 x14ac:dyDescent="0.25">
      <c r="A108" s="52">
        <v>1</v>
      </c>
      <c r="B108" s="51" t="s">
        <v>69</v>
      </c>
      <c r="C108" s="48" t="s">
        <v>70</v>
      </c>
      <c r="D108" s="67" t="s">
        <v>71</v>
      </c>
      <c r="E108" s="17">
        <v>43109</v>
      </c>
      <c r="F108" s="20" t="s">
        <v>72</v>
      </c>
      <c r="G108" s="36">
        <v>0</v>
      </c>
      <c r="H108" s="36">
        <v>0</v>
      </c>
      <c r="I108" s="8">
        <v>0</v>
      </c>
      <c r="J108" s="8">
        <v>0</v>
      </c>
      <c r="K108" s="8">
        <v>25000</v>
      </c>
      <c r="L108" s="8">
        <v>0</v>
      </c>
      <c r="M108" s="8">
        <f>SUM(G108:L108)</f>
        <v>25000</v>
      </c>
      <c r="N108" s="8">
        <f>2500000-M108</f>
        <v>2475000</v>
      </c>
      <c r="O108" s="8">
        <f t="shared" ref="O108" si="15">+M108+N108</f>
        <v>2500000</v>
      </c>
      <c r="P108" s="35" t="s">
        <v>73</v>
      </c>
      <c r="Q108" s="58" t="s">
        <v>74</v>
      </c>
    </row>
    <row r="109" spans="1:17" ht="15.75" x14ac:dyDescent="0.2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 x14ac:dyDescent="0.3">
      <c r="A110" s="18"/>
      <c r="B110" s="55"/>
      <c r="C110" s="56"/>
      <c r="D110" s="74"/>
      <c r="E110" s="56"/>
      <c r="F110" s="57"/>
      <c r="G110" s="19">
        <f t="shared" ref="G110" si="16">SUM(G108:G109)</f>
        <v>0</v>
      </c>
      <c r="H110" s="19">
        <f t="shared" ref="H110:O110" si="17">SUM(H108:H109)</f>
        <v>0</v>
      </c>
      <c r="I110" s="19">
        <f t="shared" si="17"/>
        <v>0</v>
      </c>
      <c r="J110" s="19">
        <f t="shared" si="17"/>
        <v>0</v>
      </c>
      <c r="K110" s="19">
        <f t="shared" si="17"/>
        <v>25000</v>
      </c>
      <c r="L110" s="19">
        <f t="shared" si="17"/>
        <v>0</v>
      </c>
      <c r="M110" s="19">
        <f t="shared" si="17"/>
        <v>25000</v>
      </c>
      <c r="N110" s="19">
        <f t="shared" si="17"/>
        <v>2475000</v>
      </c>
      <c r="O110" s="19">
        <f t="shared" si="17"/>
        <v>2500000</v>
      </c>
      <c r="P110" s="68"/>
      <c r="Q110" s="70"/>
    </row>
    <row r="111" spans="1:17" ht="16.5" hidden="1" thickTop="1" x14ac:dyDescent="0.25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 hidden="1" x14ac:dyDescent="0.25">
      <c r="A112" s="23"/>
      <c r="B112" s="28" t="s">
        <v>75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 hidden="1" x14ac:dyDescent="0.25">
      <c r="A113" s="38"/>
      <c r="B113" s="40" t="s">
        <v>32</v>
      </c>
      <c r="C113" s="28" t="s">
        <v>28</v>
      </c>
      <c r="D113" s="39"/>
      <c r="E113" s="34"/>
      <c r="F113" s="41"/>
      <c r="G113" s="115" t="s">
        <v>26</v>
      </c>
      <c r="H113" s="115"/>
      <c r="I113" s="115"/>
      <c r="J113" s="34"/>
      <c r="K113" s="41"/>
      <c r="L113" s="34"/>
      <c r="O113" s="34"/>
      <c r="P113" s="34"/>
      <c r="Q113" s="34"/>
    </row>
    <row r="114" spans="1:17" ht="15.75" hidden="1" x14ac:dyDescent="0.2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 hidden="1" x14ac:dyDescent="0.2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 hidden="1" x14ac:dyDescent="0.2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 hidden="1" x14ac:dyDescent="0.2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 hidden="1" x14ac:dyDescent="0.2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 hidden="1" x14ac:dyDescent="0.2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0" spans="1:17" hidden="1" x14ac:dyDescent="0.25"/>
    <row r="121" spans="1:17" ht="16.5" thickTop="1" x14ac:dyDescent="0.2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 x14ac:dyDescent="0.25">
      <c r="A122" s="26" t="s">
        <v>76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 x14ac:dyDescent="0.2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 x14ac:dyDescent="0.2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 x14ac:dyDescent="0.25">
      <c r="A125" s="5"/>
      <c r="B125" s="5"/>
      <c r="C125" s="10"/>
      <c r="D125" s="60"/>
      <c r="E125" s="7"/>
      <c r="F125" s="6"/>
      <c r="G125" s="8" t="s">
        <v>81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 x14ac:dyDescent="0.2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 x14ac:dyDescent="0.2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 x14ac:dyDescent="0.25">
      <c r="A128" s="52">
        <v>1</v>
      </c>
      <c r="B128" s="51" t="s">
        <v>77</v>
      </c>
      <c r="C128" s="48" t="s">
        <v>78</v>
      </c>
      <c r="D128" s="67" t="s">
        <v>79</v>
      </c>
      <c r="E128" s="17">
        <v>43110</v>
      </c>
      <c r="F128" s="20" t="s">
        <v>80</v>
      </c>
      <c r="G128" s="36">
        <v>2099250</v>
      </c>
      <c r="H128" s="36">
        <v>75519657</v>
      </c>
      <c r="I128" s="8">
        <v>1940473</v>
      </c>
      <c r="J128" s="8">
        <v>544869</v>
      </c>
      <c r="K128" s="8">
        <v>150000</v>
      </c>
      <c r="L128" s="8">
        <v>200000</v>
      </c>
      <c r="M128" s="8">
        <f>SUM(G128:L128)</f>
        <v>80454249</v>
      </c>
      <c r="N128" s="8">
        <f>95454249-M128</f>
        <v>15000000</v>
      </c>
      <c r="O128" s="8">
        <f t="shared" ref="O128" si="18">+M128+N128</f>
        <v>95454249</v>
      </c>
      <c r="P128" s="35" t="s">
        <v>73</v>
      </c>
      <c r="Q128" s="58" t="s">
        <v>83</v>
      </c>
    </row>
    <row r="129" spans="1:17" ht="15.75" x14ac:dyDescent="0.2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 x14ac:dyDescent="0.3">
      <c r="A130" s="18"/>
      <c r="B130" s="55"/>
      <c r="C130" s="56"/>
      <c r="D130" s="74"/>
      <c r="E130" s="56"/>
      <c r="F130" s="57"/>
      <c r="G130" s="19">
        <f t="shared" ref="G130" si="19">SUM(G128:G129)</f>
        <v>2099250</v>
      </c>
      <c r="H130" s="19">
        <f t="shared" ref="H130:O130" si="20">SUM(H128:H129)</f>
        <v>75519657</v>
      </c>
      <c r="I130" s="19">
        <f t="shared" si="20"/>
        <v>1940473</v>
      </c>
      <c r="J130" s="19">
        <f t="shared" si="20"/>
        <v>544869</v>
      </c>
      <c r="K130" s="19">
        <f t="shared" si="20"/>
        <v>150000</v>
      </c>
      <c r="L130" s="19">
        <f t="shared" si="20"/>
        <v>200000</v>
      </c>
      <c r="M130" s="19">
        <f t="shared" si="20"/>
        <v>80454249</v>
      </c>
      <c r="N130" s="19">
        <f t="shared" si="20"/>
        <v>15000000</v>
      </c>
      <c r="O130" s="19">
        <f t="shared" si="20"/>
        <v>95454249</v>
      </c>
      <c r="P130" s="68"/>
      <c r="Q130" s="70"/>
    </row>
    <row r="131" spans="1:17" ht="16.5" hidden="1" thickTop="1" x14ac:dyDescent="0.25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 hidden="1" x14ac:dyDescent="0.25">
      <c r="A132" s="23"/>
      <c r="B132" s="28" t="s">
        <v>82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 hidden="1" x14ac:dyDescent="0.25">
      <c r="A133" s="38"/>
      <c r="B133" s="40" t="s">
        <v>32</v>
      </c>
      <c r="C133" s="28" t="s">
        <v>28</v>
      </c>
      <c r="D133" s="39"/>
      <c r="E133" s="34"/>
      <c r="F133" s="41"/>
      <c r="G133" s="115" t="s">
        <v>26</v>
      </c>
      <c r="H133" s="115"/>
      <c r="I133" s="115"/>
      <c r="J133" s="34"/>
      <c r="K133" s="41"/>
      <c r="L133" s="34"/>
      <c r="O133" s="34"/>
      <c r="P133" s="34"/>
      <c r="Q133" s="34"/>
    </row>
    <row r="134" spans="1:17" ht="15.75" hidden="1" x14ac:dyDescent="0.2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 hidden="1" x14ac:dyDescent="0.2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 hidden="1" x14ac:dyDescent="0.2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 hidden="1" x14ac:dyDescent="0.2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 hidden="1" x14ac:dyDescent="0.2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 hidden="1" x14ac:dyDescent="0.2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0" spans="1:17" hidden="1" x14ac:dyDescent="0.25"/>
    <row r="141" spans="1:17" ht="16.5" thickTop="1" x14ac:dyDescent="0.2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 x14ac:dyDescent="0.25">
      <c r="A142" s="26" t="s">
        <v>84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 x14ac:dyDescent="0.2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 x14ac:dyDescent="0.2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 x14ac:dyDescent="0.25">
      <c r="A145" s="5"/>
      <c r="B145" s="5"/>
      <c r="C145" s="10"/>
      <c r="D145" s="60"/>
      <c r="E145" s="7"/>
      <c r="F145" s="6"/>
      <c r="G145" s="8" t="s">
        <v>81</v>
      </c>
      <c r="H145" s="8" t="s">
        <v>58</v>
      </c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 x14ac:dyDescent="0.2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 x14ac:dyDescent="0.2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 x14ac:dyDescent="0.25">
      <c r="A148" s="52">
        <v>1</v>
      </c>
      <c r="B148" s="51" t="s">
        <v>85</v>
      </c>
      <c r="C148" s="48" t="s">
        <v>86</v>
      </c>
      <c r="D148" s="67" t="s">
        <v>87</v>
      </c>
      <c r="E148" s="17">
        <v>43111</v>
      </c>
      <c r="F148" s="20" t="s">
        <v>88</v>
      </c>
      <c r="G148" s="36">
        <v>0</v>
      </c>
      <c r="H148" s="36">
        <v>43719000</v>
      </c>
      <c r="I148" s="8">
        <v>1092975</v>
      </c>
      <c r="J148" s="8">
        <v>445161</v>
      </c>
      <c r="K148" s="8">
        <v>170000</v>
      </c>
      <c r="L148" s="8">
        <v>200000</v>
      </c>
      <c r="M148" s="8">
        <f>SUM(G148:L148)</f>
        <v>45627136</v>
      </c>
      <c r="N148" s="8">
        <f>62627136-M148</f>
        <v>17000000</v>
      </c>
      <c r="O148" s="8">
        <f t="shared" ref="O148" si="21">+M148+N148</f>
        <v>62627136</v>
      </c>
      <c r="P148" s="59" t="s">
        <v>59</v>
      </c>
      <c r="Q148" s="58" t="s">
        <v>83</v>
      </c>
    </row>
    <row r="149" spans="1:17" ht="15.75" x14ac:dyDescent="0.25">
      <c r="A149" s="52"/>
      <c r="B149" s="51"/>
      <c r="C149" s="48"/>
      <c r="D149" s="34"/>
      <c r="E149" s="17"/>
      <c r="F149" s="48"/>
      <c r="G149" s="36"/>
      <c r="H149" s="36"/>
      <c r="I149" s="36"/>
      <c r="J149" s="36"/>
      <c r="K149" s="36"/>
      <c r="L149" s="34"/>
      <c r="M149" s="8"/>
      <c r="N149" s="8"/>
      <c r="O149" s="8"/>
      <c r="P149" s="59"/>
      <c r="Q149" s="66"/>
    </row>
    <row r="150" spans="1:17" ht="16.5" thickBot="1" x14ac:dyDescent="0.3">
      <c r="A150" s="18"/>
      <c r="B150" s="55"/>
      <c r="C150" s="56"/>
      <c r="D150" s="74"/>
      <c r="E150" s="56"/>
      <c r="F150" s="57"/>
      <c r="G150" s="19">
        <f t="shared" ref="G150" si="22">SUM(G148:G149)</f>
        <v>0</v>
      </c>
      <c r="H150" s="19">
        <f t="shared" ref="H150:O150" si="23">SUM(H148:H149)</f>
        <v>43719000</v>
      </c>
      <c r="I150" s="19">
        <f t="shared" si="23"/>
        <v>1092975</v>
      </c>
      <c r="J150" s="19">
        <f t="shared" si="23"/>
        <v>445161</v>
      </c>
      <c r="K150" s="19">
        <f t="shared" si="23"/>
        <v>170000</v>
      </c>
      <c r="L150" s="19">
        <f t="shared" si="23"/>
        <v>200000</v>
      </c>
      <c r="M150" s="19">
        <f t="shared" si="23"/>
        <v>45627136</v>
      </c>
      <c r="N150" s="19">
        <f t="shared" si="23"/>
        <v>17000000</v>
      </c>
      <c r="O150" s="19">
        <f t="shared" si="23"/>
        <v>62627136</v>
      </c>
      <c r="P150" s="68"/>
      <c r="Q150" s="70"/>
    </row>
    <row r="151" spans="1:17" ht="16.5" hidden="1" thickTop="1" x14ac:dyDescent="0.25">
      <c r="A151" s="23"/>
      <c r="B151" s="22"/>
      <c r="C151" s="22"/>
      <c r="D151" s="23"/>
      <c r="E151" s="22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2"/>
      <c r="Q151" s="69"/>
    </row>
    <row r="152" spans="1:17" ht="15.75" hidden="1" x14ac:dyDescent="0.25">
      <c r="A152" s="23"/>
      <c r="B152" s="28" t="s">
        <v>89</v>
      </c>
      <c r="C152" s="22"/>
      <c r="D152" s="39"/>
      <c r="E152" s="34"/>
      <c r="F152" s="27"/>
      <c r="G152" s="28"/>
      <c r="H152" s="28"/>
      <c r="I152" s="28"/>
      <c r="J152" s="28"/>
      <c r="K152" s="28"/>
      <c r="L152" s="28"/>
      <c r="O152" s="34"/>
      <c r="P152" s="34"/>
      <c r="Q152" s="51"/>
    </row>
    <row r="153" spans="1:17" ht="15.75" hidden="1" x14ac:dyDescent="0.25">
      <c r="A153" s="38"/>
      <c r="B153" s="40" t="s">
        <v>32</v>
      </c>
      <c r="C153" s="28" t="s">
        <v>28</v>
      </c>
      <c r="D153" s="39"/>
      <c r="E153" s="34"/>
      <c r="F153" s="41"/>
      <c r="G153" s="115" t="s">
        <v>26</v>
      </c>
      <c r="H153" s="115"/>
      <c r="I153" s="115"/>
      <c r="J153" s="34"/>
      <c r="K153" s="41"/>
      <c r="L153" s="34"/>
      <c r="O153" s="34"/>
      <c r="P153" s="34"/>
      <c r="Q153" s="34"/>
    </row>
    <row r="154" spans="1:17" ht="15.75" hidden="1" x14ac:dyDescent="0.25">
      <c r="A154" s="38"/>
      <c r="B154" s="40"/>
      <c r="C154" s="28"/>
      <c r="D154" s="39"/>
      <c r="E154" s="34"/>
      <c r="F154" s="28"/>
      <c r="G154" s="28"/>
      <c r="H154" s="28"/>
      <c r="I154" s="28"/>
      <c r="J154" s="28"/>
      <c r="K154" s="28"/>
      <c r="L154" s="28"/>
      <c r="O154" s="34"/>
      <c r="P154" s="34"/>
      <c r="Q154" s="34"/>
    </row>
    <row r="155" spans="1:17" ht="15.75" hidden="1" x14ac:dyDescent="0.2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 hidden="1" x14ac:dyDescent="0.2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34"/>
      <c r="O156" s="34"/>
      <c r="P156" s="34"/>
      <c r="Q156" s="34"/>
    </row>
    <row r="157" spans="1:17" ht="15.75" hidden="1" x14ac:dyDescent="0.2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28"/>
      <c r="O157" s="34"/>
      <c r="P157" s="34"/>
      <c r="Q157" s="34"/>
    </row>
    <row r="158" spans="1:17" ht="15.75" hidden="1" x14ac:dyDescent="0.25">
      <c r="A158" s="38" t="s">
        <v>23</v>
      </c>
      <c r="B158" s="42" t="s">
        <v>27</v>
      </c>
      <c r="C158" s="43" t="s">
        <v>24</v>
      </c>
      <c r="D158" s="39"/>
      <c r="E158" s="34"/>
      <c r="F158" s="29"/>
      <c r="G158" s="29" t="s">
        <v>16</v>
      </c>
      <c r="H158" s="29"/>
      <c r="I158" s="29" t="s">
        <v>30</v>
      </c>
      <c r="J158" s="34"/>
      <c r="K158" s="34"/>
      <c r="L158" s="34"/>
      <c r="O158" s="34"/>
      <c r="P158" s="34"/>
      <c r="Q158" s="34"/>
    </row>
    <row r="159" spans="1:17" ht="15.75" hidden="1" x14ac:dyDescent="0.25">
      <c r="A159" s="38"/>
      <c r="B159" s="44" t="s">
        <v>31</v>
      </c>
      <c r="C159" s="45" t="s">
        <v>20</v>
      </c>
      <c r="D159" s="39"/>
      <c r="E159" s="34"/>
      <c r="F159" s="46"/>
      <c r="G159" s="46" t="s">
        <v>17</v>
      </c>
      <c r="H159" s="46"/>
      <c r="I159" s="46" t="s">
        <v>25</v>
      </c>
      <c r="J159" s="34"/>
      <c r="K159" s="34"/>
      <c r="L159" s="34"/>
      <c r="O159" s="34"/>
      <c r="P159" s="34"/>
      <c r="Q159" s="34"/>
    </row>
    <row r="160" spans="1:17" hidden="1" x14ac:dyDescent="0.25"/>
    <row r="161" spans="1:16" customFormat="1" ht="16.5" thickTop="1" x14ac:dyDescent="0.25">
      <c r="A161" s="21" t="s">
        <v>0</v>
      </c>
      <c r="B161" s="22"/>
      <c r="C161" s="23"/>
      <c r="D161" s="23"/>
      <c r="E161" s="23"/>
      <c r="F161" s="89" t="s">
        <v>99</v>
      </c>
      <c r="G161" s="24"/>
      <c r="H161" s="24"/>
      <c r="I161" s="24"/>
      <c r="J161" s="24"/>
      <c r="K161" s="24"/>
      <c r="L161" s="25"/>
      <c r="M161" s="34"/>
      <c r="N161" s="34"/>
      <c r="O161" s="34"/>
      <c r="P161" s="34"/>
    </row>
    <row r="162" spans="1:16" customFormat="1" ht="15.75" x14ac:dyDescent="0.25">
      <c r="A162" s="26" t="s">
        <v>97</v>
      </c>
      <c r="B162" s="21"/>
      <c r="C162" s="21"/>
      <c r="D162" s="21"/>
      <c r="E162" s="21"/>
      <c r="F162" s="24"/>
      <c r="G162" s="76"/>
      <c r="H162" s="24"/>
      <c r="I162" s="24"/>
      <c r="J162" s="24"/>
      <c r="K162" s="24"/>
      <c r="L162" s="25"/>
      <c r="M162" s="34"/>
      <c r="N162" s="34"/>
      <c r="O162" s="34"/>
      <c r="P162" s="34"/>
    </row>
    <row r="163" spans="1:16" customFormat="1" ht="15.75" x14ac:dyDescent="0.25">
      <c r="A163" s="1"/>
      <c r="B163" s="1" t="s">
        <v>1</v>
      </c>
      <c r="C163" s="2" t="s">
        <v>2</v>
      </c>
      <c r="D163" s="78" t="s">
        <v>34</v>
      </c>
      <c r="E163" s="3" t="s">
        <v>3</v>
      </c>
      <c r="F163" s="2" t="s">
        <v>4</v>
      </c>
      <c r="G163" s="4" t="s">
        <v>18</v>
      </c>
      <c r="H163" s="4" t="s">
        <v>18</v>
      </c>
      <c r="I163" s="63" t="s">
        <v>7</v>
      </c>
      <c r="J163" s="32" t="s">
        <v>29</v>
      </c>
      <c r="K163" s="32" t="s">
        <v>21</v>
      </c>
      <c r="L163" s="4" t="s">
        <v>8</v>
      </c>
      <c r="M163" s="30" t="s">
        <v>8</v>
      </c>
      <c r="N163" s="4" t="s">
        <v>9</v>
      </c>
      <c r="O163" s="79" t="s">
        <v>10</v>
      </c>
      <c r="P163" s="54" t="s">
        <v>33</v>
      </c>
    </row>
    <row r="164" spans="1:16" customFormat="1" ht="15.75" x14ac:dyDescent="0.25">
      <c r="A164" s="5"/>
      <c r="B164" s="5"/>
      <c r="C164" s="6"/>
      <c r="D164" s="80"/>
      <c r="E164" s="7"/>
      <c r="F164" s="6"/>
      <c r="G164" s="8" t="s">
        <v>11</v>
      </c>
      <c r="H164" s="8" t="s">
        <v>11</v>
      </c>
      <c r="I164" s="31" t="s">
        <v>19</v>
      </c>
      <c r="J164" s="33" t="s">
        <v>22</v>
      </c>
      <c r="K164" s="33" t="s">
        <v>15</v>
      </c>
      <c r="L164" s="8" t="s">
        <v>13</v>
      </c>
      <c r="M164" s="31" t="s">
        <v>14</v>
      </c>
      <c r="N164" s="8" t="s">
        <v>12</v>
      </c>
      <c r="O164" s="5"/>
      <c r="P164" s="9"/>
    </row>
    <row r="165" spans="1:16" customFormat="1" ht="15.75" x14ac:dyDescent="0.25">
      <c r="A165" s="5"/>
      <c r="B165" s="5"/>
      <c r="C165" s="10"/>
      <c r="D165" s="80"/>
      <c r="E165" s="7"/>
      <c r="F165" s="6"/>
      <c r="G165" s="8" t="s">
        <v>90</v>
      </c>
      <c r="H165" s="8" t="s">
        <v>81</v>
      </c>
      <c r="I165" s="31" t="s">
        <v>5</v>
      </c>
      <c r="J165" s="8"/>
      <c r="K165" s="8"/>
      <c r="L165" s="8"/>
      <c r="M165" s="8"/>
      <c r="N165" s="8"/>
      <c r="O165" s="5"/>
      <c r="P165" s="9"/>
    </row>
    <row r="166" spans="1:16" customFormat="1" ht="15.75" x14ac:dyDescent="0.25">
      <c r="A166" s="11"/>
      <c r="B166" s="11"/>
      <c r="C166" s="12"/>
      <c r="D166" s="81"/>
      <c r="E166" s="13"/>
      <c r="F166" s="14"/>
      <c r="G166" s="15"/>
      <c r="H166" s="82"/>
      <c r="I166" s="50"/>
      <c r="J166" s="15"/>
      <c r="K166" s="49"/>
      <c r="L166" s="15"/>
      <c r="M166" s="15"/>
      <c r="N166" s="15"/>
      <c r="O166" s="11"/>
      <c r="P166" s="16"/>
    </row>
    <row r="167" spans="1:16" customFormat="1" ht="15.75" x14ac:dyDescent="0.25">
      <c r="A167" s="52"/>
      <c r="B167" s="47"/>
      <c r="C167" s="48" t="s">
        <v>91</v>
      </c>
      <c r="D167" s="83"/>
      <c r="E167" s="17"/>
      <c r="F167" s="48"/>
      <c r="G167" s="36"/>
      <c r="H167" s="36"/>
      <c r="I167" s="36"/>
      <c r="J167" s="36"/>
      <c r="K167" s="36"/>
      <c r="L167" s="8"/>
      <c r="M167" s="8"/>
      <c r="N167" s="8"/>
      <c r="O167" s="35"/>
      <c r="P167" s="37"/>
    </row>
    <row r="168" spans="1:16" customFormat="1" ht="15.75" x14ac:dyDescent="0.25">
      <c r="A168" s="52">
        <v>1</v>
      </c>
      <c r="B168" s="84" t="s">
        <v>92</v>
      </c>
      <c r="C168" s="48" t="s">
        <v>93</v>
      </c>
      <c r="D168" s="67" t="s">
        <v>94</v>
      </c>
      <c r="E168" s="17">
        <v>43112</v>
      </c>
      <c r="F168" s="48" t="s">
        <v>95</v>
      </c>
      <c r="G168" s="36">
        <v>0</v>
      </c>
      <c r="H168" s="36">
        <v>0</v>
      </c>
      <c r="I168" s="36">
        <v>0</v>
      </c>
      <c r="J168" s="8">
        <v>50000</v>
      </c>
      <c r="K168" s="8">
        <v>0</v>
      </c>
      <c r="L168" s="8">
        <f t="shared" ref="L168" si="24">SUM(G168:K168)</f>
        <v>50000</v>
      </c>
      <c r="M168" s="8">
        <f>15000000-L168</f>
        <v>14950000</v>
      </c>
      <c r="N168" s="8">
        <f t="shared" ref="N168" si="25">+L168+M168</f>
        <v>15000000</v>
      </c>
      <c r="O168" s="85" t="s">
        <v>96</v>
      </c>
      <c r="P168" s="60" t="s">
        <v>22</v>
      </c>
    </row>
    <row r="169" spans="1:16" customFormat="1" ht="15.75" x14ac:dyDescent="0.25">
      <c r="A169" s="52"/>
      <c r="B169" s="51"/>
      <c r="C169" s="48"/>
      <c r="D169" s="64"/>
      <c r="E169" s="17"/>
      <c r="F169" s="48"/>
      <c r="G169" s="36"/>
      <c r="H169" s="36"/>
      <c r="I169" s="36"/>
      <c r="J169" s="36"/>
      <c r="K169" s="36"/>
      <c r="L169" s="8"/>
      <c r="M169" s="8"/>
      <c r="N169" s="8"/>
      <c r="O169" s="77"/>
      <c r="P169" s="86"/>
    </row>
    <row r="170" spans="1:16" customFormat="1" ht="16.5" thickBot="1" x14ac:dyDescent="0.3">
      <c r="A170" s="18"/>
      <c r="B170" s="55"/>
      <c r="C170" s="56"/>
      <c r="D170" s="87"/>
      <c r="E170" s="56"/>
      <c r="F170" s="57"/>
      <c r="G170" s="19">
        <f t="shared" ref="G170:N170" si="26">SUM(G168:G169)</f>
        <v>0</v>
      </c>
      <c r="H170" s="19">
        <f t="shared" si="26"/>
        <v>0</v>
      </c>
      <c r="I170" s="19">
        <f t="shared" si="26"/>
        <v>0</v>
      </c>
      <c r="J170" s="19">
        <f t="shared" si="26"/>
        <v>50000</v>
      </c>
      <c r="K170" s="19">
        <f t="shared" si="26"/>
        <v>0</v>
      </c>
      <c r="L170" s="19">
        <f t="shared" si="26"/>
        <v>50000</v>
      </c>
      <c r="M170" s="19">
        <f t="shared" si="26"/>
        <v>14950000</v>
      </c>
      <c r="N170" s="19">
        <f t="shared" si="26"/>
        <v>15000000</v>
      </c>
      <c r="O170" s="88"/>
      <c r="P170" s="88"/>
    </row>
    <row r="171" spans="1:16" customFormat="1" ht="16.5" hidden="1" thickTop="1" x14ac:dyDescent="0.25">
      <c r="A171" s="23"/>
      <c r="B171" s="22"/>
      <c r="C171" s="22"/>
      <c r="D171" s="23"/>
      <c r="E171" s="22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2"/>
    </row>
    <row r="172" spans="1:16" customFormat="1" ht="15.75" hidden="1" x14ac:dyDescent="0.25">
      <c r="A172" s="23"/>
      <c r="B172" s="28" t="s">
        <v>98</v>
      </c>
      <c r="C172" s="22"/>
      <c r="D172" s="39"/>
      <c r="E172" s="34"/>
      <c r="F172" s="27"/>
      <c r="G172" s="28"/>
      <c r="H172" s="28"/>
      <c r="I172" s="28"/>
      <c r="J172" s="28"/>
      <c r="K172" s="28"/>
      <c r="L172" s="28"/>
      <c r="M172" s="34"/>
      <c r="N172" s="34"/>
      <c r="O172" s="34"/>
      <c r="P172" s="34"/>
    </row>
    <row r="173" spans="1:16" customFormat="1" ht="15.75" hidden="1" x14ac:dyDescent="0.25">
      <c r="A173" s="38"/>
      <c r="B173" s="40" t="s">
        <v>32</v>
      </c>
      <c r="C173" s="28" t="s">
        <v>28</v>
      </c>
      <c r="D173" s="39"/>
      <c r="E173" s="64"/>
      <c r="F173" s="41"/>
      <c r="G173" s="115" t="s">
        <v>26</v>
      </c>
      <c r="H173" s="115"/>
      <c r="I173" s="115"/>
      <c r="J173" s="34"/>
      <c r="K173" s="41"/>
      <c r="L173" s="34"/>
      <c r="M173" s="34"/>
      <c r="N173" s="34"/>
      <c r="O173" s="34"/>
      <c r="P173" s="34"/>
    </row>
    <row r="174" spans="1:16" customFormat="1" ht="15.75" hidden="1" x14ac:dyDescent="0.25">
      <c r="A174" s="38"/>
      <c r="B174" s="40"/>
      <c r="C174" s="28"/>
      <c r="D174" s="39"/>
      <c r="E174" s="64"/>
      <c r="F174" s="28"/>
      <c r="G174" s="28"/>
      <c r="H174" s="28"/>
      <c r="I174" s="28"/>
      <c r="J174" s="28"/>
      <c r="K174" s="28"/>
      <c r="L174" s="28"/>
      <c r="M174" s="34"/>
      <c r="N174" s="34"/>
      <c r="O174" s="34"/>
      <c r="P174" s="34"/>
    </row>
    <row r="175" spans="1:16" customFormat="1" ht="15.75" hidden="1" x14ac:dyDescent="0.25">
      <c r="A175" s="38"/>
      <c r="B175" s="40"/>
      <c r="C175" s="28"/>
      <c r="D175" s="39"/>
      <c r="E175" s="64"/>
      <c r="F175" s="28"/>
      <c r="G175" s="28"/>
      <c r="H175" s="28"/>
      <c r="I175" s="28"/>
      <c r="J175" s="28"/>
      <c r="K175" s="28"/>
      <c r="L175" s="28"/>
      <c r="M175" s="34"/>
      <c r="N175" s="34"/>
      <c r="O175" s="34"/>
      <c r="P175" s="34"/>
    </row>
    <row r="176" spans="1:16" customFormat="1" ht="15.75" hidden="1" x14ac:dyDescent="0.25">
      <c r="A176" s="38"/>
      <c r="B176" s="40"/>
      <c r="C176" s="28"/>
      <c r="D176" s="39"/>
      <c r="E176" s="64"/>
      <c r="F176" s="28"/>
      <c r="G176" s="28"/>
      <c r="H176" s="28"/>
      <c r="I176" s="28"/>
      <c r="J176" s="28"/>
      <c r="K176" s="28"/>
      <c r="L176" s="34"/>
      <c r="M176" s="34"/>
      <c r="N176" s="34"/>
      <c r="O176" s="34"/>
      <c r="P176" s="34"/>
    </row>
    <row r="177" spans="1:17" customFormat="1" ht="15.75" hidden="1" x14ac:dyDescent="0.25">
      <c r="A177" s="38"/>
      <c r="B177" s="40"/>
      <c r="C177" s="28"/>
      <c r="D177" s="39"/>
      <c r="E177" s="64"/>
      <c r="F177" s="28"/>
      <c r="G177" s="28"/>
      <c r="H177" s="28"/>
      <c r="I177" s="28"/>
      <c r="J177" s="28"/>
      <c r="K177" s="28"/>
      <c r="L177" s="28"/>
      <c r="M177" s="34"/>
      <c r="N177" s="34"/>
      <c r="O177" s="34"/>
      <c r="P177" s="34"/>
    </row>
    <row r="178" spans="1:17" customFormat="1" ht="15.75" hidden="1" x14ac:dyDescent="0.25">
      <c r="A178" s="38" t="s">
        <v>23</v>
      </c>
      <c r="B178" s="42" t="s">
        <v>27</v>
      </c>
      <c r="C178" s="43" t="s">
        <v>24</v>
      </c>
      <c r="D178" s="39"/>
      <c r="E178" s="64"/>
      <c r="F178" s="29"/>
      <c r="G178" s="29" t="s">
        <v>16</v>
      </c>
      <c r="H178" s="29"/>
      <c r="I178" s="29" t="s">
        <v>30</v>
      </c>
      <c r="J178" s="34"/>
      <c r="K178" s="34"/>
      <c r="L178" s="34"/>
      <c r="M178" s="34"/>
      <c r="N178" s="34"/>
      <c r="O178" s="34"/>
      <c r="P178" s="34"/>
    </row>
    <row r="179" spans="1:17" customFormat="1" ht="15.75" hidden="1" x14ac:dyDescent="0.25">
      <c r="A179" s="38"/>
      <c r="B179" s="44" t="s">
        <v>31</v>
      </c>
      <c r="C179" s="45" t="s">
        <v>20</v>
      </c>
      <c r="D179" s="39"/>
      <c r="E179" s="64"/>
      <c r="F179" s="46"/>
      <c r="G179" s="46" t="s">
        <v>17</v>
      </c>
      <c r="H179" s="46"/>
      <c r="I179" s="46" t="s">
        <v>25</v>
      </c>
      <c r="J179" s="34"/>
      <c r="K179" s="34"/>
      <c r="L179" s="34"/>
      <c r="M179" s="34"/>
      <c r="N179" s="34"/>
      <c r="O179" s="34"/>
      <c r="P179" s="34"/>
    </row>
    <row r="180" spans="1:17" hidden="1" x14ac:dyDescent="0.25"/>
    <row r="181" spans="1:17" ht="16.5" thickTop="1" x14ac:dyDescent="0.25">
      <c r="A181" s="21" t="s">
        <v>0</v>
      </c>
      <c r="B181" s="22"/>
      <c r="C181" s="23"/>
      <c r="D181" s="23"/>
      <c r="E181" s="23"/>
      <c r="F181" s="24"/>
      <c r="G181" s="24"/>
      <c r="H181" s="24"/>
      <c r="I181" s="24"/>
      <c r="J181" s="24"/>
      <c r="K181" s="24"/>
      <c r="L181" s="25"/>
      <c r="O181" s="34"/>
      <c r="P181" s="34"/>
      <c r="Q181" s="34"/>
    </row>
    <row r="182" spans="1:17" ht="15.75" x14ac:dyDescent="0.25">
      <c r="A182" s="26" t="s">
        <v>100</v>
      </c>
      <c r="B182" s="21"/>
      <c r="C182" s="21"/>
      <c r="D182" s="21"/>
      <c r="E182" s="21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 x14ac:dyDescent="0.25">
      <c r="A183" s="1"/>
      <c r="B183" s="1" t="s">
        <v>1</v>
      </c>
      <c r="C183" s="2" t="s">
        <v>2</v>
      </c>
      <c r="D183" s="71" t="s">
        <v>34</v>
      </c>
      <c r="E183" s="3" t="s">
        <v>3</v>
      </c>
      <c r="F183" s="2" t="s">
        <v>4</v>
      </c>
      <c r="G183" s="4" t="s">
        <v>18</v>
      </c>
      <c r="H183" s="4" t="s">
        <v>18</v>
      </c>
      <c r="I183" s="63" t="s">
        <v>7</v>
      </c>
      <c r="J183" s="65" t="s">
        <v>6</v>
      </c>
      <c r="K183" s="32" t="s">
        <v>29</v>
      </c>
      <c r="L183" s="32" t="s">
        <v>21</v>
      </c>
      <c r="M183" s="4" t="s">
        <v>8</v>
      </c>
      <c r="N183" s="30" t="s">
        <v>8</v>
      </c>
      <c r="O183" s="4" t="s">
        <v>9</v>
      </c>
      <c r="P183" s="62" t="s">
        <v>10</v>
      </c>
      <c r="Q183" s="54" t="s">
        <v>33</v>
      </c>
    </row>
    <row r="184" spans="1:17" ht="15.75" x14ac:dyDescent="0.25">
      <c r="A184" s="5"/>
      <c r="B184" s="5"/>
      <c r="C184" s="6"/>
      <c r="D184" s="60"/>
      <c r="E184" s="7"/>
      <c r="F184" s="6"/>
      <c r="G184" s="8" t="s">
        <v>11</v>
      </c>
      <c r="H184" s="8" t="s">
        <v>11</v>
      </c>
      <c r="I184" s="31" t="s">
        <v>19</v>
      </c>
      <c r="J184" s="61" t="s">
        <v>35</v>
      </c>
      <c r="K184" s="33" t="s">
        <v>22</v>
      </c>
      <c r="L184" s="33" t="s">
        <v>15</v>
      </c>
      <c r="M184" s="8" t="s">
        <v>13</v>
      </c>
      <c r="N184" s="31" t="s">
        <v>14</v>
      </c>
      <c r="O184" s="8" t="s">
        <v>12</v>
      </c>
      <c r="P184" s="5"/>
      <c r="Q184" s="9"/>
    </row>
    <row r="185" spans="1:17" ht="15.75" x14ac:dyDescent="0.25">
      <c r="A185" s="5"/>
      <c r="B185" s="5"/>
      <c r="C185" s="10"/>
      <c r="D185" s="60"/>
      <c r="E185" s="7"/>
      <c r="F185" s="6"/>
      <c r="G185" s="8" t="s">
        <v>81</v>
      </c>
      <c r="H185" s="8" t="s">
        <v>58</v>
      </c>
      <c r="I185" s="31" t="s">
        <v>5</v>
      </c>
      <c r="J185" s="8"/>
      <c r="K185" s="8"/>
      <c r="L185" s="8"/>
      <c r="M185" s="8"/>
      <c r="N185" s="8"/>
      <c r="O185" s="8"/>
      <c r="P185" s="5"/>
      <c r="Q185" s="9"/>
    </row>
    <row r="186" spans="1:17" ht="15.75" x14ac:dyDescent="0.25">
      <c r="A186" s="11"/>
      <c r="B186" s="11"/>
      <c r="C186" s="12"/>
      <c r="D186" s="72"/>
      <c r="E186" s="13"/>
      <c r="F186" s="14"/>
      <c r="G186" s="15"/>
      <c r="H186" s="50"/>
      <c r="I186" s="15"/>
      <c r="J186" s="49"/>
      <c r="K186" s="53"/>
      <c r="L186" s="75"/>
      <c r="M186" s="15"/>
      <c r="N186" s="15"/>
      <c r="O186" s="15"/>
      <c r="P186" s="11"/>
      <c r="Q186" s="16"/>
    </row>
    <row r="187" spans="1:17" ht="15.75" x14ac:dyDescent="0.25">
      <c r="A187" s="52"/>
      <c r="B187" s="47"/>
      <c r="C187" s="48"/>
      <c r="D187" s="73"/>
      <c r="E187" s="17"/>
      <c r="F187" s="48"/>
      <c r="G187" s="36"/>
      <c r="H187" s="36"/>
      <c r="I187" s="36"/>
      <c r="J187" s="36"/>
      <c r="K187" s="8"/>
      <c r="L187" s="34"/>
      <c r="M187" s="8"/>
      <c r="N187" s="8"/>
      <c r="O187" s="8"/>
      <c r="P187" s="35"/>
      <c r="Q187" s="37"/>
    </row>
    <row r="188" spans="1:17" ht="15.75" x14ac:dyDescent="0.25">
      <c r="A188" s="52">
        <v>1</v>
      </c>
      <c r="B188" s="51" t="s">
        <v>101</v>
      </c>
      <c r="C188" s="48" t="s">
        <v>102</v>
      </c>
      <c r="D188" s="67" t="s">
        <v>103</v>
      </c>
      <c r="E188" s="17">
        <v>43119</v>
      </c>
      <c r="F188" s="20" t="s">
        <v>104</v>
      </c>
      <c r="G188" s="36">
        <v>0</v>
      </c>
      <c r="H188" s="36">
        <v>2000000</v>
      </c>
      <c r="I188" s="8">
        <v>50000</v>
      </c>
      <c r="J188" s="8">
        <v>0</v>
      </c>
      <c r="K188" s="8">
        <v>0</v>
      </c>
      <c r="L188" s="8">
        <v>0</v>
      </c>
      <c r="M188" s="8">
        <f>SUM(G188:L188)</f>
        <v>2050000</v>
      </c>
      <c r="N188" s="8">
        <f>7000000-M188</f>
        <v>4950000</v>
      </c>
      <c r="O188" s="8">
        <f t="shared" ref="O188" si="27">+M188+N188</f>
        <v>7000000</v>
      </c>
      <c r="P188" s="59" t="s">
        <v>51</v>
      </c>
      <c r="Q188" s="58" t="s">
        <v>83</v>
      </c>
    </row>
    <row r="189" spans="1:17" ht="15.75" x14ac:dyDescent="0.25">
      <c r="A189" s="52"/>
      <c r="B189" s="51"/>
      <c r="C189" s="48"/>
      <c r="D189" s="34"/>
      <c r="E189" s="17"/>
      <c r="F189" s="48"/>
      <c r="G189" s="36"/>
      <c r="H189" s="36"/>
      <c r="I189" s="36"/>
      <c r="J189" s="36"/>
      <c r="K189" s="36"/>
      <c r="L189" s="34"/>
      <c r="M189" s="8"/>
      <c r="N189" s="8"/>
      <c r="O189" s="8"/>
      <c r="P189" s="59"/>
      <c r="Q189" s="66"/>
    </row>
    <row r="190" spans="1:17" ht="16.5" thickBot="1" x14ac:dyDescent="0.3">
      <c r="A190" s="18"/>
      <c r="B190" s="55"/>
      <c r="C190" s="56"/>
      <c r="D190" s="74"/>
      <c r="E190" s="56"/>
      <c r="F190" s="57"/>
      <c r="G190" s="19">
        <f t="shared" ref="G190" si="28">SUM(G188:G189)</f>
        <v>0</v>
      </c>
      <c r="H190" s="19">
        <f t="shared" ref="H190:O190" si="29">SUM(H188:H189)</f>
        <v>2000000</v>
      </c>
      <c r="I190" s="19">
        <f t="shared" si="29"/>
        <v>50000</v>
      </c>
      <c r="J190" s="19">
        <f t="shared" si="29"/>
        <v>0</v>
      </c>
      <c r="K190" s="19">
        <f t="shared" si="29"/>
        <v>0</v>
      </c>
      <c r="L190" s="19">
        <f t="shared" si="29"/>
        <v>0</v>
      </c>
      <c r="M190" s="19">
        <f t="shared" si="29"/>
        <v>2050000</v>
      </c>
      <c r="N190" s="19">
        <f t="shared" si="29"/>
        <v>4950000</v>
      </c>
      <c r="O190" s="19">
        <f t="shared" si="29"/>
        <v>7000000</v>
      </c>
      <c r="P190" s="68"/>
      <c r="Q190" s="70"/>
    </row>
    <row r="191" spans="1:17" ht="16.5" thickTop="1" x14ac:dyDescent="0.25">
      <c r="A191" s="23"/>
      <c r="B191" s="22"/>
      <c r="C191" s="22"/>
      <c r="D191" s="23"/>
      <c r="E191" s="22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2"/>
      <c r="Q191" s="69"/>
    </row>
    <row r="192" spans="1:17" ht="15.75" x14ac:dyDescent="0.25">
      <c r="A192" s="23"/>
      <c r="B192" s="28" t="s">
        <v>105</v>
      </c>
      <c r="C192" s="22"/>
      <c r="D192" s="39"/>
      <c r="E192" s="34"/>
      <c r="F192" s="27"/>
      <c r="G192" s="28"/>
      <c r="H192" s="28"/>
      <c r="I192" s="28"/>
      <c r="J192" s="28"/>
      <c r="K192" s="28"/>
      <c r="L192" s="28"/>
      <c r="O192" s="34"/>
      <c r="P192" s="34"/>
      <c r="Q192" s="51"/>
    </row>
    <row r="193" spans="1:17" ht="15.75" x14ac:dyDescent="0.25">
      <c r="A193" s="38"/>
      <c r="B193" s="40" t="s">
        <v>32</v>
      </c>
      <c r="C193" s="28" t="s">
        <v>28</v>
      </c>
      <c r="D193" s="39"/>
      <c r="E193" s="34"/>
      <c r="F193" s="41"/>
      <c r="G193" s="115" t="s">
        <v>26</v>
      </c>
      <c r="H193" s="115"/>
      <c r="I193" s="115"/>
      <c r="J193" s="34"/>
      <c r="K193" s="41"/>
      <c r="L193" s="34"/>
      <c r="O193" s="34"/>
      <c r="P193" s="34"/>
      <c r="Q193" s="34"/>
    </row>
    <row r="194" spans="1:17" ht="15.75" x14ac:dyDescent="0.25">
      <c r="A194" s="38"/>
      <c r="B194" s="40"/>
      <c r="C194" s="28"/>
      <c r="D194" s="39"/>
      <c r="E194" s="34"/>
      <c r="F194" s="28"/>
      <c r="G194" s="28"/>
      <c r="H194" s="28"/>
      <c r="I194" s="28"/>
      <c r="J194" s="28"/>
      <c r="K194" s="28"/>
      <c r="L194" s="28"/>
      <c r="O194" s="34"/>
      <c r="P194" s="34"/>
      <c r="Q194" s="34"/>
    </row>
    <row r="195" spans="1:17" ht="15.75" x14ac:dyDescent="0.2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 x14ac:dyDescent="0.2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34"/>
      <c r="O196" s="34"/>
      <c r="P196" s="34"/>
      <c r="Q196" s="34"/>
    </row>
    <row r="197" spans="1:17" ht="15.75" x14ac:dyDescent="0.2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28"/>
      <c r="O197" s="34"/>
      <c r="P197" s="34"/>
      <c r="Q197" s="34"/>
    </row>
    <row r="198" spans="1:17" ht="15.75" x14ac:dyDescent="0.25">
      <c r="A198" s="38" t="s">
        <v>23</v>
      </c>
      <c r="B198" s="42" t="s">
        <v>27</v>
      </c>
      <c r="C198" s="43" t="s">
        <v>24</v>
      </c>
      <c r="D198" s="39"/>
      <c r="E198" s="34"/>
      <c r="F198" s="29"/>
      <c r="G198" s="29" t="s">
        <v>16</v>
      </c>
      <c r="H198" s="29"/>
      <c r="I198" s="29" t="s">
        <v>30</v>
      </c>
      <c r="J198" s="34"/>
      <c r="K198" s="34"/>
      <c r="L198" s="34"/>
      <c r="O198" s="34"/>
      <c r="P198" s="34"/>
      <c r="Q198" s="34"/>
    </row>
    <row r="199" spans="1:17" ht="15.75" x14ac:dyDescent="0.25">
      <c r="A199" s="38"/>
      <c r="B199" s="44" t="s">
        <v>31</v>
      </c>
      <c r="C199" s="45" t="s">
        <v>20</v>
      </c>
      <c r="D199" s="39"/>
      <c r="E199" s="34"/>
      <c r="F199" s="46"/>
      <c r="G199" s="46" t="s">
        <v>17</v>
      </c>
      <c r="H199" s="46"/>
      <c r="I199" s="46" t="s">
        <v>25</v>
      </c>
      <c r="J199" s="34"/>
      <c r="K199" s="34"/>
      <c r="L199" s="34"/>
      <c r="O199" s="34"/>
      <c r="P199" s="34"/>
      <c r="Q199" s="34"/>
    </row>
    <row r="200" spans="1:17" x14ac:dyDescent="0.25">
      <c r="A200" s="90" t="s">
        <v>106</v>
      </c>
    </row>
    <row r="201" spans="1:17" ht="15.75" x14ac:dyDescent="0.25">
      <c r="A201" s="21" t="s">
        <v>0</v>
      </c>
      <c r="B201" s="22"/>
      <c r="C201" s="23"/>
      <c r="D201" s="23"/>
      <c r="E201" s="23"/>
      <c r="F201" s="24"/>
      <c r="G201" s="24"/>
      <c r="H201" s="24"/>
      <c r="I201" s="24"/>
      <c r="J201" s="24"/>
      <c r="K201" s="24"/>
      <c r="L201" s="25"/>
      <c r="O201" s="34"/>
      <c r="P201" s="34"/>
      <c r="Q201" s="34"/>
    </row>
    <row r="202" spans="1:17" ht="15.75" x14ac:dyDescent="0.25">
      <c r="A202" s="26" t="s">
        <v>107</v>
      </c>
      <c r="B202" s="21"/>
      <c r="C202" s="21"/>
      <c r="D202" s="21"/>
      <c r="E202" s="21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 x14ac:dyDescent="0.25">
      <c r="A203" s="1"/>
      <c r="B203" s="1" t="s">
        <v>1</v>
      </c>
      <c r="C203" s="2" t="s">
        <v>2</v>
      </c>
      <c r="D203" s="71" t="s">
        <v>34</v>
      </c>
      <c r="E203" s="3" t="s">
        <v>3</v>
      </c>
      <c r="F203" s="2" t="s">
        <v>4</v>
      </c>
      <c r="G203" s="4" t="s">
        <v>18</v>
      </c>
      <c r="H203" s="4" t="s">
        <v>18</v>
      </c>
      <c r="I203" s="63" t="s">
        <v>7</v>
      </c>
      <c r="J203" s="65" t="s">
        <v>6</v>
      </c>
      <c r="K203" s="32" t="s">
        <v>29</v>
      </c>
      <c r="L203" s="32" t="s">
        <v>21</v>
      </c>
      <c r="M203" s="4" t="s">
        <v>8</v>
      </c>
      <c r="N203" s="30" t="s">
        <v>8</v>
      </c>
      <c r="O203" s="4" t="s">
        <v>9</v>
      </c>
      <c r="P203" s="62" t="s">
        <v>10</v>
      </c>
      <c r="Q203" s="54" t="s">
        <v>33</v>
      </c>
    </row>
    <row r="204" spans="1:17" ht="15.75" x14ac:dyDescent="0.25">
      <c r="A204" s="5"/>
      <c r="B204" s="5"/>
      <c r="C204" s="6"/>
      <c r="D204" s="60"/>
      <c r="E204" s="7"/>
      <c r="F204" s="6"/>
      <c r="G204" s="8" t="s">
        <v>11</v>
      </c>
      <c r="H204" s="8" t="s">
        <v>11</v>
      </c>
      <c r="I204" s="31" t="s">
        <v>19</v>
      </c>
      <c r="J204" s="61" t="s">
        <v>35</v>
      </c>
      <c r="K204" s="33" t="s">
        <v>22</v>
      </c>
      <c r="L204" s="33" t="s">
        <v>15</v>
      </c>
      <c r="M204" s="8" t="s">
        <v>13</v>
      </c>
      <c r="N204" s="31" t="s">
        <v>14</v>
      </c>
      <c r="O204" s="8" t="s">
        <v>12</v>
      </c>
      <c r="P204" s="5"/>
      <c r="Q204" s="9"/>
    </row>
    <row r="205" spans="1:17" ht="15.75" x14ac:dyDescent="0.25">
      <c r="A205" s="5"/>
      <c r="B205" s="5"/>
      <c r="C205" s="10"/>
      <c r="D205" s="60"/>
      <c r="E205" s="7"/>
      <c r="F205" s="6"/>
      <c r="G205" s="8" t="s">
        <v>81</v>
      </c>
      <c r="H205" s="8" t="s">
        <v>58</v>
      </c>
      <c r="I205" s="31" t="s">
        <v>5</v>
      </c>
      <c r="J205" s="8"/>
      <c r="K205" s="8"/>
      <c r="L205" s="8"/>
      <c r="M205" s="8"/>
      <c r="N205" s="8"/>
      <c r="O205" s="8"/>
      <c r="P205" s="5"/>
      <c r="Q205" s="9"/>
    </row>
    <row r="206" spans="1:17" ht="15.75" x14ac:dyDescent="0.25">
      <c r="A206" s="11"/>
      <c r="B206" s="11"/>
      <c r="C206" s="12"/>
      <c r="D206" s="72"/>
      <c r="E206" s="13"/>
      <c r="F206" s="14"/>
      <c r="G206" s="15"/>
      <c r="H206" s="50"/>
      <c r="I206" s="15"/>
      <c r="J206" s="49"/>
      <c r="K206" s="53"/>
      <c r="L206" s="75"/>
      <c r="M206" s="15"/>
      <c r="N206" s="15"/>
      <c r="O206" s="15"/>
      <c r="P206" s="11"/>
      <c r="Q206" s="16"/>
    </row>
    <row r="207" spans="1:17" ht="15.75" x14ac:dyDescent="0.25">
      <c r="A207" s="52"/>
      <c r="B207" s="47"/>
      <c r="C207" s="48"/>
      <c r="D207" s="73"/>
      <c r="E207" s="17"/>
      <c r="F207" s="48"/>
      <c r="G207" s="36"/>
      <c r="H207" s="36"/>
      <c r="I207" s="36"/>
      <c r="J207" s="36"/>
      <c r="K207" s="8"/>
      <c r="L207" s="34"/>
      <c r="M207" s="8"/>
      <c r="N207" s="8"/>
      <c r="O207" s="8"/>
      <c r="P207" s="35"/>
      <c r="Q207" s="37"/>
    </row>
    <row r="208" spans="1:17" ht="15.75" x14ac:dyDescent="0.25">
      <c r="A208" s="52">
        <v>1</v>
      </c>
      <c r="B208" s="51" t="s">
        <v>108</v>
      </c>
      <c r="C208" s="48" t="s">
        <v>109</v>
      </c>
      <c r="D208" s="67" t="s">
        <v>110</v>
      </c>
      <c r="E208" s="17">
        <v>43125</v>
      </c>
      <c r="F208" s="20" t="s">
        <v>111</v>
      </c>
      <c r="G208" s="36">
        <v>0</v>
      </c>
      <c r="H208" s="36">
        <v>32212500</v>
      </c>
      <c r="I208" s="8">
        <v>805313</v>
      </c>
      <c r="J208" s="8">
        <v>0</v>
      </c>
      <c r="K208" s="8">
        <v>100000</v>
      </c>
      <c r="L208" s="8">
        <v>200000</v>
      </c>
      <c r="M208" s="8">
        <f>SUM(G208:L208)</f>
        <v>33317813</v>
      </c>
      <c r="N208" s="8">
        <f>43317813-M208</f>
        <v>10000000</v>
      </c>
      <c r="O208" s="8">
        <f t="shared" ref="O208" si="30">+M208+N208</f>
        <v>43317813</v>
      </c>
      <c r="P208" s="59" t="s">
        <v>112</v>
      </c>
      <c r="Q208" s="58" t="s">
        <v>83</v>
      </c>
    </row>
    <row r="209" spans="1:17" ht="15.75" x14ac:dyDescent="0.25">
      <c r="A209" s="52">
        <v>2</v>
      </c>
      <c r="B209" s="51" t="s">
        <v>113</v>
      </c>
      <c r="C209" s="48" t="s">
        <v>114</v>
      </c>
      <c r="D209" s="67" t="s">
        <v>115</v>
      </c>
      <c r="E209" s="17">
        <v>43125</v>
      </c>
      <c r="F209" s="20" t="s">
        <v>116</v>
      </c>
      <c r="G209" s="36">
        <v>0</v>
      </c>
      <c r="H209" s="36">
        <v>81767858</v>
      </c>
      <c r="I209" s="8">
        <v>2044196</v>
      </c>
      <c r="J209" s="8">
        <v>0</v>
      </c>
      <c r="K209" s="8">
        <v>100000</v>
      </c>
      <c r="L209" s="8">
        <v>200000</v>
      </c>
      <c r="M209" s="8">
        <f>SUM(G209:L209)</f>
        <v>84112054</v>
      </c>
      <c r="N209" s="8">
        <f>94112054-M209</f>
        <v>10000000</v>
      </c>
      <c r="O209" s="8">
        <f t="shared" ref="O209" si="31">+M209+N209</f>
        <v>94112054</v>
      </c>
      <c r="P209" s="59" t="s">
        <v>117</v>
      </c>
      <c r="Q209" s="58" t="s">
        <v>83</v>
      </c>
    </row>
    <row r="210" spans="1:17" ht="15.75" x14ac:dyDescent="0.2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 x14ac:dyDescent="0.3">
      <c r="A211" s="18"/>
      <c r="B211" s="55"/>
      <c r="C211" s="56"/>
      <c r="D211" s="74"/>
      <c r="E211" s="56"/>
      <c r="F211" s="57"/>
      <c r="G211" s="19">
        <f t="shared" ref="G211" si="32">SUM(G208:G210)</f>
        <v>0</v>
      </c>
      <c r="H211" s="19">
        <f t="shared" ref="H211:O211" si="33">SUM(H208:H210)</f>
        <v>113980358</v>
      </c>
      <c r="I211" s="19">
        <f t="shared" si="33"/>
        <v>2849509</v>
      </c>
      <c r="J211" s="19">
        <f t="shared" si="33"/>
        <v>0</v>
      </c>
      <c r="K211" s="19">
        <f t="shared" si="33"/>
        <v>200000</v>
      </c>
      <c r="L211" s="19">
        <f t="shared" si="33"/>
        <v>400000</v>
      </c>
      <c r="M211" s="19">
        <f t="shared" si="33"/>
        <v>117429867</v>
      </c>
      <c r="N211" s="19">
        <f t="shared" si="33"/>
        <v>20000000</v>
      </c>
      <c r="O211" s="19">
        <f t="shared" si="33"/>
        <v>137429867</v>
      </c>
      <c r="P211" s="68"/>
      <c r="Q211" s="70"/>
    </row>
    <row r="212" spans="1:17" ht="16.5" hidden="1" thickTop="1" x14ac:dyDescent="0.25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 hidden="1" x14ac:dyDescent="0.25">
      <c r="A213" s="23"/>
      <c r="B213" s="28" t="s">
        <v>118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 hidden="1" x14ac:dyDescent="0.25">
      <c r="A214" s="38"/>
      <c r="B214" s="40" t="s">
        <v>32</v>
      </c>
      <c r="C214" s="28" t="s">
        <v>28</v>
      </c>
      <c r="D214" s="39"/>
      <c r="E214" s="34"/>
      <c r="F214" s="41"/>
      <c r="G214" s="115" t="s">
        <v>26</v>
      </c>
      <c r="H214" s="115"/>
      <c r="I214" s="115"/>
      <c r="J214" s="34"/>
      <c r="K214" s="41"/>
      <c r="L214" s="34"/>
      <c r="O214" s="34"/>
      <c r="P214" s="34"/>
      <c r="Q214" s="34"/>
    </row>
    <row r="215" spans="1:17" ht="15.75" hidden="1" x14ac:dyDescent="0.2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 hidden="1" x14ac:dyDescent="0.2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 hidden="1" x14ac:dyDescent="0.2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 hidden="1" x14ac:dyDescent="0.2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 hidden="1" x14ac:dyDescent="0.2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 hidden="1" x14ac:dyDescent="0.2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1" spans="1:17" hidden="1" x14ac:dyDescent="0.25"/>
    <row r="222" spans="1:17" ht="16.5" thickTop="1" x14ac:dyDescent="0.2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 x14ac:dyDescent="0.25">
      <c r="A223" s="26" t="s">
        <v>119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 x14ac:dyDescent="0.2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 x14ac:dyDescent="0.2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 x14ac:dyDescent="0.25">
      <c r="A226" s="5"/>
      <c r="B226" s="5"/>
      <c r="C226" s="10"/>
      <c r="D226" s="60"/>
      <c r="E226" s="7"/>
      <c r="F226" s="6"/>
      <c r="G226" s="8" t="s">
        <v>81</v>
      </c>
      <c r="H226" s="8" t="s">
        <v>58</v>
      </c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 x14ac:dyDescent="0.2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 x14ac:dyDescent="0.2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 x14ac:dyDescent="0.25">
      <c r="A229" s="52">
        <v>1</v>
      </c>
      <c r="B229" s="51" t="s">
        <v>120</v>
      </c>
      <c r="C229" s="48" t="s">
        <v>121</v>
      </c>
      <c r="D229" s="67" t="s">
        <v>122</v>
      </c>
      <c r="E229" s="17">
        <v>43130</v>
      </c>
      <c r="F229" s="20" t="s">
        <v>123</v>
      </c>
      <c r="G229" s="36">
        <v>0</v>
      </c>
      <c r="H229" s="36">
        <v>214396380</v>
      </c>
      <c r="I229" s="8">
        <v>5359910</v>
      </c>
      <c r="J229" s="8">
        <v>0</v>
      </c>
      <c r="K229" s="8">
        <v>2000000</v>
      </c>
      <c r="L229" s="8">
        <v>200000</v>
      </c>
      <c r="M229" s="8">
        <f>SUM(G229:L229)</f>
        <v>221956290</v>
      </c>
      <c r="N229" s="8">
        <f>421956290-M229</f>
        <v>200000000</v>
      </c>
      <c r="O229" s="8">
        <f t="shared" ref="O229" si="34">+M229+N229</f>
        <v>421956290</v>
      </c>
      <c r="P229" s="59" t="s">
        <v>124</v>
      </c>
      <c r="Q229" s="58" t="s">
        <v>83</v>
      </c>
    </row>
    <row r="230" spans="1:17" ht="15.75" x14ac:dyDescent="0.25">
      <c r="A230" s="52"/>
      <c r="B230" s="51"/>
      <c r="C230" s="48"/>
      <c r="D230" s="67"/>
      <c r="E230" s="17"/>
      <c r="F230" s="20"/>
      <c r="G230" s="36"/>
      <c r="H230" s="36"/>
      <c r="I230" s="8"/>
      <c r="J230" s="8"/>
      <c r="K230" s="8"/>
      <c r="L230" s="8"/>
      <c r="M230" s="8"/>
      <c r="N230" s="8"/>
      <c r="O230" s="8"/>
      <c r="P230" s="59"/>
      <c r="Q230" s="58"/>
    </row>
    <row r="231" spans="1:17" ht="15.75" x14ac:dyDescent="0.2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 x14ac:dyDescent="0.3">
      <c r="A232" s="18"/>
      <c r="B232" s="55"/>
      <c r="C232" s="56"/>
      <c r="D232" s="74"/>
      <c r="E232" s="56"/>
      <c r="F232" s="57"/>
      <c r="G232" s="19">
        <f t="shared" ref="G232" si="35">SUM(G229:G231)</f>
        <v>0</v>
      </c>
      <c r="H232" s="19">
        <f t="shared" ref="H232:O232" si="36">SUM(H229:H231)</f>
        <v>214396380</v>
      </c>
      <c r="I232" s="19">
        <f t="shared" si="36"/>
        <v>5359910</v>
      </c>
      <c r="J232" s="19">
        <f t="shared" si="36"/>
        <v>0</v>
      </c>
      <c r="K232" s="19">
        <f t="shared" si="36"/>
        <v>2000000</v>
      </c>
      <c r="L232" s="19">
        <f t="shared" si="36"/>
        <v>200000</v>
      </c>
      <c r="M232" s="19">
        <f t="shared" si="36"/>
        <v>221956290</v>
      </c>
      <c r="N232" s="19">
        <f t="shared" si="36"/>
        <v>200000000</v>
      </c>
      <c r="O232" s="19">
        <f t="shared" si="36"/>
        <v>421956290</v>
      </c>
      <c r="P232" s="68"/>
      <c r="Q232" s="70"/>
    </row>
    <row r="233" spans="1:17" ht="16.5" hidden="1" thickTop="1" x14ac:dyDescent="0.25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 hidden="1" x14ac:dyDescent="0.25">
      <c r="A234" s="23"/>
      <c r="B234" s="28" t="s">
        <v>129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 hidden="1" x14ac:dyDescent="0.25">
      <c r="A235" s="38"/>
      <c r="B235" s="40" t="s">
        <v>32</v>
      </c>
      <c r="C235" s="28" t="s">
        <v>28</v>
      </c>
      <c r="D235" s="39"/>
      <c r="E235" s="34"/>
      <c r="F235" s="41"/>
      <c r="G235" s="115" t="s">
        <v>26</v>
      </c>
      <c r="H235" s="115"/>
      <c r="I235" s="115"/>
      <c r="J235" s="34"/>
      <c r="K235" s="41"/>
      <c r="L235" s="34"/>
      <c r="O235" s="34"/>
      <c r="P235" s="34"/>
      <c r="Q235" s="34"/>
    </row>
    <row r="236" spans="1:17" ht="15.75" hidden="1" x14ac:dyDescent="0.2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 hidden="1" x14ac:dyDescent="0.2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 hidden="1" x14ac:dyDescent="0.2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 hidden="1" x14ac:dyDescent="0.2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 hidden="1" x14ac:dyDescent="0.2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 hidden="1" x14ac:dyDescent="0.2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  <row r="242" spans="1:17" hidden="1" x14ac:dyDescent="0.25"/>
    <row r="243" spans="1:17" ht="16.5" thickTop="1" x14ac:dyDescent="0.25">
      <c r="A243" s="21" t="s">
        <v>0</v>
      </c>
      <c r="B243" s="22"/>
      <c r="C243" s="23"/>
      <c r="D243" s="23"/>
      <c r="E243" s="23"/>
      <c r="F243" s="24"/>
      <c r="G243" s="24"/>
      <c r="H243" s="24"/>
      <c r="I243" s="24"/>
      <c r="J243" s="24"/>
      <c r="K243" s="24"/>
      <c r="L243" s="25"/>
      <c r="O243" s="34"/>
      <c r="P243" s="34"/>
      <c r="Q243" s="34"/>
    </row>
    <row r="244" spans="1:17" ht="15.75" x14ac:dyDescent="0.25">
      <c r="A244" s="26" t="s">
        <v>119</v>
      </c>
      <c r="B244" s="21"/>
      <c r="C244" s="21"/>
      <c r="D244" s="21"/>
      <c r="E244" s="21"/>
      <c r="F244" s="24"/>
      <c r="G244" s="24"/>
      <c r="H244" s="24"/>
      <c r="I244" s="24"/>
      <c r="J244" s="24"/>
      <c r="K244" s="24"/>
      <c r="L244" s="25"/>
      <c r="O244" s="34"/>
      <c r="P244" s="34"/>
      <c r="Q244" s="34"/>
    </row>
    <row r="245" spans="1:17" ht="15.75" x14ac:dyDescent="0.25">
      <c r="A245" s="1"/>
      <c r="B245" s="1" t="s">
        <v>1</v>
      </c>
      <c r="C245" s="2" t="s">
        <v>2</v>
      </c>
      <c r="D245" s="71" t="s">
        <v>34</v>
      </c>
      <c r="E245" s="3" t="s">
        <v>3</v>
      </c>
      <c r="F245" s="2" t="s">
        <v>4</v>
      </c>
      <c r="G245" s="4" t="s">
        <v>18</v>
      </c>
      <c r="H245" s="4" t="s">
        <v>18</v>
      </c>
      <c r="I245" s="63" t="s">
        <v>7</v>
      </c>
      <c r="J245" s="65" t="s">
        <v>6</v>
      </c>
      <c r="K245" s="32" t="s">
        <v>29</v>
      </c>
      <c r="L245" s="32" t="s">
        <v>21</v>
      </c>
      <c r="M245" s="4" t="s">
        <v>8</v>
      </c>
      <c r="N245" s="30" t="s">
        <v>8</v>
      </c>
      <c r="O245" s="4" t="s">
        <v>9</v>
      </c>
      <c r="P245" s="62" t="s">
        <v>10</v>
      </c>
      <c r="Q245" s="54" t="s">
        <v>33</v>
      </c>
    </row>
    <row r="246" spans="1:17" ht="15.75" x14ac:dyDescent="0.25">
      <c r="A246" s="5"/>
      <c r="B246" s="5"/>
      <c r="C246" s="6"/>
      <c r="D246" s="60"/>
      <c r="E246" s="7"/>
      <c r="F246" s="6"/>
      <c r="G246" s="8" t="s">
        <v>11</v>
      </c>
      <c r="H246" s="8" t="s">
        <v>11</v>
      </c>
      <c r="I246" s="31" t="s">
        <v>19</v>
      </c>
      <c r="J246" s="61" t="s">
        <v>35</v>
      </c>
      <c r="K246" s="33" t="s">
        <v>22</v>
      </c>
      <c r="L246" s="33" t="s">
        <v>15</v>
      </c>
      <c r="M246" s="8" t="s">
        <v>13</v>
      </c>
      <c r="N246" s="31" t="s">
        <v>14</v>
      </c>
      <c r="O246" s="8" t="s">
        <v>12</v>
      </c>
      <c r="P246" s="5"/>
      <c r="Q246" s="9"/>
    </row>
    <row r="247" spans="1:17" ht="15.75" x14ac:dyDescent="0.25">
      <c r="A247" s="5"/>
      <c r="B247" s="5"/>
      <c r="C247" s="10"/>
      <c r="D247" s="60"/>
      <c r="E247" s="7"/>
      <c r="F247" s="6"/>
      <c r="G247" s="8" t="s">
        <v>81</v>
      </c>
      <c r="H247" s="8" t="s">
        <v>58</v>
      </c>
      <c r="I247" s="31" t="s">
        <v>5</v>
      </c>
      <c r="J247" s="8"/>
      <c r="K247" s="8"/>
      <c r="L247" s="8"/>
      <c r="M247" s="8"/>
      <c r="N247" s="8"/>
      <c r="O247" s="8"/>
      <c r="P247" s="5"/>
      <c r="Q247" s="9"/>
    </row>
    <row r="248" spans="1:17" ht="15.75" x14ac:dyDescent="0.25">
      <c r="A248" s="11"/>
      <c r="B248" s="11"/>
      <c r="C248" s="12"/>
      <c r="D248" s="72"/>
      <c r="E248" s="13"/>
      <c r="F248" s="14"/>
      <c r="G248" s="15"/>
      <c r="H248" s="50"/>
      <c r="I248" s="15"/>
      <c r="J248" s="49"/>
      <c r="K248" s="53"/>
      <c r="L248" s="75"/>
      <c r="M248" s="15"/>
      <c r="N248" s="15"/>
      <c r="O248" s="15"/>
      <c r="P248" s="11"/>
      <c r="Q248" s="16"/>
    </row>
    <row r="249" spans="1:17" ht="15.75" x14ac:dyDescent="0.25">
      <c r="A249" s="52"/>
      <c r="B249" s="47"/>
      <c r="C249" s="48"/>
      <c r="D249" s="73"/>
      <c r="E249" s="17"/>
      <c r="F249" s="48"/>
      <c r="G249" s="36"/>
      <c r="H249" s="36"/>
      <c r="I249" s="36"/>
      <c r="J249" s="36"/>
      <c r="K249" s="8"/>
      <c r="L249" s="34"/>
      <c r="M249" s="8"/>
      <c r="N249" s="8"/>
      <c r="O249" s="8"/>
      <c r="P249" s="35"/>
      <c r="Q249" s="37"/>
    </row>
    <row r="250" spans="1:17" ht="15.75" x14ac:dyDescent="0.25">
      <c r="A250" s="52">
        <v>1</v>
      </c>
      <c r="B250" s="51" t="s">
        <v>125</v>
      </c>
      <c r="C250" s="48" t="s">
        <v>126</v>
      </c>
      <c r="D250" s="67" t="s">
        <v>127</v>
      </c>
      <c r="E250" s="17">
        <v>43130</v>
      </c>
      <c r="F250" s="20" t="s">
        <v>128</v>
      </c>
      <c r="G250" s="36">
        <v>0</v>
      </c>
      <c r="H250" s="36">
        <v>0</v>
      </c>
      <c r="I250" s="8">
        <v>0</v>
      </c>
      <c r="J250" s="8">
        <v>0</v>
      </c>
      <c r="K250" s="8">
        <v>25000</v>
      </c>
      <c r="L250" s="8">
        <v>0</v>
      </c>
      <c r="M250" s="8">
        <f>SUM(G250:L250)</f>
        <v>25000</v>
      </c>
      <c r="N250" s="8">
        <f>2500000-M250</f>
        <v>2475000</v>
      </c>
      <c r="O250" s="8">
        <f t="shared" ref="O250" si="37">+M250+N250</f>
        <v>2500000</v>
      </c>
      <c r="P250" s="59" t="s">
        <v>73</v>
      </c>
      <c r="Q250" s="60" t="s">
        <v>74</v>
      </c>
    </row>
    <row r="251" spans="1:17" ht="15.75" x14ac:dyDescent="0.25">
      <c r="A251" s="52"/>
      <c r="B251" s="51"/>
      <c r="C251" s="48"/>
      <c r="D251" s="34"/>
      <c r="E251" s="17"/>
      <c r="F251" s="48"/>
      <c r="G251" s="36"/>
      <c r="H251" s="36"/>
      <c r="I251" s="36"/>
      <c r="J251" s="36"/>
      <c r="K251" s="36"/>
      <c r="L251" s="34"/>
      <c r="M251" s="8"/>
      <c r="N251" s="8"/>
      <c r="O251" s="8"/>
      <c r="P251" s="59"/>
      <c r="Q251" s="66"/>
    </row>
    <row r="252" spans="1:17" ht="16.5" thickBot="1" x14ac:dyDescent="0.3">
      <c r="A252" s="18"/>
      <c r="B252" s="55"/>
      <c r="C252" s="56"/>
      <c r="D252" s="74"/>
      <c r="E252" s="56"/>
      <c r="F252" s="57"/>
      <c r="G252" s="19">
        <f t="shared" ref="G252:O252" si="38">SUM(G250:G251)</f>
        <v>0</v>
      </c>
      <c r="H252" s="19">
        <f t="shared" si="38"/>
        <v>0</v>
      </c>
      <c r="I252" s="19">
        <f t="shared" si="38"/>
        <v>0</v>
      </c>
      <c r="J252" s="19">
        <f t="shared" si="38"/>
        <v>0</v>
      </c>
      <c r="K252" s="19">
        <f t="shared" si="38"/>
        <v>25000</v>
      </c>
      <c r="L252" s="19">
        <f t="shared" si="38"/>
        <v>0</v>
      </c>
      <c r="M252" s="19">
        <f t="shared" si="38"/>
        <v>25000</v>
      </c>
      <c r="N252" s="19">
        <f t="shared" si="38"/>
        <v>2475000</v>
      </c>
      <c r="O252" s="19">
        <f t="shared" si="38"/>
        <v>2500000</v>
      </c>
      <c r="P252" s="68"/>
      <c r="Q252" s="70"/>
    </row>
    <row r="253" spans="1:17" ht="16.5" hidden="1" thickTop="1" x14ac:dyDescent="0.25">
      <c r="A253" s="23"/>
      <c r="B253" s="22"/>
      <c r="C253" s="22"/>
      <c r="D253" s="23"/>
      <c r="E253" s="22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2"/>
      <c r="Q253" s="69"/>
    </row>
    <row r="254" spans="1:17" ht="15.75" hidden="1" x14ac:dyDescent="0.25">
      <c r="A254" s="23"/>
      <c r="B254" s="28" t="s">
        <v>129</v>
      </c>
      <c r="C254" s="22"/>
      <c r="D254" s="39"/>
      <c r="E254" s="34"/>
      <c r="F254" s="27"/>
      <c r="G254" s="28"/>
      <c r="H254" s="28"/>
      <c r="I254" s="28"/>
      <c r="J254" s="28"/>
      <c r="K254" s="28"/>
      <c r="L254" s="28"/>
      <c r="O254" s="34"/>
      <c r="P254" s="34"/>
      <c r="Q254" s="51"/>
    </row>
    <row r="255" spans="1:17" ht="15.75" hidden="1" x14ac:dyDescent="0.25">
      <c r="A255" s="38"/>
      <c r="B255" s="40" t="s">
        <v>32</v>
      </c>
      <c r="C255" s="28" t="s">
        <v>28</v>
      </c>
      <c r="D255" s="39"/>
      <c r="E255" s="34"/>
      <c r="F255" s="41"/>
      <c r="G255" s="115" t="s">
        <v>26</v>
      </c>
      <c r="H255" s="115"/>
      <c r="I255" s="115"/>
      <c r="J255" s="34"/>
      <c r="K255" s="41"/>
      <c r="L255" s="34"/>
      <c r="O255" s="34"/>
      <c r="P255" s="34"/>
      <c r="Q255" s="34"/>
    </row>
    <row r="256" spans="1:17" ht="15.75" hidden="1" x14ac:dyDescent="0.25">
      <c r="A256" s="38"/>
      <c r="B256" s="40"/>
      <c r="C256" s="28"/>
      <c r="D256" s="39"/>
      <c r="E256" s="34"/>
      <c r="F256" s="28"/>
      <c r="G256" s="28"/>
      <c r="H256" s="28"/>
      <c r="I256" s="28"/>
      <c r="J256" s="28"/>
      <c r="K256" s="28"/>
      <c r="L256" s="28"/>
      <c r="O256" s="34"/>
      <c r="P256" s="34"/>
      <c r="Q256" s="34"/>
    </row>
    <row r="257" spans="1:17" ht="15.75" hidden="1" x14ac:dyDescent="0.25">
      <c r="A257" s="38"/>
      <c r="B257" s="40"/>
      <c r="C257" s="28"/>
      <c r="D257" s="39"/>
      <c r="E257" s="34"/>
      <c r="F257" s="28"/>
      <c r="G257" s="28"/>
      <c r="H257" s="28"/>
      <c r="I257" s="28"/>
      <c r="J257" s="28"/>
      <c r="K257" s="28"/>
      <c r="L257" s="28"/>
      <c r="O257" s="34"/>
      <c r="P257" s="34"/>
      <c r="Q257" s="34"/>
    </row>
    <row r="258" spans="1:17" ht="15.75" hidden="1" x14ac:dyDescent="0.25">
      <c r="A258" s="38"/>
      <c r="B258" s="40"/>
      <c r="C258" s="28"/>
      <c r="D258" s="39"/>
      <c r="E258" s="34"/>
      <c r="F258" s="28"/>
      <c r="G258" s="28"/>
      <c r="H258" s="28"/>
      <c r="I258" s="28"/>
      <c r="J258" s="28"/>
      <c r="K258" s="28"/>
      <c r="L258" s="34"/>
      <c r="O258" s="34"/>
      <c r="P258" s="34"/>
      <c r="Q258" s="34"/>
    </row>
    <row r="259" spans="1:17" ht="15.75" hidden="1" x14ac:dyDescent="0.25">
      <c r="A259" s="38"/>
      <c r="B259" s="40"/>
      <c r="C259" s="28"/>
      <c r="D259" s="39"/>
      <c r="E259" s="34"/>
      <c r="F259" s="28"/>
      <c r="G259" s="28"/>
      <c r="H259" s="28"/>
      <c r="I259" s="28"/>
      <c r="J259" s="28"/>
      <c r="K259" s="28"/>
      <c r="L259" s="28"/>
      <c r="O259" s="34"/>
      <c r="P259" s="34"/>
      <c r="Q259" s="34"/>
    </row>
    <row r="260" spans="1:17" ht="15.75" hidden="1" x14ac:dyDescent="0.25">
      <c r="A260" s="38" t="s">
        <v>23</v>
      </c>
      <c r="B260" s="42" t="s">
        <v>27</v>
      </c>
      <c r="C260" s="43" t="s">
        <v>24</v>
      </c>
      <c r="D260" s="39"/>
      <c r="E260" s="34"/>
      <c r="F260" s="29"/>
      <c r="G260" s="29" t="s">
        <v>16</v>
      </c>
      <c r="H260" s="29"/>
      <c r="I260" s="29" t="s">
        <v>30</v>
      </c>
      <c r="J260" s="34"/>
      <c r="K260" s="34"/>
      <c r="L260" s="34"/>
      <c r="O260" s="34"/>
      <c r="P260" s="34"/>
      <c r="Q260" s="34"/>
    </row>
    <row r="261" spans="1:17" ht="15.75" hidden="1" x14ac:dyDescent="0.25">
      <c r="A261" s="38"/>
      <c r="B261" s="44" t="s">
        <v>31</v>
      </c>
      <c r="C261" s="45" t="s">
        <v>20</v>
      </c>
      <c r="D261" s="39"/>
      <c r="E261" s="34"/>
      <c r="F261" s="46"/>
      <c r="G261" s="46" t="s">
        <v>17</v>
      </c>
      <c r="H261" s="46"/>
      <c r="I261" s="46" t="s">
        <v>25</v>
      </c>
      <c r="J261" s="34"/>
      <c r="K261" s="34"/>
      <c r="L261" s="34"/>
      <c r="O261" s="34"/>
      <c r="P261" s="34"/>
      <c r="Q261" s="34"/>
    </row>
    <row r="262" spans="1:17" hidden="1" x14ac:dyDescent="0.25"/>
    <row r="263" spans="1:17" ht="16.5" thickTop="1" x14ac:dyDescent="0.25">
      <c r="A263" s="21" t="s">
        <v>0</v>
      </c>
      <c r="B263" s="22"/>
      <c r="C263" s="23"/>
      <c r="D263" s="23"/>
      <c r="E263" s="23"/>
      <c r="F263" s="24"/>
      <c r="G263" s="24"/>
      <c r="H263" s="24"/>
      <c r="I263" s="24"/>
      <c r="J263" s="24"/>
      <c r="K263" s="24"/>
      <c r="L263" s="25"/>
      <c r="O263" s="34"/>
      <c r="P263" s="34"/>
      <c r="Q263" s="34"/>
    </row>
    <row r="264" spans="1:17" ht="15.75" x14ac:dyDescent="0.25">
      <c r="A264" s="26" t="s">
        <v>119</v>
      </c>
      <c r="B264" s="21"/>
      <c r="C264" s="21"/>
      <c r="D264" s="21"/>
      <c r="E264" s="21"/>
      <c r="F264" s="24"/>
      <c r="G264" s="24"/>
      <c r="H264" s="24"/>
      <c r="I264" s="24"/>
      <c r="J264" s="24"/>
      <c r="K264" s="24"/>
      <c r="L264" s="25"/>
      <c r="O264" s="34"/>
      <c r="P264" s="34"/>
      <c r="Q264" s="34"/>
    </row>
    <row r="265" spans="1:17" ht="15.75" x14ac:dyDescent="0.25">
      <c r="A265" s="1"/>
      <c r="B265" s="1" t="s">
        <v>1</v>
      </c>
      <c r="C265" s="2" t="s">
        <v>2</v>
      </c>
      <c r="D265" s="71" t="s">
        <v>34</v>
      </c>
      <c r="E265" s="3" t="s">
        <v>3</v>
      </c>
      <c r="F265" s="2" t="s">
        <v>4</v>
      </c>
      <c r="G265" s="4" t="s">
        <v>18</v>
      </c>
      <c r="H265" s="4" t="s">
        <v>18</v>
      </c>
      <c r="I265" s="63" t="s">
        <v>7</v>
      </c>
      <c r="J265" s="65" t="s">
        <v>6</v>
      </c>
      <c r="K265" s="32" t="s">
        <v>29</v>
      </c>
      <c r="L265" s="32" t="s">
        <v>21</v>
      </c>
      <c r="M265" s="4" t="s">
        <v>8</v>
      </c>
      <c r="N265" s="30" t="s">
        <v>8</v>
      </c>
      <c r="O265" s="4" t="s">
        <v>9</v>
      </c>
      <c r="P265" s="62" t="s">
        <v>10</v>
      </c>
      <c r="Q265" s="54" t="s">
        <v>33</v>
      </c>
    </row>
    <row r="266" spans="1:17" ht="15.75" x14ac:dyDescent="0.25">
      <c r="A266" s="5"/>
      <c r="B266" s="5"/>
      <c r="C266" s="6"/>
      <c r="D266" s="60"/>
      <c r="E266" s="7"/>
      <c r="F266" s="6"/>
      <c r="G266" s="8" t="s">
        <v>11</v>
      </c>
      <c r="H266" s="8" t="s">
        <v>11</v>
      </c>
      <c r="I266" s="31" t="s">
        <v>19</v>
      </c>
      <c r="J266" s="61" t="s">
        <v>35</v>
      </c>
      <c r="K266" s="33" t="s">
        <v>22</v>
      </c>
      <c r="L266" s="33" t="s">
        <v>15</v>
      </c>
      <c r="M266" s="8" t="s">
        <v>13</v>
      </c>
      <c r="N266" s="31" t="s">
        <v>14</v>
      </c>
      <c r="O266" s="8" t="s">
        <v>12</v>
      </c>
      <c r="P266" s="5"/>
      <c r="Q266" s="9"/>
    </row>
    <row r="267" spans="1:17" ht="15.75" x14ac:dyDescent="0.25">
      <c r="A267" s="5"/>
      <c r="B267" s="5"/>
      <c r="C267" s="10"/>
      <c r="D267" s="60"/>
      <c r="E267" s="7"/>
      <c r="F267" s="6"/>
      <c r="G267" s="8" t="s">
        <v>81</v>
      </c>
      <c r="H267" s="8" t="s">
        <v>58</v>
      </c>
      <c r="I267" s="31" t="s">
        <v>5</v>
      </c>
      <c r="J267" s="8"/>
      <c r="K267" s="8"/>
      <c r="L267" s="8"/>
      <c r="M267" s="8"/>
      <c r="N267" s="8"/>
      <c r="O267" s="8"/>
      <c r="P267" s="5"/>
      <c r="Q267" s="9"/>
    </row>
    <row r="268" spans="1:17" ht="15.75" x14ac:dyDescent="0.25">
      <c r="A268" s="11"/>
      <c r="B268" s="11"/>
      <c r="C268" s="12"/>
      <c r="D268" s="72"/>
      <c r="E268" s="13"/>
      <c r="F268" s="14"/>
      <c r="G268" s="15"/>
      <c r="H268" s="50"/>
      <c r="I268" s="15"/>
      <c r="J268" s="49"/>
      <c r="K268" s="53"/>
      <c r="L268" s="75"/>
      <c r="M268" s="15"/>
      <c r="N268" s="15"/>
      <c r="O268" s="15"/>
      <c r="P268" s="11"/>
      <c r="Q268" s="16"/>
    </row>
    <row r="269" spans="1:17" ht="15.75" x14ac:dyDescent="0.25">
      <c r="A269" s="52"/>
      <c r="B269" s="47"/>
      <c r="C269" s="48"/>
      <c r="D269" s="73"/>
      <c r="E269" s="17"/>
      <c r="F269" s="48"/>
      <c r="G269" s="36"/>
      <c r="H269" s="36"/>
      <c r="I269" s="36"/>
      <c r="J269" s="36"/>
      <c r="K269" s="8"/>
      <c r="L269" s="34"/>
      <c r="M269" s="8"/>
      <c r="N269" s="8"/>
      <c r="O269" s="8"/>
      <c r="P269" s="35"/>
      <c r="Q269" s="37"/>
    </row>
    <row r="270" spans="1:17" ht="15.75" x14ac:dyDescent="0.25">
      <c r="A270" s="52">
        <v>1</v>
      </c>
      <c r="B270" s="51" t="s">
        <v>130</v>
      </c>
      <c r="C270" s="48" t="s">
        <v>131</v>
      </c>
      <c r="D270" s="67" t="s">
        <v>132</v>
      </c>
      <c r="E270" s="17">
        <v>43130</v>
      </c>
      <c r="F270" s="20" t="s">
        <v>133</v>
      </c>
      <c r="G270" s="36">
        <v>1049840</v>
      </c>
      <c r="H270" s="36">
        <v>0</v>
      </c>
      <c r="I270" s="8">
        <v>26246</v>
      </c>
      <c r="J270" s="8">
        <v>0</v>
      </c>
      <c r="K270" s="8">
        <v>60000</v>
      </c>
      <c r="L270" s="8">
        <v>0</v>
      </c>
      <c r="M270" s="8">
        <f>SUM(G270:L270)</f>
        <v>1136086</v>
      </c>
      <c r="N270" s="8">
        <f>7136086-M270</f>
        <v>6000000</v>
      </c>
      <c r="O270" s="8">
        <f t="shared" ref="O270" si="39">+M270+N270</f>
        <v>7136086</v>
      </c>
      <c r="P270" s="59" t="s">
        <v>134</v>
      </c>
      <c r="Q270" s="60" t="s">
        <v>52</v>
      </c>
    </row>
    <row r="271" spans="1:17" ht="15.75" x14ac:dyDescent="0.25">
      <c r="A271" s="52"/>
      <c r="B271" s="51"/>
      <c r="C271" s="48"/>
      <c r="D271" s="34"/>
      <c r="E271" s="17"/>
      <c r="F271" s="48"/>
      <c r="G271" s="36"/>
      <c r="H271" s="36"/>
      <c r="I271" s="36"/>
      <c r="J271" s="36"/>
      <c r="K271" s="36"/>
      <c r="L271" s="34"/>
      <c r="M271" s="8"/>
      <c r="N271" s="8"/>
      <c r="O271" s="8"/>
      <c r="P271" s="59"/>
      <c r="Q271" s="66"/>
    </row>
    <row r="272" spans="1:17" ht="16.5" thickBot="1" x14ac:dyDescent="0.3">
      <c r="A272" s="18"/>
      <c r="B272" s="55"/>
      <c r="C272" s="56"/>
      <c r="D272" s="74"/>
      <c r="E272" s="56"/>
      <c r="F272" s="57"/>
      <c r="G272" s="19">
        <f t="shared" ref="G272:O272" si="40">SUM(G270:G271)</f>
        <v>1049840</v>
      </c>
      <c r="H272" s="19">
        <f t="shared" si="40"/>
        <v>0</v>
      </c>
      <c r="I272" s="19">
        <f t="shared" si="40"/>
        <v>26246</v>
      </c>
      <c r="J272" s="19">
        <f t="shared" si="40"/>
        <v>0</v>
      </c>
      <c r="K272" s="19">
        <f t="shared" si="40"/>
        <v>60000</v>
      </c>
      <c r="L272" s="19">
        <f t="shared" si="40"/>
        <v>0</v>
      </c>
      <c r="M272" s="19">
        <f t="shared" si="40"/>
        <v>1136086</v>
      </c>
      <c r="N272" s="19">
        <f t="shared" si="40"/>
        <v>6000000</v>
      </c>
      <c r="O272" s="19">
        <f t="shared" si="40"/>
        <v>7136086</v>
      </c>
      <c r="P272" s="68"/>
      <c r="Q272" s="70"/>
    </row>
    <row r="273" spans="1:17" ht="16.5" thickTop="1" x14ac:dyDescent="0.25">
      <c r="A273" s="23"/>
      <c r="B273" s="22"/>
      <c r="C273" s="22"/>
      <c r="D273" s="23"/>
      <c r="E273" s="22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2"/>
      <c r="Q273" s="69"/>
    </row>
    <row r="274" spans="1:17" ht="15.75" x14ac:dyDescent="0.25">
      <c r="A274" s="23"/>
      <c r="B274" s="28" t="s">
        <v>129</v>
      </c>
      <c r="C274" s="22"/>
      <c r="D274" s="39"/>
      <c r="E274" s="34"/>
      <c r="F274" s="27"/>
      <c r="G274" s="28"/>
      <c r="H274" s="28"/>
      <c r="I274" s="28"/>
      <c r="J274" s="28"/>
      <c r="K274" s="28"/>
      <c r="L274" s="28"/>
      <c r="O274" s="34"/>
      <c r="P274" s="34"/>
      <c r="Q274" s="51"/>
    </row>
    <row r="275" spans="1:17" ht="15.75" x14ac:dyDescent="0.25">
      <c r="A275" s="38"/>
      <c r="B275" s="40" t="s">
        <v>32</v>
      </c>
      <c r="C275" s="28" t="s">
        <v>28</v>
      </c>
      <c r="D275" s="39"/>
      <c r="E275" s="34"/>
      <c r="F275" s="41"/>
      <c r="G275" s="115" t="s">
        <v>26</v>
      </c>
      <c r="H275" s="115"/>
      <c r="I275" s="115"/>
      <c r="J275" s="34"/>
      <c r="K275" s="41"/>
      <c r="L275" s="34"/>
      <c r="O275" s="34"/>
      <c r="P275" s="34"/>
      <c r="Q275" s="34"/>
    </row>
    <row r="276" spans="1:17" ht="15.75" x14ac:dyDescent="0.25">
      <c r="A276" s="38"/>
      <c r="B276" s="40"/>
      <c r="C276" s="28"/>
      <c r="D276" s="39"/>
      <c r="E276" s="34"/>
      <c r="F276" s="28"/>
      <c r="G276" s="28"/>
      <c r="H276" s="28"/>
      <c r="I276" s="28"/>
      <c r="J276" s="28"/>
      <c r="K276" s="28"/>
      <c r="L276" s="28"/>
      <c r="O276" s="34"/>
      <c r="P276" s="34"/>
      <c r="Q276" s="34"/>
    </row>
    <row r="277" spans="1:17" ht="15.75" x14ac:dyDescent="0.25">
      <c r="A277" s="38"/>
      <c r="B277" s="40"/>
      <c r="C277" s="28"/>
      <c r="D277" s="39"/>
      <c r="E277" s="34"/>
      <c r="F277" s="28"/>
      <c r="G277" s="28"/>
      <c r="H277" s="28"/>
      <c r="I277" s="28"/>
      <c r="J277" s="28"/>
      <c r="K277" s="28"/>
      <c r="L277" s="28"/>
      <c r="O277" s="34"/>
      <c r="P277" s="34"/>
      <c r="Q277" s="34"/>
    </row>
    <row r="278" spans="1:17" ht="15.75" x14ac:dyDescent="0.25">
      <c r="A278" s="38"/>
      <c r="B278" s="40"/>
      <c r="C278" s="28"/>
      <c r="D278" s="39"/>
      <c r="E278" s="34"/>
      <c r="F278" s="28"/>
      <c r="G278" s="28"/>
      <c r="H278" s="28"/>
      <c r="I278" s="28"/>
      <c r="J278" s="28"/>
      <c r="K278" s="28"/>
      <c r="L278" s="34"/>
      <c r="O278" s="34"/>
      <c r="P278" s="34"/>
      <c r="Q278" s="34"/>
    </row>
    <row r="279" spans="1:17" ht="15.75" x14ac:dyDescent="0.25">
      <c r="A279" s="38"/>
      <c r="B279" s="40"/>
      <c r="C279" s="28"/>
      <c r="D279" s="39"/>
      <c r="E279" s="34"/>
      <c r="F279" s="28"/>
      <c r="G279" s="28"/>
      <c r="H279" s="28"/>
      <c r="I279" s="28"/>
      <c r="J279" s="28"/>
      <c r="K279" s="28"/>
      <c r="L279" s="28"/>
      <c r="O279" s="34"/>
      <c r="P279" s="34"/>
      <c r="Q279" s="34"/>
    </row>
    <row r="280" spans="1:17" ht="15.75" x14ac:dyDescent="0.25">
      <c r="A280" s="38" t="s">
        <v>23</v>
      </c>
      <c r="B280" s="42" t="s">
        <v>27</v>
      </c>
      <c r="C280" s="43" t="s">
        <v>24</v>
      </c>
      <c r="D280" s="39"/>
      <c r="E280" s="34"/>
      <c r="F280" s="29"/>
      <c r="G280" s="29" t="s">
        <v>16</v>
      </c>
      <c r="H280" s="29"/>
      <c r="I280" s="29" t="s">
        <v>30</v>
      </c>
      <c r="J280" s="34"/>
      <c r="K280" s="34"/>
      <c r="L280" s="34"/>
      <c r="O280" s="34"/>
      <c r="P280" s="34"/>
      <c r="Q280" s="34"/>
    </row>
    <row r="281" spans="1:17" ht="15.75" x14ac:dyDescent="0.25">
      <c r="A281" s="38"/>
      <c r="B281" s="44" t="s">
        <v>31</v>
      </c>
      <c r="C281" s="45" t="s">
        <v>20</v>
      </c>
      <c r="D281" s="39"/>
      <c r="E281" s="34"/>
      <c r="F281" s="46"/>
      <c r="G281" s="46" t="s">
        <v>17</v>
      </c>
      <c r="H281" s="46"/>
      <c r="I281" s="46" t="s">
        <v>25</v>
      </c>
      <c r="J281" s="34"/>
      <c r="K281" s="34"/>
      <c r="L281" s="34"/>
      <c r="O281" s="34"/>
      <c r="P281" s="34"/>
      <c r="Q281" s="34"/>
    </row>
  </sheetData>
  <mergeCells count="14">
    <mergeCell ref="G13:I13"/>
    <mergeCell ref="G33:I33"/>
    <mergeCell ref="G53:I53"/>
    <mergeCell ref="G73:I73"/>
    <mergeCell ref="G93:I93"/>
    <mergeCell ref="G255:I255"/>
    <mergeCell ref="G275:I275"/>
    <mergeCell ref="G133:I133"/>
    <mergeCell ref="G113:I113"/>
    <mergeCell ref="G235:I235"/>
    <mergeCell ref="G214:I214"/>
    <mergeCell ref="G193:I193"/>
    <mergeCell ref="G173:I173"/>
    <mergeCell ref="G153:I153"/>
  </mergeCells>
  <printOptions horizontalCentered="1"/>
  <pageMargins left="7.874015748031496E-2" right="0.70866141732283472" top="0.74803149606299213" bottom="0.98425196850393704" header="0.31496062992125984" footer="0.31496062992125984"/>
  <pageSetup paperSize="5" scale="7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opLeftCell="A222" workbookViewId="0">
      <selection activeCell="J237" sqref="J237"/>
    </sheetView>
  </sheetViews>
  <sheetFormatPr defaultRowHeight="15" x14ac:dyDescent="0.25"/>
  <cols>
    <col min="1" max="1" width="2.28515625" style="64" customWidth="1"/>
    <col min="2" max="2" width="16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5.85546875" style="64" customWidth="1"/>
    <col min="9" max="9" width="16.28515625" style="64" customWidth="1"/>
    <col min="10" max="10" width="9.28515625" style="64" customWidth="1"/>
    <col min="11" max="11" width="15" style="64" customWidth="1"/>
    <col min="12" max="12" width="12.42578125" style="64" bestFit="1" customWidth="1"/>
    <col min="13" max="13" width="16.42578125" style="34" customWidth="1"/>
    <col min="14" max="14" width="16.5703125" style="34" bestFit="1" customWidth="1"/>
    <col min="15" max="15" width="17.140625" style="64" customWidth="1"/>
    <col min="16" max="16" width="10" style="64" customWidth="1"/>
    <col min="17" max="17" width="6.140625" style="64" customWidth="1"/>
    <col min="18" max="18" width="5.85546875" style="64" customWidth="1"/>
    <col min="19" max="16384" width="9.140625" style="64"/>
  </cols>
  <sheetData>
    <row r="1" spans="1:17" ht="15.75" x14ac:dyDescent="0.2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  <c r="O1" s="34"/>
      <c r="P1" s="34"/>
      <c r="Q1" s="34"/>
    </row>
    <row r="2" spans="1:17" ht="15.75" x14ac:dyDescent="0.25">
      <c r="A2" s="26" t="s">
        <v>135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 x14ac:dyDescent="0.2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 x14ac:dyDescent="0.2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 x14ac:dyDescent="0.25">
      <c r="A5" s="5"/>
      <c r="B5" s="5"/>
      <c r="C5" s="10"/>
      <c r="D5" s="60"/>
      <c r="E5" s="7"/>
      <c r="F5" s="6"/>
      <c r="G5" s="8" t="s">
        <v>81</v>
      </c>
      <c r="H5" s="8" t="s">
        <v>58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 x14ac:dyDescent="0.2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 x14ac:dyDescent="0.2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 x14ac:dyDescent="0.25">
      <c r="A8" s="52">
        <v>1</v>
      </c>
      <c r="B8" s="51" t="s">
        <v>136</v>
      </c>
      <c r="C8" s="48" t="s">
        <v>137</v>
      </c>
      <c r="D8" s="67" t="s">
        <v>138</v>
      </c>
      <c r="E8" s="17">
        <v>43132</v>
      </c>
      <c r="F8" s="20" t="s">
        <v>139</v>
      </c>
      <c r="G8" s="36">
        <v>0</v>
      </c>
      <c r="H8" s="36">
        <v>0</v>
      </c>
      <c r="I8" s="8">
        <v>0</v>
      </c>
      <c r="J8" s="8">
        <v>0</v>
      </c>
      <c r="K8" s="8">
        <v>62500</v>
      </c>
      <c r="L8" s="8">
        <v>0</v>
      </c>
      <c r="M8" s="8">
        <f>SUM(G8:L8)</f>
        <v>62500</v>
      </c>
      <c r="N8" s="8">
        <f>6250000-M8</f>
        <v>6187500</v>
      </c>
      <c r="O8" s="8">
        <f t="shared" ref="O8" si="0">+M8+N8</f>
        <v>6250000</v>
      </c>
      <c r="P8" s="59" t="s">
        <v>117</v>
      </c>
      <c r="Q8" s="60" t="s">
        <v>40</v>
      </c>
    </row>
    <row r="9" spans="1:17" ht="15.75" x14ac:dyDescent="0.2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 x14ac:dyDescent="0.3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62500</v>
      </c>
      <c r="L10" s="19">
        <f t="shared" si="1"/>
        <v>0</v>
      </c>
      <c r="M10" s="19">
        <f t="shared" si="1"/>
        <v>62500</v>
      </c>
      <c r="N10" s="19">
        <f t="shared" si="1"/>
        <v>6187500</v>
      </c>
      <c r="O10" s="19">
        <f t="shared" si="1"/>
        <v>6250000</v>
      </c>
      <c r="P10" s="68"/>
      <c r="Q10" s="70"/>
    </row>
    <row r="11" spans="1:17" ht="16.5" thickTop="1" x14ac:dyDescent="0.25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 x14ac:dyDescent="0.25">
      <c r="A12" s="23"/>
      <c r="B12" s="28" t="s">
        <v>140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 x14ac:dyDescent="0.25">
      <c r="A13" s="38"/>
      <c r="B13" s="40" t="s">
        <v>32</v>
      </c>
      <c r="C13" s="28" t="s">
        <v>28</v>
      </c>
      <c r="D13" s="39"/>
      <c r="E13" s="34"/>
      <c r="F13" s="41"/>
      <c r="G13" s="115" t="s">
        <v>26</v>
      </c>
      <c r="H13" s="115"/>
      <c r="I13" s="115"/>
      <c r="J13" s="34"/>
      <c r="K13" s="41"/>
      <c r="L13" s="34"/>
      <c r="O13" s="34"/>
      <c r="P13" s="34"/>
      <c r="Q13" s="34"/>
    </row>
    <row r="14" spans="1:17" ht="15.75" x14ac:dyDescent="0.2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 x14ac:dyDescent="0.2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 x14ac:dyDescent="0.2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 x14ac:dyDescent="0.2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 x14ac:dyDescent="0.2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 x14ac:dyDescent="0.2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 x14ac:dyDescent="0.2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 x14ac:dyDescent="0.25">
      <c r="A22" s="26" t="s">
        <v>141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 x14ac:dyDescent="0.2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 x14ac:dyDescent="0.2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 x14ac:dyDescent="0.25">
      <c r="A25" s="5"/>
      <c r="B25" s="5"/>
      <c r="C25" s="10"/>
      <c r="D25" s="60"/>
      <c r="E25" s="7"/>
      <c r="F25" s="6"/>
      <c r="G25" s="8" t="s">
        <v>81</v>
      </c>
      <c r="H25" s="8" t="s">
        <v>58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 x14ac:dyDescent="0.2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 x14ac:dyDescent="0.2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 x14ac:dyDescent="0.25">
      <c r="A28" s="52">
        <v>1</v>
      </c>
      <c r="B28" s="51" t="s">
        <v>142</v>
      </c>
      <c r="C28" s="48" t="s">
        <v>143</v>
      </c>
      <c r="D28" s="67" t="s">
        <v>144</v>
      </c>
      <c r="E28" s="17">
        <v>43133</v>
      </c>
      <c r="F28" s="20" t="s">
        <v>145</v>
      </c>
      <c r="G28" s="36">
        <v>0</v>
      </c>
      <c r="H28" s="36">
        <v>0</v>
      </c>
      <c r="I28" s="8">
        <v>0</v>
      </c>
      <c r="J28" s="8">
        <v>0</v>
      </c>
      <c r="K28" s="8">
        <v>200000</v>
      </c>
      <c r="L28" s="8">
        <v>200000</v>
      </c>
      <c r="M28" s="8">
        <f>SUM(G28:L28)</f>
        <v>400000</v>
      </c>
      <c r="N28" s="8">
        <f>50000000-M28</f>
        <v>49600000</v>
      </c>
      <c r="O28" s="8">
        <f t="shared" ref="O28" si="2">+M28+N28</f>
        <v>50000000</v>
      </c>
      <c r="P28" s="77" t="s">
        <v>146</v>
      </c>
      <c r="Q28" s="60" t="s">
        <v>58</v>
      </c>
    </row>
    <row r="29" spans="1:17" ht="15.75" x14ac:dyDescent="0.2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 x14ac:dyDescent="0.3">
      <c r="A30" s="18"/>
      <c r="B30" s="55"/>
      <c r="C30" s="56"/>
      <c r="D30" s="74"/>
      <c r="E30" s="56"/>
      <c r="F30" s="57"/>
      <c r="G30" s="19">
        <f t="shared" ref="G30:O30" si="3">SUM(G28:G29)</f>
        <v>0</v>
      </c>
      <c r="H30" s="19">
        <f t="shared" si="3"/>
        <v>0</v>
      </c>
      <c r="I30" s="19">
        <f t="shared" si="3"/>
        <v>0</v>
      </c>
      <c r="J30" s="19">
        <f t="shared" si="3"/>
        <v>0</v>
      </c>
      <c r="K30" s="19">
        <f t="shared" si="3"/>
        <v>200000</v>
      </c>
      <c r="L30" s="19">
        <f t="shared" si="3"/>
        <v>200000</v>
      </c>
      <c r="M30" s="19">
        <f t="shared" si="3"/>
        <v>400000</v>
      </c>
      <c r="N30" s="19">
        <f t="shared" si="3"/>
        <v>49600000</v>
      </c>
      <c r="O30" s="19">
        <f t="shared" si="3"/>
        <v>50000000</v>
      </c>
      <c r="P30" s="68"/>
      <c r="Q30" s="70"/>
    </row>
    <row r="31" spans="1:17" ht="16.5" thickTop="1" x14ac:dyDescent="0.25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 x14ac:dyDescent="0.25">
      <c r="A32" s="23"/>
      <c r="B32" s="28" t="s">
        <v>147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 x14ac:dyDescent="0.25">
      <c r="A33" s="38"/>
      <c r="B33" s="40" t="s">
        <v>32</v>
      </c>
      <c r="C33" s="28" t="s">
        <v>28</v>
      </c>
      <c r="D33" s="39"/>
      <c r="E33" s="34"/>
      <c r="F33" s="41"/>
      <c r="G33" s="115" t="s">
        <v>26</v>
      </c>
      <c r="H33" s="115"/>
      <c r="I33" s="115"/>
      <c r="J33" s="34"/>
      <c r="K33" s="41"/>
      <c r="L33" s="34"/>
      <c r="O33" s="34"/>
      <c r="P33" s="34"/>
      <c r="Q33" s="34"/>
    </row>
    <row r="34" spans="1:17" ht="15.75" x14ac:dyDescent="0.2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 x14ac:dyDescent="0.2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 x14ac:dyDescent="0.2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 x14ac:dyDescent="0.2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 x14ac:dyDescent="0.2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 x14ac:dyDescent="0.2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 x14ac:dyDescent="0.2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 x14ac:dyDescent="0.25">
      <c r="A42" s="26" t="s">
        <v>148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 x14ac:dyDescent="0.2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 x14ac:dyDescent="0.2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 x14ac:dyDescent="0.25">
      <c r="A45" s="5"/>
      <c r="B45" s="5"/>
      <c r="C45" s="10"/>
      <c r="D45" s="60"/>
      <c r="E45" s="7"/>
      <c r="F45" s="6"/>
      <c r="G45" s="8" t="s">
        <v>81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 x14ac:dyDescent="0.2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 x14ac:dyDescent="0.2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 x14ac:dyDescent="0.25">
      <c r="A48" s="52">
        <v>1</v>
      </c>
      <c r="B48" s="51" t="s">
        <v>149</v>
      </c>
      <c r="C48" s="48" t="s">
        <v>150</v>
      </c>
      <c r="D48" s="67" t="s">
        <v>151</v>
      </c>
      <c r="E48" s="17">
        <v>43136</v>
      </c>
      <c r="F48" s="20" t="s">
        <v>152</v>
      </c>
      <c r="G48" s="36">
        <v>0</v>
      </c>
      <c r="H48" s="36">
        <v>0</v>
      </c>
      <c r="I48" s="8">
        <v>0</v>
      </c>
      <c r="J48" s="8">
        <v>0</v>
      </c>
      <c r="K48" s="8">
        <v>100000</v>
      </c>
      <c r="L48" s="8">
        <v>200000</v>
      </c>
      <c r="M48" s="8">
        <f>SUM(G48:L48)</f>
        <v>300000</v>
      </c>
      <c r="N48" s="8">
        <f>40000000-M48</f>
        <v>39700000</v>
      </c>
      <c r="O48" s="8">
        <f t="shared" ref="O48" si="4">+M48+N48</f>
        <v>40000000</v>
      </c>
      <c r="P48" s="77" t="s">
        <v>153</v>
      </c>
      <c r="Q48" s="60" t="s">
        <v>58</v>
      </c>
    </row>
    <row r="49" spans="1:17" ht="15.75" x14ac:dyDescent="0.2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 x14ac:dyDescent="0.3">
      <c r="A50" s="18"/>
      <c r="B50" s="55"/>
      <c r="C50" s="56"/>
      <c r="D50" s="74"/>
      <c r="E50" s="56"/>
      <c r="F50" s="57"/>
      <c r="G50" s="19">
        <f t="shared" ref="G50:O50" si="5">SUM(G48:G49)</f>
        <v>0</v>
      </c>
      <c r="H50" s="19">
        <f t="shared" si="5"/>
        <v>0</v>
      </c>
      <c r="I50" s="19">
        <f t="shared" si="5"/>
        <v>0</v>
      </c>
      <c r="J50" s="19">
        <f t="shared" si="5"/>
        <v>0</v>
      </c>
      <c r="K50" s="19">
        <f t="shared" si="5"/>
        <v>100000</v>
      </c>
      <c r="L50" s="19">
        <f t="shared" si="5"/>
        <v>200000</v>
      </c>
      <c r="M50" s="19">
        <f t="shared" si="5"/>
        <v>300000</v>
      </c>
      <c r="N50" s="19">
        <f t="shared" si="5"/>
        <v>39700000</v>
      </c>
      <c r="O50" s="19">
        <f t="shared" si="5"/>
        <v>40000000</v>
      </c>
      <c r="P50" s="68"/>
      <c r="Q50" s="70"/>
    </row>
    <row r="51" spans="1:17" ht="16.5" thickTop="1" x14ac:dyDescent="0.25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 x14ac:dyDescent="0.25">
      <c r="A52" s="23"/>
      <c r="B52" s="28" t="s">
        <v>154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 x14ac:dyDescent="0.25">
      <c r="A53" s="38"/>
      <c r="B53" s="40" t="s">
        <v>32</v>
      </c>
      <c r="C53" s="28" t="s">
        <v>28</v>
      </c>
      <c r="D53" s="39"/>
      <c r="E53" s="34"/>
      <c r="F53" s="41"/>
      <c r="G53" s="115" t="s">
        <v>26</v>
      </c>
      <c r="H53" s="115"/>
      <c r="I53" s="115"/>
      <c r="J53" s="34"/>
      <c r="K53" s="41"/>
      <c r="L53" s="34"/>
      <c r="O53" s="34"/>
      <c r="P53" s="34"/>
      <c r="Q53" s="34"/>
    </row>
    <row r="54" spans="1:17" ht="15.75" x14ac:dyDescent="0.2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 x14ac:dyDescent="0.2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 x14ac:dyDescent="0.2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 x14ac:dyDescent="0.2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 x14ac:dyDescent="0.2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 x14ac:dyDescent="0.2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 x14ac:dyDescent="0.2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 x14ac:dyDescent="0.25">
      <c r="A62" s="26" t="s">
        <v>148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 x14ac:dyDescent="0.2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 x14ac:dyDescent="0.2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 x14ac:dyDescent="0.25">
      <c r="A65" s="5"/>
      <c r="B65" s="5"/>
      <c r="C65" s="10"/>
      <c r="D65" s="60"/>
      <c r="E65" s="7"/>
      <c r="F65" s="6"/>
      <c r="G65" s="8" t="s">
        <v>41</v>
      </c>
      <c r="H65" s="8" t="s">
        <v>58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 x14ac:dyDescent="0.2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 x14ac:dyDescent="0.2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 x14ac:dyDescent="0.25">
      <c r="A68" s="52">
        <v>1</v>
      </c>
      <c r="B68" s="51" t="s">
        <v>155</v>
      </c>
      <c r="C68" s="48" t="s">
        <v>156</v>
      </c>
      <c r="D68" s="67" t="s">
        <v>157</v>
      </c>
      <c r="E68" s="17">
        <v>43136</v>
      </c>
      <c r="F68" s="20" t="s">
        <v>158</v>
      </c>
      <c r="G68" s="36">
        <v>3493000</v>
      </c>
      <c r="H68" s="36">
        <v>0</v>
      </c>
      <c r="I68" s="8">
        <v>87325</v>
      </c>
      <c r="J68" s="8">
        <v>33968</v>
      </c>
      <c r="K68" s="8">
        <v>45070</v>
      </c>
      <c r="L68" s="8">
        <v>0</v>
      </c>
      <c r="M68" s="8">
        <f>SUM(G68:L68)</f>
        <v>3659363</v>
      </c>
      <c r="N68" s="8">
        <f>8000000-M68</f>
        <v>4340637</v>
      </c>
      <c r="O68" s="8">
        <f t="shared" ref="O68" si="6">+M68+N68</f>
        <v>8000000</v>
      </c>
      <c r="P68" s="77" t="s">
        <v>159</v>
      </c>
      <c r="Q68" s="60" t="s">
        <v>52</v>
      </c>
    </row>
    <row r="69" spans="1:17" ht="15.75" x14ac:dyDescent="0.2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 x14ac:dyDescent="0.3">
      <c r="A70" s="18"/>
      <c r="B70" s="55"/>
      <c r="C70" s="56"/>
      <c r="D70" s="74"/>
      <c r="E70" s="56"/>
      <c r="F70" s="57"/>
      <c r="G70" s="19">
        <f t="shared" ref="G70:O70" si="7">SUM(G68:G69)</f>
        <v>3493000</v>
      </c>
      <c r="H70" s="19">
        <f t="shared" si="7"/>
        <v>0</v>
      </c>
      <c r="I70" s="19">
        <f t="shared" si="7"/>
        <v>87325</v>
      </c>
      <c r="J70" s="19">
        <f t="shared" si="7"/>
        <v>33968</v>
      </c>
      <c r="K70" s="19">
        <f t="shared" si="7"/>
        <v>45070</v>
      </c>
      <c r="L70" s="19">
        <f t="shared" si="7"/>
        <v>0</v>
      </c>
      <c r="M70" s="19">
        <f t="shared" si="7"/>
        <v>3659363</v>
      </c>
      <c r="N70" s="19">
        <f t="shared" si="7"/>
        <v>4340637</v>
      </c>
      <c r="O70" s="19">
        <f t="shared" si="7"/>
        <v>8000000</v>
      </c>
      <c r="P70" s="68"/>
      <c r="Q70" s="70"/>
    </row>
    <row r="71" spans="1:17" ht="16.5" thickTop="1" x14ac:dyDescent="0.25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 x14ac:dyDescent="0.25">
      <c r="A72" s="23"/>
      <c r="B72" s="28" t="s">
        <v>154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 x14ac:dyDescent="0.25">
      <c r="A73" s="38"/>
      <c r="B73" s="40" t="s">
        <v>32</v>
      </c>
      <c r="C73" s="28" t="s">
        <v>28</v>
      </c>
      <c r="D73" s="39"/>
      <c r="E73" s="34"/>
      <c r="F73" s="41"/>
      <c r="G73" s="115" t="s">
        <v>26</v>
      </c>
      <c r="H73" s="115"/>
      <c r="I73" s="115"/>
      <c r="J73" s="34"/>
      <c r="K73" s="41"/>
      <c r="L73" s="34"/>
      <c r="O73" s="34"/>
      <c r="P73" s="34"/>
      <c r="Q73" s="34"/>
    </row>
    <row r="74" spans="1:17" ht="15.75" x14ac:dyDescent="0.2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 x14ac:dyDescent="0.2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 x14ac:dyDescent="0.2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 x14ac:dyDescent="0.2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 x14ac:dyDescent="0.2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 x14ac:dyDescent="0.2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1" spans="1:17" ht="15.75" x14ac:dyDescent="0.2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 x14ac:dyDescent="0.25">
      <c r="A82" s="26" t="s">
        <v>160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 x14ac:dyDescent="0.2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 x14ac:dyDescent="0.2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 x14ac:dyDescent="0.25">
      <c r="A85" s="5"/>
      <c r="B85" s="5"/>
      <c r="C85" s="10"/>
      <c r="D85" s="60"/>
      <c r="E85" s="7"/>
      <c r="F85" s="6"/>
      <c r="G85" s="8" t="s">
        <v>165</v>
      </c>
      <c r="H85" s="8" t="s">
        <v>58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 x14ac:dyDescent="0.2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 x14ac:dyDescent="0.2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 x14ac:dyDescent="0.25">
      <c r="A88" s="52">
        <v>1</v>
      </c>
      <c r="B88" s="51" t="s">
        <v>161</v>
      </c>
      <c r="C88" s="48" t="s">
        <v>162</v>
      </c>
      <c r="D88" s="67" t="s">
        <v>163</v>
      </c>
      <c r="E88" s="17">
        <v>43140</v>
      </c>
      <c r="F88" s="20" t="s">
        <v>164</v>
      </c>
      <c r="G88" s="36">
        <v>25000000</v>
      </c>
      <c r="H88" s="36">
        <v>0</v>
      </c>
      <c r="I88" s="8">
        <v>625000</v>
      </c>
      <c r="J88" s="8">
        <v>0</v>
      </c>
      <c r="K88" s="8">
        <v>150000</v>
      </c>
      <c r="L88" s="8">
        <v>0</v>
      </c>
      <c r="M88" s="8">
        <f>SUM(G88:L88)</f>
        <v>25775000</v>
      </c>
      <c r="N88" s="8">
        <f>40775000-M88</f>
        <v>15000000</v>
      </c>
      <c r="O88" s="8">
        <f t="shared" ref="O88" si="8">+M88+N88</f>
        <v>40775000</v>
      </c>
      <c r="P88" s="77" t="s">
        <v>166</v>
      </c>
      <c r="Q88" s="60" t="s">
        <v>52</v>
      </c>
    </row>
    <row r="89" spans="1:17" ht="15.75" x14ac:dyDescent="0.2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 x14ac:dyDescent="0.3">
      <c r="A90" s="18"/>
      <c r="B90" s="55"/>
      <c r="C90" s="56"/>
      <c r="D90" s="74"/>
      <c r="E90" s="56"/>
      <c r="F90" s="57"/>
      <c r="G90" s="19">
        <f t="shared" ref="G90:O90" si="9">SUM(G88:G89)</f>
        <v>25000000</v>
      </c>
      <c r="H90" s="19">
        <f t="shared" si="9"/>
        <v>0</v>
      </c>
      <c r="I90" s="19">
        <f t="shared" si="9"/>
        <v>625000</v>
      </c>
      <c r="J90" s="19">
        <f t="shared" si="9"/>
        <v>0</v>
      </c>
      <c r="K90" s="19">
        <f t="shared" si="9"/>
        <v>150000</v>
      </c>
      <c r="L90" s="19">
        <f t="shared" si="9"/>
        <v>0</v>
      </c>
      <c r="M90" s="19">
        <f t="shared" si="9"/>
        <v>25775000</v>
      </c>
      <c r="N90" s="19">
        <f t="shared" si="9"/>
        <v>15000000</v>
      </c>
      <c r="O90" s="19">
        <f t="shared" si="9"/>
        <v>40775000</v>
      </c>
      <c r="P90" s="68"/>
      <c r="Q90" s="70"/>
    </row>
    <row r="91" spans="1:17" ht="16.5" thickTop="1" x14ac:dyDescent="0.25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 x14ac:dyDescent="0.25">
      <c r="A92" s="23"/>
      <c r="B92" s="28" t="s">
        <v>167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 x14ac:dyDescent="0.25">
      <c r="A93" s="38"/>
      <c r="B93" s="40" t="s">
        <v>32</v>
      </c>
      <c r="C93" s="28" t="s">
        <v>28</v>
      </c>
      <c r="D93" s="39"/>
      <c r="E93" s="34"/>
      <c r="F93" s="41"/>
      <c r="G93" s="115" t="s">
        <v>26</v>
      </c>
      <c r="H93" s="115"/>
      <c r="I93" s="115"/>
      <c r="J93" s="34"/>
      <c r="K93" s="41"/>
      <c r="L93" s="34"/>
      <c r="O93" s="34"/>
      <c r="P93" s="34"/>
      <c r="Q93" s="34"/>
    </row>
    <row r="94" spans="1:17" ht="15.75" x14ac:dyDescent="0.2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 x14ac:dyDescent="0.2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 x14ac:dyDescent="0.2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 x14ac:dyDescent="0.2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 x14ac:dyDescent="0.2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 x14ac:dyDescent="0.2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 x14ac:dyDescent="0.2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 x14ac:dyDescent="0.25">
      <c r="A102" s="26" t="s">
        <v>160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 x14ac:dyDescent="0.2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 x14ac:dyDescent="0.2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 x14ac:dyDescent="0.25">
      <c r="A105" s="5"/>
      <c r="B105" s="5"/>
      <c r="C105" s="10"/>
      <c r="D105" s="60"/>
      <c r="E105" s="7"/>
      <c r="F105" s="6"/>
      <c r="G105" s="8" t="s">
        <v>41</v>
      </c>
      <c r="H105" s="8" t="s">
        <v>58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 x14ac:dyDescent="0.2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 x14ac:dyDescent="0.2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 x14ac:dyDescent="0.25">
      <c r="A108" s="52">
        <v>1</v>
      </c>
      <c r="B108" s="51" t="s">
        <v>168</v>
      </c>
      <c r="C108" s="48" t="s">
        <v>169</v>
      </c>
      <c r="D108" s="67" t="s">
        <v>170</v>
      </c>
      <c r="E108" s="17">
        <v>43140</v>
      </c>
      <c r="F108" s="20" t="s">
        <v>171</v>
      </c>
      <c r="G108" s="36">
        <v>43750000</v>
      </c>
      <c r="H108" s="36">
        <v>0</v>
      </c>
      <c r="I108" s="8">
        <v>1093750</v>
      </c>
      <c r="J108" s="8">
        <v>706728</v>
      </c>
      <c r="K108" s="8">
        <v>462500</v>
      </c>
      <c r="L108" s="8">
        <v>200000</v>
      </c>
      <c r="M108" s="8">
        <f>SUM(G108:L108)</f>
        <v>46212978</v>
      </c>
      <c r="N108" s="8">
        <f>90000000-M108</f>
        <v>43787022</v>
      </c>
      <c r="O108" s="8">
        <f t="shared" ref="O108" si="10">+M108+N108</f>
        <v>90000000</v>
      </c>
      <c r="P108" s="77" t="s">
        <v>124</v>
      </c>
      <c r="Q108" s="60" t="s">
        <v>52</v>
      </c>
    </row>
    <row r="109" spans="1:17" ht="15.75" x14ac:dyDescent="0.2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 x14ac:dyDescent="0.3">
      <c r="A110" s="18"/>
      <c r="B110" s="55"/>
      <c r="C110" s="56"/>
      <c r="D110" s="74"/>
      <c r="E110" s="56"/>
      <c r="F110" s="57"/>
      <c r="G110" s="19">
        <f t="shared" ref="G110:O110" si="11">SUM(G108:G109)</f>
        <v>43750000</v>
      </c>
      <c r="H110" s="19">
        <f t="shared" si="11"/>
        <v>0</v>
      </c>
      <c r="I110" s="19">
        <f t="shared" si="11"/>
        <v>1093750</v>
      </c>
      <c r="J110" s="19">
        <f t="shared" si="11"/>
        <v>706728</v>
      </c>
      <c r="K110" s="19">
        <f t="shared" si="11"/>
        <v>462500</v>
      </c>
      <c r="L110" s="19">
        <f t="shared" si="11"/>
        <v>200000</v>
      </c>
      <c r="M110" s="19">
        <f t="shared" si="11"/>
        <v>46212978</v>
      </c>
      <c r="N110" s="19">
        <f t="shared" si="11"/>
        <v>43787022</v>
      </c>
      <c r="O110" s="19">
        <f t="shared" si="11"/>
        <v>90000000</v>
      </c>
      <c r="P110" s="68"/>
      <c r="Q110" s="70"/>
    </row>
    <row r="111" spans="1:17" ht="16.5" thickTop="1" x14ac:dyDescent="0.25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 x14ac:dyDescent="0.25">
      <c r="A112" s="23"/>
      <c r="B112" s="28" t="s">
        <v>167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 x14ac:dyDescent="0.25">
      <c r="A113" s="38"/>
      <c r="B113" s="40" t="s">
        <v>32</v>
      </c>
      <c r="C113" s="28" t="s">
        <v>28</v>
      </c>
      <c r="D113" s="39"/>
      <c r="E113" s="34"/>
      <c r="F113" s="41"/>
      <c r="G113" s="115" t="s">
        <v>26</v>
      </c>
      <c r="H113" s="115"/>
      <c r="I113" s="115"/>
      <c r="J113" s="34"/>
      <c r="K113" s="41"/>
      <c r="L113" s="34"/>
      <c r="O113" s="34"/>
      <c r="P113" s="34"/>
      <c r="Q113" s="34"/>
    </row>
    <row r="114" spans="1:17" ht="15.75" x14ac:dyDescent="0.2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 x14ac:dyDescent="0.2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 x14ac:dyDescent="0.2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 x14ac:dyDescent="0.2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 x14ac:dyDescent="0.2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 x14ac:dyDescent="0.2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1" spans="1:17" ht="15.75" x14ac:dyDescent="0.2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 x14ac:dyDescent="0.25">
      <c r="A122" s="26" t="s">
        <v>160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 x14ac:dyDescent="0.2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 x14ac:dyDescent="0.2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 x14ac:dyDescent="0.25">
      <c r="A125" s="5"/>
      <c r="B125" s="5"/>
      <c r="C125" s="10"/>
      <c r="D125" s="60"/>
      <c r="E125" s="7"/>
      <c r="F125" s="6"/>
      <c r="G125" s="8" t="s">
        <v>41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 x14ac:dyDescent="0.2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 x14ac:dyDescent="0.2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 x14ac:dyDescent="0.25">
      <c r="A128" s="52">
        <v>1</v>
      </c>
      <c r="B128" s="91" t="s">
        <v>172</v>
      </c>
      <c r="C128" s="48" t="s">
        <v>173</v>
      </c>
      <c r="D128" s="67" t="s">
        <v>174</v>
      </c>
      <c r="E128" s="17">
        <v>43140</v>
      </c>
      <c r="F128" s="20" t="s">
        <v>175</v>
      </c>
      <c r="G128" s="36">
        <v>48624767</v>
      </c>
      <c r="H128" s="36">
        <v>0</v>
      </c>
      <c r="I128" s="8">
        <v>1215619</v>
      </c>
      <c r="J128" s="8">
        <v>359287</v>
      </c>
      <c r="K128" s="8">
        <v>600000</v>
      </c>
      <c r="L128" s="8">
        <v>200000</v>
      </c>
      <c r="M128" s="8">
        <f>SUM(G128:L128)</f>
        <v>50999673</v>
      </c>
      <c r="N128" s="8">
        <f>110999673-M128</f>
        <v>60000000</v>
      </c>
      <c r="O128" s="8">
        <f t="shared" ref="O128" si="12">+M128+N128</f>
        <v>110999673</v>
      </c>
      <c r="P128" s="77" t="s">
        <v>176</v>
      </c>
      <c r="Q128" s="60" t="s">
        <v>52</v>
      </c>
    </row>
    <row r="129" spans="1:17" ht="15.75" x14ac:dyDescent="0.2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 x14ac:dyDescent="0.3">
      <c r="A130" s="18"/>
      <c r="B130" s="55"/>
      <c r="C130" s="56"/>
      <c r="D130" s="74"/>
      <c r="E130" s="56"/>
      <c r="F130" s="57"/>
      <c r="G130" s="19">
        <f t="shared" ref="G130:O130" si="13">SUM(G128:G129)</f>
        <v>48624767</v>
      </c>
      <c r="H130" s="19">
        <f t="shared" si="13"/>
        <v>0</v>
      </c>
      <c r="I130" s="19">
        <f t="shared" si="13"/>
        <v>1215619</v>
      </c>
      <c r="J130" s="19">
        <f t="shared" si="13"/>
        <v>359287</v>
      </c>
      <c r="K130" s="19">
        <f t="shared" si="13"/>
        <v>600000</v>
      </c>
      <c r="L130" s="19">
        <f t="shared" si="13"/>
        <v>200000</v>
      </c>
      <c r="M130" s="19">
        <f t="shared" si="13"/>
        <v>50999673</v>
      </c>
      <c r="N130" s="19">
        <f t="shared" si="13"/>
        <v>60000000</v>
      </c>
      <c r="O130" s="19">
        <f t="shared" si="13"/>
        <v>110999673</v>
      </c>
      <c r="P130" s="68"/>
      <c r="Q130" s="70"/>
    </row>
    <row r="131" spans="1:17" ht="16.5" thickTop="1" x14ac:dyDescent="0.25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 x14ac:dyDescent="0.25">
      <c r="A132" s="23"/>
      <c r="B132" s="28" t="s">
        <v>167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 x14ac:dyDescent="0.25">
      <c r="A133" s="38"/>
      <c r="B133" s="40" t="s">
        <v>32</v>
      </c>
      <c r="C133" s="28" t="s">
        <v>28</v>
      </c>
      <c r="D133" s="39"/>
      <c r="E133" s="34"/>
      <c r="F133" s="41"/>
      <c r="G133" s="115" t="s">
        <v>26</v>
      </c>
      <c r="H133" s="115"/>
      <c r="I133" s="115"/>
      <c r="J133" s="34"/>
      <c r="K133" s="41"/>
      <c r="L133" s="34"/>
      <c r="O133" s="34"/>
      <c r="P133" s="34"/>
      <c r="Q133" s="34"/>
    </row>
    <row r="134" spans="1:17" ht="15.75" x14ac:dyDescent="0.2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 x14ac:dyDescent="0.2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 x14ac:dyDescent="0.2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 x14ac:dyDescent="0.2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 x14ac:dyDescent="0.2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 x14ac:dyDescent="0.2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0" spans="1:17" x14ac:dyDescent="0.25">
      <c r="A140" s="92" t="s">
        <v>106</v>
      </c>
    </row>
    <row r="141" spans="1:17" ht="15.75" x14ac:dyDescent="0.2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 x14ac:dyDescent="0.25">
      <c r="A142" s="26" t="s">
        <v>187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 x14ac:dyDescent="0.2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 x14ac:dyDescent="0.2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 x14ac:dyDescent="0.25">
      <c r="A145" s="5"/>
      <c r="B145" s="5"/>
      <c r="C145" s="10"/>
      <c r="D145" s="60"/>
      <c r="E145" s="7"/>
      <c r="F145" s="6"/>
      <c r="G145" s="8" t="s">
        <v>41</v>
      </c>
      <c r="H145" s="8"/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 x14ac:dyDescent="0.2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 x14ac:dyDescent="0.2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 x14ac:dyDescent="0.25">
      <c r="A148" s="52">
        <v>1</v>
      </c>
      <c r="B148" s="91" t="s">
        <v>177</v>
      </c>
      <c r="C148" s="48" t="s">
        <v>178</v>
      </c>
      <c r="D148" s="67" t="s">
        <v>179</v>
      </c>
      <c r="E148" s="17">
        <v>43154</v>
      </c>
      <c r="F148" s="20" t="s">
        <v>180</v>
      </c>
      <c r="G148" s="36">
        <v>37400000</v>
      </c>
      <c r="H148" s="36">
        <v>0</v>
      </c>
      <c r="I148" s="8">
        <v>935000</v>
      </c>
      <c r="J148" s="8">
        <v>0</v>
      </c>
      <c r="K148" s="8">
        <v>576000</v>
      </c>
      <c r="L148" s="8">
        <v>200000</v>
      </c>
      <c r="M148" s="8">
        <f>SUM(G148:L148)</f>
        <v>39111000</v>
      </c>
      <c r="N148" s="8">
        <f>95000000-M148</f>
        <v>55889000</v>
      </c>
      <c r="O148" s="8">
        <f t="shared" ref="O148" si="14">+M148+N148</f>
        <v>95000000</v>
      </c>
      <c r="P148" s="77" t="s">
        <v>181</v>
      </c>
      <c r="Q148" s="60" t="s">
        <v>52</v>
      </c>
    </row>
    <row r="149" spans="1:17" ht="15.75" x14ac:dyDescent="0.25">
      <c r="A149" s="52">
        <v>2</v>
      </c>
      <c r="B149" s="91" t="s">
        <v>182</v>
      </c>
      <c r="C149" s="48" t="s">
        <v>183</v>
      </c>
      <c r="D149" s="67" t="s">
        <v>184</v>
      </c>
      <c r="E149" s="17">
        <v>43154</v>
      </c>
      <c r="F149" s="20" t="s">
        <v>185</v>
      </c>
      <c r="G149" s="36">
        <v>40273500</v>
      </c>
      <c r="H149" s="36">
        <v>0</v>
      </c>
      <c r="I149" s="8">
        <v>1006838</v>
      </c>
      <c r="J149" s="8">
        <v>0</v>
      </c>
      <c r="K149" s="8">
        <v>597265</v>
      </c>
      <c r="L149" s="8">
        <v>200000</v>
      </c>
      <c r="M149" s="8">
        <f>SUM(G149:L149)</f>
        <v>42077603</v>
      </c>
      <c r="N149" s="8">
        <f>100000000-M149</f>
        <v>57922397</v>
      </c>
      <c r="O149" s="8">
        <f t="shared" ref="O149" si="15">+M149+N149</f>
        <v>100000000</v>
      </c>
      <c r="P149" s="77" t="s">
        <v>181</v>
      </c>
      <c r="Q149" s="60" t="s">
        <v>52</v>
      </c>
    </row>
    <row r="150" spans="1:17" ht="15.75" x14ac:dyDescent="0.25">
      <c r="A150" s="52"/>
      <c r="B150" s="51"/>
      <c r="C150" s="48"/>
      <c r="D150" s="34"/>
      <c r="E150" s="17"/>
      <c r="F150" s="48"/>
      <c r="G150" s="36"/>
      <c r="H150" s="36"/>
      <c r="I150" s="36"/>
      <c r="J150" s="36"/>
      <c r="K150" s="36"/>
      <c r="L150" s="34"/>
      <c r="M150" s="8"/>
      <c r="N150" s="8"/>
      <c r="O150" s="8"/>
      <c r="P150" s="59"/>
      <c r="Q150" s="66"/>
    </row>
    <row r="151" spans="1:17" ht="16.5" thickBot="1" x14ac:dyDescent="0.3">
      <c r="A151" s="18"/>
      <c r="B151" s="55"/>
      <c r="C151" s="56"/>
      <c r="D151" s="74"/>
      <c r="E151" s="56"/>
      <c r="F151" s="57"/>
      <c r="G151" s="19">
        <f t="shared" ref="G151:O151" si="16">SUM(G148:G150)</f>
        <v>77673500</v>
      </c>
      <c r="H151" s="19">
        <f t="shared" si="16"/>
        <v>0</v>
      </c>
      <c r="I151" s="19">
        <f t="shared" si="16"/>
        <v>1941838</v>
      </c>
      <c r="J151" s="19">
        <f t="shared" si="16"/>
        <v>0</v>
      </c>
      <c r="K151" s="19">
        <f t="shared" si="16"/>
        <v>1173265</v>
      </c>
      <c r="L151" s="19">
        <f t="shared" si="16"/>
        <v>400000</v>
      </c>
      <c r="M151" s="19">
        <f t="shared" si="16"/>
        <v>81188603</v>
      </c>
      <c r="N151" s="19">
        <f t="shared" si="16"/>
        <v>113811397</v>
      </c>
      <c r="O151" s="19">
        <f t="shared" si="16"/>
        <v>195000000</v>
      </c>
      <c r="P151" s="68"/>
      <c r="Q151" s="70"/>
    </row>
    <row r="152" spans="1:17" ht="16.5" hidden="1" thickTop="1" x14ac:dyDescent="0.25">
      <c r="A152" s="23"/>
      <c r="B152" s="22"/>
      <c r="C152" s="22"/>
      <c r="D152" s="23"/>
      <c r="E152" s="22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2"/>
      <c r="Q152" s="69"/>
    </row>
    <row r="153" spans="1:17" ht="15.75" hidden="1" x14ac:dyDescent="0.25">
      <c r="A153" s="23"/>
      <c r="B153" s="28" t="s">
        <v>186</v>
      </c>
      <c r="C153" s="22"/>
      <c r="D153" s="39"/>
      <c r="E153" s="34"/>
      <c r="F153" s="27"/>
      <c r="G153" s="28"/>
      <c r="H153" s="28"/>
      <c r="I153" s="28"/>
      <c r="J153" s="28"/>
      <c r="K153" s="28"/>
      <c r="L153" s="28"/>
      <c r="O153" s="34"/>
      <c r="P153" s="34"/>
      <c r="Q153" s="51"/>
    </row>
    <row r="154" spans="1:17" ht="15.75" hidden="1" x14ac:dyDescent="0.25">
      <c r="A154" s="38"/>
      <c r="B154" s="40" t="s">
        <v>32</v>
      </c>
      <c r="C154" s="28" t="s">
        <v>28</v>
      </c>
      <c r="D154" s="39"/>
      <c r="E154" s="34"/>
      <c r="F154" s="41"/>
      <c r="G154" s="115" t="s">
        <v>26</v>
      </c>
      <c r="H154" s="115"/>
      <c r="I154" s="115"/>
      <c r="J154" s="34"/>
      <c r="K154" s="41"/>
      <c r="L154" s="34"/>
      <c r="O154" s="34"/>
      <c r="P154" s="34"/>
      <c r="Q154" s="34"/>
    </row>
    <row r="155" spans="1:17" ht="15.75" hidden="1" x14ac:dyDescent="0.2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 hidden="1" x14ac:dyDescent="0.2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28"/>
      <c r="O156" s="34"/>
      <c r="P156" s="34"/>
      <c r="Q156" s="34"/>
    </row>
    <row r="157" spans="1:17" ht="15.75" hidden="1" x14ac:dyDescent="0.2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34"/>
      <c r="O157" s="34"/>
      <c r="P157" s="34"/>
      <c r="Q157" s="34"/>
    </row>
    <row r="158" spans="1:17" ht="15.75" hidden="1" x14ac:dyDescent="0.25">
      <c r="A158" s="38"/>
      <c r="B158" s="40"/>
      <c r="C158" s="28"/>
      <c r="D158" s="39"/>
      <c r="E158" s="34"/>
      <c r="F158" s="28"/>
      <c r="G158" s="28"/>
      <c r="H158" s="28"/>
      <c r="I158" s="28"/>
      <c r="J158" s="28"/>
      <c r="K158" s="28"/>
      <c r="L158" s="28"/>
      <c r="O158" s="34"/>
      <c r="P158" s="34"/>
      <c r="Q158" s="34"/>
    </row>
    <row r="159" spans="1:17" ht="15.75" hidden="1" x14ac:dyDescent="0.25">
      <c r="A159" s="38" t="s">
        <v>23</v>
      </c>
      <c r="B159" s="42" t="s">
        <v>27</v>
      </c>
      <c r="C159" s="43" t="s">
        <v>24</v>
      </c>
      <c r="D159" s="39"/>
      <c r="E159" s="34"/>
      <c r="F159" s="29"/>
      <c r="G159" s="29" t="s">
        <v>16</v>
      </c>
      <c r="H159" s="29"/>
      <c r="I159" s="29" t="s">
        <v>30</v>
      </c>
      <c r="J159" s="34"/>
      <c r="K159" s="34"/>
      <c r="L159" s="34"/>
      <c r="O159" s="34"/>
      <c r="P159" s="34"/>
      <c r="Q159" s="34"/>
    </row>
    <row r="160" spans="1:17" ht="15.75" hidden="1" x14ac:dyDescent="0.25">
      <c r="A160" s="38"/>
      <c r="B160" s="44" t="s">
        <v>31</v>
      </c>
      <c r="C160" s="45" t="s">
        <v>20</v>
      </c>
      <c r="D160" s="39"/>
      <c r="E160" s="34"/>
      <c r="F160" s="46"/>
      <c r="G160" s="46" t="s">
        <v>17</v>
      </c>
      <c r="H160" s="46"/>
      <c r="I160" s="46" t="s">
        <v>25</v>
      </c>
      <c r="J160" s="34"/>
      <c r="K160" s="34"/>
      <c r="L160" s="34"/>
      <c r="O160" s="34"/>
      <c r="P160" s="34"/>
      <c r="Q160" s="34"/>
    </row>
    <row r="161" spans="1:17" hidden="1" x14ac:dyDescent="0.25"/>
    <row r="162" spans="1:17" ht="16.5" thickTop="1" x14ac:dyDescent="0.25">
      <c r="A162" s="21" t="s">
        <v>0</v>
      </c>
      <c r="B162" s="22"/>
      <c r="C162" s="23"/>
      <c r="D162" s="23"/>
      <c r="E162" s="23"/>
      <c r="F162" s="24"/>
      <c r="G162" s="24"/>
      <c r="H162" s="24"/>
      <c r="I162" s="24"/>
      <c r="J162" s="24"/>
      <c r="K162" s="24"/>
      <c r="L162" s="25"/>
      <c r="O162" s="34"/>
      <c r="P162" s="34"/>
      <c r="Q162" s="34"/>
    </row>
    <row r="163" spans="1:17" ht="15.75" x14ac:dyDescent="0.25">
      <c r="A163" s="26" t="s">
        <v>188</v>
      </c>
      <c r="B163" s="21"/>
      <c r="C163" s="21"/>
      <c r="D163" s="21"/>
      <c r="E163" s="21"/>
      <c r="F163" s="24"/>
      <c r="G163" s="24"/>
      <c r="H163" s="24"/>
      <c r="I163" s="24"/>
      <c r="J163" s="24"/>
      <c r="K163" s="24"/>
      <c r="L163" s="25"/>
      <c r="O163" s="34"/>
      <c r="P163" s="34"/>
      <c r="Q163" s="34"/>
    </row>
    <row r="164" spans="1:17" ht="15.75" x14ac:dyDescent="0.25">
      <c r="A164" s="1"/>
      <c r="B164" s="1" t="s">
        <v>1</v>
      </c>
      <c r="C164" s="2" t="s">
        <v>2</v>
      </c>
      <c r="D164" s="71" t="s">
        <v>34</v>
      </c>
      <c r="E164" s="3" t="s">
        <v>3</v>
      </c>
      <c r="F164" s="2" t="s">
        <v>4</v>
      </c>
      <c r="G164" s="4" t="s">
        <v>18</v>
      </c>
      <c r="H164" s="4" t="s">
        <v>18</v>
      </c>
      <c r="I164" s="63" t="s">
        <v>7</v>
      </c>
      <c r="J164" s="65" t="s">
        <v>6</v>
      </c>
      <c r="K164" s="32" t="s">
        <v>29</v>
      </c>
      <c r="L164" s="32" t="s">
        <v>21</v>
      </c>
      <c r="M164" s="4" t="s">
        <v>8</v>
      </c>
      <c r="N164" s="30" t="s">
        <v>8</v>
      </c>
      <c r="O164" s="4" t="s">
        <v>9</v>
      </c>
      <c r="P164" s="62" t="s">
        <v>10</v>
      </c>
      <c r="Q164" s="54" t="s">
        <v>33</v>
      </c>
    </row>
    <row r="165" spans="1:17" ht="15.75" x14ac:dyDescent="0.25">
      <c r="A165" s="5"/>
      <c r="B165" s="5"/>
      <c r="C165" s="6"/>
      <c r="D165" s="60"/>
      <c r="E165" s="7"/>
      <c r="F165" s="6"/>
      <c r="G165" s="8" t="s">
        <v>11</v>
      </c>
      <c r="H165" s="8" t="s">
        <v>11</v>
      </c>
      <c r="I165" s="31" t="s">
        <v>19</v>
      </c>
      <c r="J165" s="61" t="s">
        <v>35</v>
      </c>
      <c r="K165" s="33" t="s">
        <v>22</v>
      </c>
      <c r="L165" s="33" t="s">
        <v>15</v>
      </c>
      <c r="M165" s="8" t="s">
        <v>13</v>
      </c>
      <c r="N165" s="31" t="s">
        <v>14</v>
      </c>
      <c r="O165" s="8" t="s">
        <v>12</v>
      </c>
      <c r="P165" s="5"/>
      <c r="Q165" s="9"/>
    </row>
    <row r="166" spans="1:17" ht="15.75" x14ac:dyDescent="0.25">
      <c r="A166" s="5"/>
      <c r="B166" s="5"/>
      <c r="C166" s="10"/>
      <c r="D166" s="60"/>
      <c r="E166" s="7"/>
      <c r="F166" s="6"/>
      <c r="G166" s="8" t="s">
        <v>41</v>
      </c>
      <c r="H166" s="8"/>
      <c r="I166" s="31" t="s">
        <v>5</v>
      </c>
      <c r="J166" s="8"/>
      <c r="K166" s="8"/>
      <c r="L166" s="8"/>
      <c r="M166" s="8"/>
      <c r="N166" s="8"/>
      <c r="O166" s="8"/>
      <c r="P166" s="5"/>
      <c r="Q166" s="9"/>
    </row>
    <row r="167" spans="1:17" ht="15.75" x14ac:dyDescent="0.25">
      <c r="A167" s="11"/>
      <c r="B167" s="11"/>
      <c r="C167" s="12"/>
      <c r="D167" s="72"/>
      <c r="E167" s="13"/>
      <c r="F167" s="14"/>
      <c r="G167" s="15"/>
      <c r="H167" s="50"/>
      <c r="I167" s="15"/>
      <c r="J167" s="49"/>
      <c r="K167" s="53"/>
      <c r="L167" s="75"/>
      <c r="M167" s="15"/>
      <c r="N167" s="15"/>
      <c r="O167" s="15"/>
      <c r="P167" s="11"/>
      <c r="Q167" s="16"/>
    </row>
    <row r="168" spans="1:17" ht="15.75" x14ac:dyDescent="0.25">
      <c r="A168" s="52"/>
      <c r="B168" s="47"/>
      <c r="C168" s="48"/>
      <c r="D168" s="73"/>
      <c r="E168" s="17"/>
      <c r="F168" s="48"/>
      <c r="G168" s="36"/>
      <c r="H168" s="36"/>
      <c r="I168" s="36"/>
      <c r="J168" s="36"/>
      <c r="K168" s="8"/>
      <c r="L168" s="34"/>
      <c r="M168" s="8"/>
      <c r="N168" s="8"/>
      <c r="O168" s="8"/>
      <c r="P168" s="35"/>
      <c r="Q168" s="37"/>
    </row>
    <row r="169" spans="1:17" ht="15.75" x14ac:dyDescent="0.25">
      <c r="A169" s="52">
        <v>1</v>
      </c>
      <c r="B169" s="51" t="s">
        <v>189</v>
      </c>
      <c r="C169" s="48" t="s">
        <v>190</v>
      </c>
      <c r="D169" s="67" t="s">
        <v>191</v>
      </c>
      <c r="E169" s="17">
        <v>43157</v>
      </c>
      <c r="F169" s="20" t="s">
        <v>193</v>
      </c>
      <c r="G169" s="36">
        <v>0</v>
      </c>
      <c r="H169" s="36">
        <v>0</v>
      </c>
      <c r="I169" s="8">
        <v>0</v>
      </c>
      <c r="J169" s="8">
        <v>0</v>
      </c>
      <c r="K169" s="8">
        <v>0</v>
      </c>
      <c r="L169" s="8">
        <v>0</v>
      </c>
      <c r="M169" s="8">
        <f>SUM(G169:L169)</f>
        <v>0</v>
      </c>
      <c r="N169" s="8">
        <f>5000000-M169</f>
        <v>5000000</v>
      </c>
      <c r="O169" s="8">
        <f t="shared" ref="O169" si="17">+M169+N169</f>
        <v>5000000</v>
      </c>
      <c r="P169" s="77" t="s">
        <v>192</v>
      </c>
      <c r="Q169" s="60" t="s">
        <v>74</v>
      </c>
    </row>
    <row r="170" spans="1:17" ht="15.75" x14ac:dyDescent="0.25">
      <c r="A170" s="52"/>
      <c r="B170" s="51"/>
      <c r="C170" s="48"/>
      <c r="D170" s="34"/>
      <c r="E170" s="17"/>
      <c r="F170" s="48"/>
      <c r="G170" s="36"/>
      <c r="H170" s="36"/>
      <c r="I170" s="36"/>
      <c r="J170" s="36"/>
      <c r="K170" s="36"/>
      <c r="L170" s="34"/>
      <c r="M170" s="8"/>
      <c r="N170" s="8"/>
      <c r="O170" s="8"/>
      <c r="P170" s="59"/>
      <c r="Q170" s="66"/>
    </row>
    <row r="171" spans="1:17" ht="16.5" thickBot="1" x14ac:dyDescent="0.3">
      <c r="A171" s="18"/>
      <c r="B171" s="55"/>
      <c r="C171" s="56"/>
      <c r="D171" s="74"/>
      <c r="E171" s="56"/>
      <c r="F171" s="57"/>
      <c r="G171" s="19">
        <f t="shared" ref="G171:O171" si="18">SUM(G169:G170)</f>
        <v>0</v>
      </c>
      <c r="H171" s="19">
        <f t="shared" si="18"/>
        <v>0</v>
      </c>
      <c r="I171" s="19">
        <f t="shared" si="18"/>
        <v>0</v>
      </c>
      <c r="J171" s="19">
        <f t="shared" si="18"/>
        <v>0</v>
      </c>
      <c r="K171" s="19">
        <f t="shared" si="18"/>
        <v>0</v>
      </c>
      <c r="L171" s="19">
        <f t="shared" si="18"/>
        <v>0</v>
      </c>
      <c r="M171" s="19">
        <f t="shared" si="18"/>
        <v>0</v>
      </c>
      <c r="N171" s="19">
        <f t="shared" si="18"/>
        <v>5000000</v>
      </c>
      <c r="O171" s="19">
        <f t="shared" si="18"/>
        <v>5000000</v>
      </c>
      <c r="P171" s="68"/>
      <c r="Q171" s="70"/>
    </row>
    <row r="172" spans="1:17" ht="16.5" hidden="1" thickTop="1" x14ac:dyDescent="0.25">
      <c r="A172" s="23"/>
      <c r="B172" s="22"/>
      <c r="C172" s="22"/>
      <c r="D172" s="23"/>
      <c r="E172" s="22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2"/>
      <c r="Q172" s="69"/>
    </row>
    <row r="173" spans="1:17" ht="15.75" hidden="1" x14ac:dyDescent="0.25">
      <c r="A173" s="23"/>
      <c r="B173" s="28" t="s">
        <v>194</v>
      </c>
      <c r="C173" s="22"/>
      <c r="D173" s="39"/>
      <c r="E173" s="34"/>
      <c r="F173" s="27"/>
      <c r="G173" s="28"/>
      <c r="H173" s="28"/>
      <c r="I173" s="28"/>
      <c r="J173" s="28"/>
      <c r="K173" s="28"/>
      <c r="L173" s="28"/>
      <c r="O173" s="34"/>
      <c r="P173" s="34"/>
      <c r="Q173" s="51"/>
    </row>
    <row r="174" spans="1:17" ht="15.75" hidden="1" x14ac:dyDescent="0.25">
      <c r="A174" s="38"/>
      <c r="B174" s="40" t="s">
        <v>32</v>
      </c>
      <c r="C174" s="28" t="s">
        <v>28</v>
      </c>
      <c r="D174" s="39"/>
      <c r="E174" s="34"/>
      <c r="F174" s="41"/>
      <c r="G174" s="115" t="s">
        <v>26</v>
      </c>
      <c r="H174" s="115"/>
      <c r="I174" s="115"/>
      <c r="J174" s="34"/>
      <c r="K174" s="41"/>
      <c r="L174" s="34"/>
      <c r="O174" s="34"/>
      <c r="P174" s="34"/>
      <c r="Q174" s="34"/>
    </row>
    <row r="175" spans="1:17" ht="15.75" hidden="1" x14ac:dyDescent="0.25">
      <c r="A175" s="38"/>
      <c r="B175" s="40"/>
      <c r="C175" s="28"/>
      <c r="D175" s="39"/>
      <c r="E175" s="34"/>
      <c r="F175" s="28"/>
      <c r="G175" s="28"/>
      <c r="H175" s="28"/>
      <c r="I175" s="28"/>
      <c r="J175" s="28"/>
      <c r="K175" s="28"/>
      <c r="L175" s="28"/>
      <c r="O175" s="34"/>
      <c r="P175" s="34"/>
      <c r="Q175" s="34"/>
    </row>
    <row r="176" spans="1:17" ht="15.75" hidden="1" x14ac:dyDescent="0.25">
      <c r="A176" s="38"/>
      <c r="B176" s="40"/>
      <c r="C176" s="28"/>
      <c r="D176" s="39"/>
      <c r="E176" s="34"/>
      <c r="F176" s="28"/>
      <c r="G176" s="28"/>
      <c r="H176" s="28"/>
      <c r="I176" s="28"/>
      <c r="J176" s="28"/>
      <c r="K176" s="28"/>
      <c r="L176" s="28"/>
      <c r="O176" s="34"/>
      <c r="P176" s="34"/>
      <c r="Q176" s="34"/>
    </row>
    <row r="177" spans="1:17" ht="15.75" hidden="1" x14ac:dyDescent="0.25">
      <c r="A177" s="38"/>
      <c r="B177" s="40"/>
      <c r="C177" s="28"/>
      <c r="D177" s="39"/>
      <c r="E177" s="34"/>
      <c r="F177" s="28"/>
      <c r="G177" s="28"/>
      <c r="H177" s="28"/>
      <c r="I177" s="28"/>
      <c r="J177" s="28"/>
      <c r="K177" s="28"/>
      <c r="L177" s="34"/>
      <c r="O177" s="34"/>
      <c r="P177" s="34"/>
      <c r="Q177" s="34"/>
    </row>
    <row r="178" spans="1:17" ht="15.75" hidden="1" x14ac:dyDescent="0.25">
      <c r="A178" s="38"/>
      <c r="B178" s="40"/>
      <c r="C178" s="28"/>
      <c r="D178" s="39"/>
      <c r="E178" s="34"/>
      <c r="F178" s="28"/>
      <c r="G178" s="28"/>
      <c r="H178" s="28"/>
      <c r="I178" s="28"/>
      <c r="J178" s="28"/>
      <c r="K178" s="28"/>
      <c r="L178" s="28"/>
      <c r="O178" s="34"/>
      <c r="P178" s="34"/>
      <c r="Q178" s="34"/>
    </row>
    <row r="179" spans="1:17" ht="15.75" hidden="1" x14ac:dyDescent="0.25">
      <c r="A179" s="38" t="s">
        <v>23</v>
      </c>
      <c r="B179" s="42" t="s">
        <v>27</v>
      </c>
      <c r="C179" s="43" t="s">
        <v>24</v>
      </c>
      <c r="D179" s="39"/>
      <c r="E179" s="34"/>
      <c r="F179" s="29"/>
      <c r="G179" s="29" t="s">
        <v>16</v>
      </c>
      <c r="H179" s="29"/>
      <c r="I179" s="29" t="s">
        <v>30</v>
      </c>
      <c r="J179" s="34"/>
      <c r="K179" s="34"/>
      <c r="L179" s="34"/>
      <c r="O179" s="34"/>
      <c r="P179" s="34"/>
      <c r="Q179" s="34"/>
    </row>
    <row r="180" spans="1:17" ht="15.75" hidden="1" x14ac:dyDescent="0.25">
      <c r="A180" s="38"/>
      <c r="B180" s="44" t="s">
        <v>31</v>
      </c>
      <c r="C180" s="45" t="s">
        <v>20</v>
      </c>
      <c r="D180" s="39"/>
      <c r="E180" s="34"/>
      <c r="F180" s="46"/>
      <c r="G180" s="46" t="s">
        <v>17</v>
      </c>
      <c r="H180" s="46"/>
      <c r="I180" s="46" t="s">
        <v>25</v>
      </c>
      <c r="J180" s="34"/>
      <c r="K180" s="34"/>
      <c r="L180" s="34"/>
      <c r="O180" s="34"/>
      <c r="P180" s="34"/>
      <c r="Q180" s="34"/>
    </row>
    <row r="181" spans="1:17" hidden="1" x14ac:dyDescent="0.25"/>
    <row r="182" spans="1:17" ht="16.5" thickTop="1" x14ac:dyDescent="0.25">
      <c r="A182" s="21" t="s">
        <v>0</v>
      </c>
      <c r="B182" s="22"/>
      <c r="C182" s="23"/>
      <c r="D182" s="23"/>
      <c r="E182" s="23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 x14ac:dyDescent="0.25">
      <c r="A183" s="26" t="s">
        <v>188</v>
      </c>
      <c r="B183" s="21"/>
      <c r="C183" s="21"/>
      <c r="D183" s="21"/>
      <c r="E183" s="21"/>
      <c r="F183" s="24"/>
      <c r="G183" s="24"/>
      <c r="H183" s="24"/>
      <c r="I183" s="24"/>
      <c r="J183" s="24"/>
      <c r="K183" s="24"/>
      <c r="L183" s="25"/>
      <c r="O183" s="34"/>
      <c r="P183" s="34"/>
      <c r="Q183" s="34"/>
    </row>
    <row r="184" spans="1:17" ht="15.75" x14ac:dyDescent="0.25">
      <c r="A184" s="1"/>
      <c r="B184" s="1" t="s">
        <v>1</v>
      </c>
      <c r="C184" s="2" t="s">
        <v>2</v>
      </c>
      <c r="D184" s="71" t="s">
        <v>34</v>
      </c>
      <c r="E184" s="3" t="s">
        <v>3</v>
      </c>
      <c r="F184" s="2" t="s">
        <v>4</v>
      </c>
      <c r="G184" s="4" t="s">
        <v>18</v>
      </c>
      <c r="H184" s="4" t="s">
        <v>18</v>
      </c>
      <c r="I184" s="63" t="s">
        <v>7</v>
      </c>
      <c r="J184" s="65" t="s">
        <v>6</v>
      </c>
      <c r="K184" s="32" t="s">
        <v>29</v>
      </c>
      <c r="L184" s="32" t="s">
        <v>21</v>
      </c>
      <c r="M184" s="4" t="s">
        <v>8</v>
      </c>
      <c r="N184" s="30" t="s">
        <v>8</v>
      </c>
      <c r="O184" s="4" t="s">
        <v>9</v>
      </c>
      <c r="P184" s="62" t="s">
        <v>10</v>
      </c>
      <c r="Q184" s="54" t="s">
        <v>33</v>
      </c>
    </row>
    <row r="185" spans="1:17" ht="15.75" x14ac:dyDescent="0.25">
      <c r="A185" s="5"/>
      <c r="B185" s="5"/>
      <c r="C185" s="6"/>
      <c r="D185" s="60"/>
      <c r="E185" s="7"/>
      <c r="F185" s="6"/>
      <c r="G185" s="8" t="s">
        <v>11</v>
      </c>
      <c r="H185" s="8" t="s">
        <v>11</v>
      </c>
      <c r="I185" s="31" t="s">
        <v>19</v>
      </c>
      <c r="J185" s="61" t="s">
        <v>35</v>
      </c>
      <c r="K185" s="33" t="s">
        <v>22</v>
      </c>
      <c r="L185" s="33" t="s">
        <v>15</v>
      </c>
      <c r="M185" s="8" t="s">
        <v>13</v>
      </c>
      <c r="N185" s="31" t="s">
        <v>14</v>
      </c>
      <c r="O185" s="8" t="s">
        <v>12</v>
      </c>
      <c r="P185" s="5"/>
      <c r="Q185" s="9"/>
    </row>
    <row r="186" spans="1:17" ht="15.75" x14ac:dyDescent="0.25">
      <c r="A186" s="5"/>
      <c r="B186" s="5"/>
      <c r="C186" s="10"/>
      <c r="D186" s="60"/>
      <c r="E186" s="7"/>
      <c r="F186" s="6"/>
      <c r="G186" s="8" t="s">
        <v>41</v>
      </c>
      <c r="H186" s="8"/>
      <c r="I186" s="31" t="s">
        <v>5</v>
      </c>
      <c r="J186" s="8"/>
      <c r="K186" s="8"/>
      <c r="L186" s="8"/>
      <c r="M186" s="8"/>
      <c r="N186" s="8"/>
      <c r="O186" s="8"/>
      <c r="P186" s="5"/>
      <c r="Q186" s="9"/>
    </row>
    <row r="187" spans="1:17" ht="15.75" x14ac:dyDescent="0.25">
      <c r="A187" s="11"/>
      <c r="B187" s="11"/>
      <c r="C187" s="12"/>
      <c r="D187" s="72"/>
      <c r="E187" s="13"/>
      <c r="F187" s="14"/>
      <c r="G187" s="15"/>
      <c r="H187" s="50"/>
      <c r="I187" s="15"/>
      <c r="J187" s="49"/>
      <c r="K187" s="53"/>
      <c r="L187" s="75"/>
      <c r="M187" s="15"/>
      <c r="N187" s="15"/>
      <c r="O187" s="15"/>
      <c r="P187" s="11"/>
      <c r="Q187" s="16"/>
    </row>
    <row r="188" spans="1:17" ht="15.75" x14ac:dyDescent="0.25">
      <c r="A188" s="52"/>
      <c r="B188" s="47"/>
      <c r="C188" s="48"/>
      <c r="D188" s="73"/>
      <c r="E188" s="17"/>
      <c r="F188" s="48"/>
      <c r="G188" s="36"/>
      <c r="H188" s="36"/>
      <c r="I188" s="36"/>
      <c r="J188" s="36"/>
      <c r="K188" s="8"/>
      <c r="L188" s="34"/>
      <c r="M188" s="8"/>
      <c r="N188" s="8"/>
      <c r="O188" s="8"/>
      <c r="P188" s="35"/>
      <c r="Q188" s="37"/>
    </row>
    <row r="189" spans="1:17" ht="15.75" x14ac:dyDescent="0.25">
      <c r="A189" s="52">
        <v>1</v>
      </c>
      <c r="B189" s="51" t="s">
        <v>195</v>
      </c>
      <c r="C189" s="48" t="s">
        <v>196</v>
      </c>
      <c r="D189" s="67" t="s">
        <v>197</v>
      </c>
      <c r="E189" s="17">
        <v>43157</v>
      </c>
      <c r="F189" s="20" t="s">
        <v>198</v>
      </c>
      <c r="G189" s="36">
        <v>0</v>
      </c>
      <c r="H189" s="36">
        <v>0</v>
      </c>
      <c r="I189" s="8">
        <v>0</v>
      </c>
      <c r="J189" s="8">
        <v>0</v>
      </c>
      <c r="K189" s="8">
        <v>0</v>
      </c>
      <c r="L189" s="8">
        <v>0</v>
      </c>
      <c r="M189" s="8">
        <f>SUM(G189:L189)</f>
        <v>0</v>
      </c>
      <c r="N189" s="8">
        <f>4000000-M189</f>
        <v>4000000</v>
      </c>
      <c r="O189" s="8">
        <f t="shared" ref="O189" si="19">+M189+N189</f>
        <v>4000000</v>
      </c>
      <c r="P189" s="77" t="s">
        <v>199</v>
      </c>
      <c r="Q189" s="60" t="s">
        <v>58</v>
      </c>
    </row>
    <row r="190" spans="1:17" ht="15.75" x14ac:dyDescent="0.25">
      <c r="A190" s="52"/>
      <c r="B190" s="51"/>
      <c r="C190" s="48"/>
      <c r="D190" s="34"/>
      <c r="E190" s="17"/>
      <c r="F190" s="48"/>
      <c r="G190" s="36"/>
      <c r="H190" s="36"/>
      <c r="I190" s="36"/>
      <c r="J190" s="36"/>
      <c r="K190" s="36"/>
      <c r="L190" s="34"/>
      <c r="M190" s="8"/>
      <c r="N190" s="8"/>
      <c r="O190" s="8"/>
      <c r="P190" s="59"/>
      <c r="Q190" s="66"/>
    </row>
    <row r="191" spans="1:17" ht="16.5" thickBot="1" x14ac:dyDescent="0.3">
      <c r="A191" s="18"/>
      <c r="B191" s="55"/>
      <c r="C191" s="56"/>
      <c r="D191" s="74"/>
      <c r="E191" s="56"/>
      <c r="F191" s="57"/>
      <c r="G191" s="19">
        <f t="shared" ref="G191:O191" si="20">SUM(G189:G190)</f>
        <v>0</v>
      </c>
      <c r="H191" s="19">
        <f t="shared" si="20"/>
        <v>0</v>
      </c>
      <c r="I191" s="19">
        <f t="shared" si="20"/>
        <v>0</v>
      </c>
      <c r="J191" s="19">
        <f t="shared" si="20"/>
        <v>0</v>
      </c>
      <c r="K191" s="19">
        <f t="shared" si="20"/>
        <v>0</v>
      </c>
      <c r="L191" s="19">
        <f t="shared" si="20"/>
        <v>0</v>
      </c>
      <c r="M191" s="19">
        <f t="shared" si="20"/>
        <v>0</v>
      </c>
      <c r="N191" s="19">
        <f t="shared" si="20"/>
        <v>4000000</v>
      </c>
      <c r="O191" s="19">
        <f t="shared" si="20"/>
        <v>4000000</v>
      </c>
      <c r="P191" s="68"/>
      <c r="Q191" s="70"/>
    </row>
    <row r="192" spans="1:17" ht="16.5" hidden="1" thickTop="1" x14ac:dyDescent="0.25">
      <c r="A192" s="23"/>
      <c r="B192" s="22"/>
      <c r="C192" s="22"/>
      <c r="D192" s="23"/>
      <c r="E192" s="22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2"/>
      <c r="Q192" s="69"/>
    </row>
    <row r="193" spans="1:17" ht="15.75" hidden="1" x14ac:dyDescent="0.25">
      <c r="A193" s="23"/>
      <c r="B193" s="28" t="s">
        <v>194</v>
      </c>
      <c r="C193" s="22"/>
      <c r="D193" s="39"/>
      <c r="E193" s="34"/>
      <c r="F193" s="27"/>
      <c r="G193" s="28"/>
      <c r="H193" s="28"/>
      <c r="I193" s="28"/>
      <c r="J193" s="28"/>
      <c r="K193" s="28"/>
      <c r="L193" s="28"/>
      <c r="O193" s="34"/>
      <c r="P193" s="34"/>
      <c r="Q193" s="51"/>
    </row>
    <row r="194" spans="1:17" ht="15.75" hidden="1" x14ac:dyDescent="0.25">
      <c r="A194" s="38"/>
      <c r="B194" s="40" t="s">
        <v>32</v>
      </c>
      <c r="C194" s="28" t="s">
        <v>28</v>
      </c>
      <c r="D194" s="39"/>
      <c r="E194" s="34"/>
      <c r="F194" s="41"/>
      <c r="G194" s="115" t="s">
        <v>26</v>
      </c>
      <c r="H194" s="115"/>
      <c r="I194" s="115"/>
      <c r="J194" s="34"/>
      <c r="K194" s="41"/>
      <c r="L194" s="34"/>
      <c r="O194" s="34"/>
      <c r="P194" s="34"/>
      <c r="Q194" s="34"/>
    </row>
    <row r="195" spans="1:17" ht="15.75" hidden="1" x14ac:dyDescent="0.2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 hidden="1" x14ac:dyDescent="0.2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28"/>
      <c r="O196" s="34"/>
      <c r="P196" s="34"/>
      <c r="Q196" s="34"/>
    </row>
    <row r="197" spans="1:17" ht="15.75" hidden="1" x14ac:dyDescent="0.2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34"/>
      <c r="O197" s="34"/>
      <c r="P197" s="34"/>
      <c r="Q197" s="34"/>
    </row>
    <row r="198" spans="1:17" ht="15.75" hidden="1" x14ac:dyDescent="0.25">
      <c r="A198" s="38"/>
      <c r="B198" s="40"/>
      <c r="C198" s="28"/>
      <c r="D198" s="39"/>
      <c r="E198" s="34"/>
      <c r="F198" s="28"/>
      <c r="G198" s="28"/>
      <c r="H198" s="28"/>
      <c r="I198" s="28"/>
      <c r="J198" s="28"/>
      <c r="K198" s="28"/>
      <c r="L198" s="28"/>
      <c r="O198" s="34"/>
      <c r="P198" s="34"/>
      <c r="Q198" s="34"/>
    </row>
    <row r="199" spans="1:17" ht="15.75" hidden="1" x14ac:dyDescent="0.25">
      <c r="A199" s="38" t="s">
        <v>23</v>
      </c>
      <c r="B199" s="42" t="s">
        <v>27</v>
      </c>
      <c r="C199" s="43" t="s">
        <v>24</v>
      </c>
      <c r="D199" s="39"/>
      <c r="E199" s="34"/>
      <c r="F199" s="29"/>
      <c r="G199" s="29" t="s">
        <v>16</v>
      </c>
      <c r="H199" s="29"/>
      <c r="I199" s="29" t="s">
        <v>30</v>
      </c>
      <c r="J199" s="34"/>
      <c r="K199" s="34"/>
      <c r="L199" s="34"/>
      <c r="O199" s="34"/>
      <c r="P199" s="34"/>
      <c r="Q199" s="34"/>
    </row>
    <row r="200" spans="1:17" ht="15.75" hidden="1" x14ac:dyDescent="0.25">
      <c r="A200" s="38"/>
      <c r="B200" s="44" t="s">
        <v>31</v>
      </c>
      <c r="C200" s="45" t="s">
        <v>20</v>
      </c>
      <c r="D200" s="39"/>
      <c r="E200" s="34"/>
      <c r="F200" s="46"/>
      <c r="G200" s="46" t="s">
        <v>17</v>
      </c>
      <c r="H200" s="46"/>
      <c r="I200" s="46" t="s">
        <v>25</v>
      </c>
      <c r="J200" s="34"/>
      <c r="K200" s="34"/>
      <c r="L200" s="34"/>
      <c r="O200" s="34"/>
      <c r="P200" s="34"/>
      <c r="Q200" s="34"/>
    </row>
    <row r="201" spans="1:17" hidden="1" x14ac:dyDescent="0.25"/>
    <row r="202" spans="1:17" ht="16.5" thickTop="1" x14ac:dyDescent="0.25">
      <c r="A202" s="21" t="s">
        <v>0</v>
      </c>
      <c r="B202" s="22"/>
      <c r="C202" s="23"/>
      <c r="D202" s="23"/>
      <c r="E202" s="23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 x14ac:dyDescent="0.25">
      <c r="A203" s="26" t="s">
        <v>200</v>
      </c>
      <c r="B203" s="21"/>
      <c r="C203" s="21"/>
      <c r="D203" s="21"/>
      <c r="E203" s="21"/>
      <c r="F203" s="24"/>
      <c r="G203" s="24"/>
      <c r="H203" s="24"/>
      <c r="I203" s="24"/>
      <c r="J203" s="24"/>
      <c r="K203" s="24"/>
      <c r="L203" s="25"/>
      <c r="O203" s="34"/>
      <c r="P203" s="34"/>
      <c r="Q203" s="34"/>
    </row>
    <row r="204" spans="1:17" ht="15.75" x14ac:dyDescent="0.25">
      <c r="A204" s="1"/>
      <c r="B204" s="1" t="s">
        <v>1</v>
      </c>
      <c r="C204" s="2" t="s">
        <v>2</v>
      </c>
      <c r="D204" s="71" t="s">
        <v>34</v>
      </c>
      <c r="E204" s="3" t="s">
        <v>3</v>
      </c>
      <c r="F204" s="2" t="s">
        <v>4</v>
      </c>
      <c r="G204" s="4" t="s">
        <v>18</v>
      </c>
      <c r="H204" s="4" t="s">
        <v>18</v>
      </c>
      <c r="I204" s="63" t="s">
        <v>7</v>
      </c>
      <c r="J204" s="65" t="s">
        <v>6</v>
      </c>
      <c r="K204" s="32" t="s">
        <v>29</v>
      </c>
      <c r="L204" s="32" t="s">
        <v>21</v>
      </c>
      <c r="M204" s="4" t="s">
        <v>8</v>
      </c>
      <c r="N204" s="30" t="s">
        <v>8</v>
      </c>
      <c r="O204" s="4" t="s">
        <v>9</v>
      </c>
      <c r="P204" s="62" t="s">
        <v>10</v>
      </c>
      <c r="Q204" s="54" t="s">
        <v>33</v>
      </c>
    </row>
    <row r="205" spans="1:17" ht="15.75" x14ac:dyDescent="0.25">
      <c r="A205" s="5"/>
      <c r="B205" s="5"/>
      <c r="C205" s="6"/>
      <c r="D205" s="60"/>
      <c r="E205" s="7"/>
      <c r="F205" s="6"/>
      <c r="G205" s="8" t="s">
        <v>11</v>
      </c>
      <c r="H205" s="8" t="s">
        <v>11</v>
      </c>
      <c r="I205" s="31" t="s">
        <v>19</v>
      </c>
      <c r="J205" s="61" t="s">
        <v>35</v>
      </c>
      <c r="K205" s="33" t="s">
        <v>22</v>
      </c>
      <c r="L205" s="33" t="s">
        <v>15</v>
      </c>
      <c r="M205" s="8" t="s">
        <v>13</v>
      </c>
      <c r="N205" s="31" t="s">
        <v>14</v>
      </c>
      <c r="O205" s="8" t="s">
        <v>12</v>
      </c>
      <c r="P205" s="5"/>
      <c r="Q205" s="9"/>
    </row>
    <row r="206" spans="1:17" ht="15.75" x14ac:dyDescent="0.25">
      <c r="A206" s="5"/>
      <c r="B206" s="5"/>
      <c r="C206" s="10"/>
      <c r="D206" s="60"/>
      <c r="E206" s="7"/>
      <c r="F206" s="6"/>
      <c r="G206" s="8" t="s">
        <v>41</v>
      </c>
      <c r="H206" s="8"/>
      <c r="I206" s="31" t="s">
        <v>5</v>
      </c>
      <c r="J206" s="8"/>
      <c r="K206" s="8"/>
      <c r="L206" s="8"/>
      <c r="M206" s="8"/>
      <c r="N206" s="8"/>
      <c r="O206" s="8"/>
      <c r="P206" s="5"/>
      <c r="Q206" s="9"/>
    </row>
    <row r="207" spans="1:17" ht="15.75" x14ac:dyDescent="0.25">
      <c r="A207" s="11"/>
      <c r="B207" s="11"/>
      <c r="C207" s="12"/>
      <c r="D207" s="72"/>
      <c r="E207" s="13"/>
      <c r="F207" s="14"/>
      <c r="G207" s="15"/>
      <c r="H207" s="50"/>
      <c r="I207" s="15"/>
      <c r="J207" s="49"/>
      <c r="K207" s="53"/>
      <c r="L207" s="75"/>
      <c r="M207" s="15"/>
      <c r="N207" s="15"/>
      <c r="O207" s="15"/>
      <c r="P207" s="11"/>
      <c r="Q207" s="16"/>
    </row>
    <row r="208" spans="1:17" ht="15.75" x14ac:dyDescent="0.25">
      <c r="A208" s="52"/>
      <c r="B208" s="47"/>
      <c r="C208" s="48"/>
      <c r="D208" s="73"/>
      <c r="E208" s="17"/>
      <c r="F208" s="48"/>
      <c r="G208" s="36"/>
      <c r="H208" s="36"/>
      <c r="I208" s="36"/>
      <c r="J208" s="36"/>
      <c r="K208" s="8"/>
      <c r="L208" s="34"/>
      <c r="M208" s="8"/>
      <c r="N208" s="8"/>
      <c r="O208" s="8"/>
      <c r="P208" s="35"/>
      <c r="Q208" s="37"/>
    </row>
    <row r="209" spans="1:17" ht="15.75" x14ac:dyDescent="0.25">
      <c r="A209" s="52">
        <v>1</v>
      </c>
      <c r="B209" s="51" t="s">
        <v>201</v>
      </c>
      <c r="C209" s="48" t="s">
        <v>202</v>
      </c>
      <c r="D209" s="67" t="s">
        <v>203</v>
      </c>
      <c r="E209" s="17">
        <v>43158</v>
      </c>
      <c r="F209" s="20" t="s">
        <v>204</v>
      </c>
      <c r="G209" s="36">
        <v>0</v>
      </c>
      <c r="H209" s="36">
        <v>0</v>
      </c>
      <c r="I209" s="8">
        <v>0</v>
      </c>
      <c r="J209" s="8">
        <v>0</v>
      </c>
      <c r="K209" s="8">
        <v>50000</v>
      </c>
      <c r="L209" s="8">
        <v>0</v>
      </c>
      <c r="M209" s="8">
        <f>SUM(G209:L209)</f>
        <v>50000</v>
      </c>
      <c r="N209" s="8">
        <f>5000000-M209</f>
        <v>4950000</v>
      </c>
      <c r="O209" s="8">
        <f t="shared" ref="O209" si="21">+M209+N209</f>
        <v>5000000</v>
      </c>
      <c r="P209" s="77" t="s">
        <v>205</v>
      </c>
      <c r="Q209" s="60" t="s">
        <v>40</v>
      </c>
    </row>
    <row r="210" spans="1:17" ht="15.75" x14ac:dyDescent="0.2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 x14ac:dyDescent="0.3">
      <c r="A211" s="18"/>
      <c r="B211" s="55"/>
      <c r="C211" s="56"/>
      <c r="D211" s="74"/>
      <c r="E211" s="56"/>
      <c r="F211" s="57"/>
      <c r="G211" s="19">
        <f t="shared" ref="G211" si="22">SUM(G209:G210)</f>
        <v>0</v>
      </c>
      <c r="H211" s="19">
        <f t="shared" ref="H211" si="23">SUM(H209:H210)</f>
        <v>0</v>
      </c>
      <c r="I211" s="19">
        <f t="shared" ref="I211" si="24">SUM(I209:I210)</f>
        <v>0</v>
      </c>
      <c r="J211" s="19">
        <f t="shared" ref="J211" si="25">SUM(J209:J210)</f>
        <v>0</v>
      </c>
      <c r="K211" s="19">
        <f t="shared" ref="K211" si="26">SUM(K209:K210)</f>
        <v>50000</v>
      </c>
      <c r="L211" s="19">
        <f t="shared" ref="L211" si="27">SUM(L209:L210)</f>
        <v>0</v>
      </c>
      <c r="M211" s="19">
        <f t="shared" ref="M211" si="28">SUM(M209:M210)</f>
        <v>50000</v>
      </c>
      <c r="N211" s="19">
        <f t="shared" ref="N211" si="29">SUM(N209:N210)</f>
        <v>4950000</v>
      </c>
      <c r="O211" s="19">
        <f t="shared" ref="O211" si="30">SUM(O209:O210)</f>
        <v>5000000</v>
      </c>
      <c r="P211" s="68"/>
      <c r="Q211" s="70"/>
    </row>
    <row r="212" spans="1:17" ht="16.5" hidden="1" thickTop="1" x14ac:dyDescent="0.25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 hidden="1" x14ac:dyDescent="0.25">
      <c r="A213" s="23"/>
      <c r="B213" s="28" t="s">
        <v>206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 hidden="1" x14ac:dyDescent="0.25">
      <c r="A214" s="38"/>
      <c r="B214" s="40" t="s">
        <v>32</v>
      </c>
      <c r="C214" s="28" t="s">
        <v>28</v>
      </c>
      <c r="D214" s="39"/>
      <c r="E214" s="34"/>
      <c r="F214" s="41"/>
      <c r="G214" s="115" t="s">
        <v>26</v>
      </c>
      <c r="H214" s="115"/>
      <c r="I214" s="115"/>
      <c r="J214" s="34"/>
      <c r="K214" s="41"/>
      <c r="L214" s="34"/>
      <c r="O214" s="34"/>
      <c r="P214" s="34"/>
      <c r="Q214" s="34"/>
    </row>
    <row r="215" spans="1:17" ht="15.75" hidden="1" x14ac:dyDescent="0.2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 hidden="1" x14ac:dyDescent="0.2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 hidden="1" x14ac:dyDescent="0.2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 hidden="1" x14ac:dyDescent="0.2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 hidden="1" x14ac:dyDescent="0.2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 hidden="1" x14ac:dyDescent="0.2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1" spans="1:17" hidden="1" x14ac:dyDescent="0.25"/>
    <row r="222" spans="1:17" ht="16.5" thickTop="1" x14ac:dyDescent="0.2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 x14ac:dyDescent="0.25">
      <c r="A223" s="26" t="s">
        <v>200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 x14ac:dyDescent="0.2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 x14ac:dyDescent="0.2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 x14ac:dyDescent="0.25">
      <c r="A226" s="5"/>
      <c r="B226" s="5"/>
      <c r="C226" s="10"/>
      <c r="D226" s="60"/>
      <c r="E226" s="7"/>
      <c r="F226" s="6"/>
      <c r="G226" s="8" t="s">
        <v>90</v>
      </c>
      <c r="H226" s="8"/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 x14ac:dyDescent="0.2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 x14ac:dyDescent="0.2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 x14ac:dyDescent="0.25">
      <c r="A229" s="52">
        <v>1</v>
      </c>
      <c r="B229" s="51" t="s">
        <v>207</v>
      </c>
      <c r="C229" s="48" t="s">
        <v>208</v>
      </c>
      <c r="D229" s="67" t="s">
        <v>209</v>
      </c>
      <c r="E229" s="17">
        <v>43158</v>
      </c>
      <c r="F229" s="20" t="s">
        <v>210</v>
      </c>
      <c r="G229" s="36">
        <v>23324000</v>
      </c>
      <c r="H229" s="36">
        <v>0</v>
      </c>
      <c r="I229" s="8">
        <v>583100</v>
      </c>
      <c r="J229" s="8">
        <v>0</v>
      </c>
      <c r="K229" s="8">
        <v>53240</v>
      </c>
      <c r="L229" s="8">
        <v>200000</v>
      </c>
      <c r="M229" s="8">
        <f>SUM(G229:L229)</f>
        <v>24160340</v>
      </c>
      <c r="N229" s="8">
        <f>36160340-M229</f>
        <v>12000000</v>
      </c>
      <c r="O229" s="8">
        <f t="shared" ref="O229" si="31">+M229+N229</f>
        <v>36160340</v>
      </c>
      <c r="P229" s="77" t="s">
        <v>159</v>
      </c>
      <c r="Q229" s="60" t="s">
        <v>52</v>
      </c>
    </row>
    <row r="230" spans="1:17" ht="15.75" x14ac:dyDescent="0.25">
      <c r="A230" s="52">
        <v>2</v>
      </c>
      <c r="B230" s="51" t="s">
        <v>211</v>
      </c>
      <c r="C230" s="48" t="s">
        <v>212</v>
      </c>
      <c r="D230" s="67" t="s">
        <v>213</v>
      </c>
      <c r="E230" s="17">
        <v>43158</v>
      </c>
      <c r="F230" s="20" t="s">
        <v>214</v>
      </c>
      <c r="G230" s="36">
        <v>17500000</v>
      </c>
      <c r="H230" s="36">
        <v>0</v>
      </c>
      <c r="I230" s="8">
        <v>437500</v>
      </c>
      <c r="J230" s="8">
        <v>0</v>
      </c>
      <c r="K230" s="8">
        <v>200000</v>
      </c>
      <c r="L230" s="8">
        <v>200000</v>
      </c>
      <c r="M230" s="8">
        <f>SUM(G230:L230)</f>
        <v>18337500</v>
      </c>
      <c r="N230" s="8">
        <f>50000000-M230</f>
        <v>31662500</v>
      </c>
      <c r="O230" s="8">
        <f t="shared" ref="O230" si="32">+M230+N230</f>
        <v>50000000</v>
      </c>
      <c r="P230" s="77" t="s">
        <v>215</v>
      </c>
      <c r="Q230" s="60" t="s">
        <v>52</v>
      </c>
    </row>
    <row r="231" spans="1:17" ht="15.75" x14ac:dyDescent="0.2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 x14ac:dyDescent="0.3">
      <c r="A232" s="18"/>
      <c r="B232" s="55"/>
      <c r="C232" s="56"/>
      <c r="D232" s="74"/>
      <c r="E232" s="56"/>
      <c r="F232" s="57"/>
      <c r="G232" s="19">
        <f>SUM(G229:G231)</f>
        <v>40824000</v>
      </c>
      <c r="H232" s="19">
        <f t="shared" ref="H232:O232" si="33">SUM(H229:H231)</f>
        <v>0</v>
      </c>
      <c r="I232" s="19">
        <f t="shared" si="33"/>
        <v>1020600</v>
      </c>
      <c r="J232" s="19">
        <f t="shared" si="33"/>
        <v>0</v>
      </c>
      <c r="K232" s="19">
        <f t="shared" si="33"/>
        <v>253240</v>
      </c>
      <c r="L232" s="19">
        <f t="shared" si="33"/>
        <v>400000</v>
      </c>
      <c r="M232" s="19">
        <f t="shared" si="33"/>
        <v>42497840</v>
      </c>
      <c r="N232" s="19">
        <f t="shared" si="33"/>
        <v>43662500</v>
      </c>
      <c r="O232" s="19">
        <f t="shared" si="33"/>
        <v>86160340</v>
      </c>
      <c r="P232" s="68"/>
      <c r="Q232" s="70"/>
    </row>
    <row r="233" spans="1:17" ht="16.5" thickTop="1" x14ac:dyDescent="0.25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 x14ac:dyDescent="0.25">
      <c r="A234" s="23"/>
      <c r="B234" s="28" t="s">
        <v>206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 x14ac:dyDescent="0.25">
      <c r="A235" s="38"/>
      <c r="B235" s="40" t="s">
        <v>32</v>
      </c>
      <c r="C235" s="28" t="s">
        <v>28</v>
      </c>
      <c r="D235" s="39"/>
      <c r="E235" s="34"/>
      <c r="F235" s="41"/>
      <c r="G235" s="115" t="s">
        <v>26</v>
      </c>
      <c r="H235" s="115"/>
      <c r="I235" s="115"/>
      <c r="J235" s="34"/>
      <c r="K235" s="41"/>
      <c r="L235" s="34"/>
      <c r="O235" s="34"/>
      <c r="P235" s="34"/>
      <c r="Q235" s="34"/>
    </row>
    <row r="236" spans="1:17" ht="15.75" x14ac:dyDescent="0.2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 x14ac:dyDescent="0.2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 x14ac:dyDescent="0.2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 x14ac:dyDescent="0.2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 x14ac:dyDescent="0.2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 x14ac:dyDescent="0.2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</sheetData>
  <mergeCells count="12">
    <mergeCell ref="G214:I214"/>
    <mergeCell ref="G235:I235"/>
    <mergeCell ref="G13:I13"/>
    <mergeCell ref="G33:I33"/>
    <mergeCell ref="G53:I53"/>
    <mergeCell ref="G73:I73"/>
    <mergeCell ref="G93:I93"/>
    <mergeCell ref="G174:I174"/>
    <mergeCell ref="G194:I194"/>
    <mergeCell ref="G154:I154"/>
    <mergeCell ref="G113:I113"/>
    <mergeCell ref="G133:I133"/>
  </mergeCells>
  <pageMargins left="7.874015748031496E-2" right="0.70866141732283472" top="0.74803149606299213" bottom="0.98425196850393704" header="0.31496062992125984" footer="0.31496062992125984"/>
  <pageSetup paperSize="5" scale="7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abSelected="1" topLeftCell="A134" workbookViewId="0">
      <selection activeCell="K143" sqref="K143"/>
    </sheetView>
  </sheetViews>
  <sheetFormatPr defaultRowHeight="15" x14ac:dyDescent="0.25"/>
  <cols>
    <col min="1" max="1" width="2.28515625" style="64" customWidth="1"/>
    <col min="2" max="2" width="16.425781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16.7109375" style="64" customWidth="1"/>
    <col min="9" max="9" width="16.28515625" style="64" customWidth="1"/>
    <col min="10" max="10" width="15.42578125" style="64" customWidth="1"/>
    <col min="11" max="11" width="13" style="64" customWidth="1"/>
    <col min="12" max="12" width="12.85546875" style="64" customWidth="1"/>
    <col min="13" max="13" width="16.42578125" style="34" customWidth="1"/>
    <col min="14" max="14" width="16.5703125" style="34" bestFit="1" customWidth="1"/>
    <col min="15" max="15" width="16.28515625" style="64" customWidth="1"/>
    <col min="16" max="16" width="8.85546875" style="64" customWidth="1"/>
    <col min="17" max="17" width="6.140625" style="64" customWidth="1"/>
    <col min="18" max="18" width="5.85546875" style="64" customWidth="1"/>
    <col min="19" max="16384" width="9.140625" style="64"/>
  </cols>
  <sheetData>
    <row r="1" spans="1:17" ht="15.75" x14ac:dyDescent="0.2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  <c r="O1" s="34"/>
      <c r="P1" s="34"/>
      <c r="Q1" s="34"/>
    </row>
    <row r="2" spans="1:17" ht="15.75" x14ac:dyDescent="0.25">
      <c r="A2" s="26" t="s">
        <v>221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 x14ac:dyDescent="0.2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 x14ac:dyDescent="0.2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 x14ac:dyDescent="0.25">
      <c r="A5" s="5"/>
      <c r="B5" s="5"/>
      <c r="C5" s="10"/>
      <c r="D5" s="60"/>
      <c r="E5" s="7"/>
      <c r="F5" s="6"/>
      <c r="G5" s="8" t="s">
        <v>90</v>
      </c>
      <c r="H5" s="8"/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 x14ac:dyDescent="0.2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 x14ac:dyDescent="0.2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 x14ac:dyDescent="0.25">
      <c r="A8" s="52">
        <v>1</v>
      </c>
      <c r="B8" s="51" t="s">
        <v>216</v>
      </c>
      <c r="C8" s="48" t="s">
        <v>217</v>
      </c>
      <c r="D8" s="67" t="s">
        <v>218</v>
      </c>
      <c r="E8" s="17">
        <v>43161</v>
      </c>
      <c r="F8" s="20" t="s">
        <v>219</v>
      </c>
      <c r="G8" s="36">
        <v>0</v>
      </c>
      <c r="H8" s="36">
        <v>0</v>
      </c>
      <c r="I8" s="8">
        <v>0</v>
      </c>
      <c r="J8" s="8">
        <v>0</v>
      </c>
      <c r="K8" s="8">
        <v>250000</v>
      </c>
      <c r="L8" s="8">
        <v>0</v>
      </c>
      <c r="M8" s="8">
        <f>SUM(G8:L8)</f>
        <v>250000</v>
      </c>
      <c r="N8" s="8">
        <f>25000000-M8</f>
        <v>24750000</v>
      </c>
      <c r="O8" s="8">
        <f t="shared" ref="O8" si="0">+M8+N8</f>
        <v>25000000</v>
      </c>
      <c r="P8" s="77" t="s">
        <v>220</v>
      </c>
      <c r="Q8" s="60" t="s">
        <v>40</v>
      </c>
    </row>
    <row r="9" spans="1:17" ht="15.75" x14ac:dyDescent="0.2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 x14ac:dyDescent="0.3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250000</v>
      </c>
      <c r="L10" s="19">
        <f t="shared" si="1"/>
        <v>0</v>
      </c>
      <c r="M10" s="19">
        <f t="shared" si="1"/>
        <v>250000</v>
      </c>
      <c r="N10" s="19">
        <f t="shared" si="1"/>
        <v>24750000</v>
      </c>
      <c r="O10" s="19">
        <f t="shared" si="1"/>
        <v>25000000</v>
      </c>
      <c r="P10" s="68"/>
      <c r="Q10" s="70"/>
    </row>
    <row r="11" spans="1:17" ht="16.5" thickTop="1" x14ac:dyDescent="0.25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 x14ac:dyDescent="0.25">
      <c r="A12" s="23"/>
      <c r="B12" s="28" t="s">
        <v>222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 x14ac:dyDescent="0.25">
      <c r="A13" s="38"/>
      <c r="B13" s="40" t="s">
        <v>32</v>
      </c>
      <c r="C13" s="28" t="s">
        <v>28</v>
      </c>
      <c r="D13" s="39"/>
      <c r="E13" s="34"/>
      <c r="F13" s="41"/>
      <c r="G13" s="115" t="s">
        <v>26</v>
      </c>
      <c r="H13" s="115"/>
      <c r="I13" s="115"/>
      <c r="J13" s="34"/>
      <c r="K13" s="41"/>
      <c r="L13" s="34"/>
      <c r="O13" s="34"/>
      <c r="P13" s="34"/>
      <c r="Q13" s="34"/>
    </row>
    <row r="14" spans="1:17" ht="15.75" x14ac:dyDescent="0.2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 x14ac:dyDescent="0.2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 x14ac:dyDescent="0.2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 x14ac:dyDescent="0.2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 x14ac:dyDescent="0.2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 x14ac:dyDescent="0.2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 x14ac:dyDescent="0.2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 x14ac:dyDescent="0.25">
      <c r="A22" s="26" t="s">
        <v>221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 x14ac:dyDescent="0.2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 x14ac:dyDescent="0.2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 x14ac:dyDescent="0.25">
      <c r="A25" s="5"/>
      <c r="B25" s="5"/>
      <c r="C25" s="10"/>
      <c r="D25" s="60"/>
      <c r="E25" s="7"/>
      <c r="F25" s="6"/>
      <c r="G25" s="8" t="s">
        <v>90</v>
      </c>
      <c r="H25" s="8" t="s">
        <v>81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 x14ac:dyDescent="0.2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 x14ac:dyDescent="0.2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 x14ac:dyDescent="0.25">
      <c r="A28" s="52">
        <v>1</v>
      </c>
      <c r="B28" s="91" t="s">
        <v>223</v>
      </c>
      <c r="C28" s="48" t="s">
        <v>224</v>
      </c>
      <c r="D28" s="67" t="s">
        <v>225</v>
      </c>
      <c r="E28" s="17">
        <v>43161</v>
      </c>
      <c r="F28" s="20" t="s">
        <v>226</v>
      </c>
      <c r="G28" s="36">
        <v>28332000</v>
      </c>
      <c r="H28" s="36">
        <v>270000</v>
      </c>
      <c r="I28" s="8">
        <v>715050</v>
      </c>
      <c r="J28" s="8">
        <v>150730</v>
      </c>
      <c r="K28" s="8">
        <v>100000</v>
      </c>
      <c r="L28" s="8">
        <v>200000</v>
      </c>
      <c r="M28" s="8">
        <f>SUM(G28:L28)</f>
        <v>29767780</v>
      </c>
      <c r="N28" s="8">
        <f>40000000-M28</f>
        <v>10232220</v>
      </c>
      <c r="O28" s="8">
        <f t="shared" ref="O28" si="2">+M28+N28</f>
        <v>40000000</v>
      </c>
      <c r="P28" s="77" t="s">
        <v>227</v>
      </c>
      <c r="Q28" s="60" t="s">
        <v>52</v>
      </c>
    </row>
    <row r="29" spans="1:17" ht="15.75" x14ac:dyDescent="0.2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 x14ac:dyDescent="0.3">
      <c r="A30" s="18"/>
      <c r="B30" s="55"/>
      <c r="C30" s="56"/>
      <c r="D30" s="74"/>
      <c r="E30" s="56"/>
      <c r="F30" s="57"/>
      <c r="G30" s="19">
        <f t="shared" ref="G30" si="3">SUM(G28:G29)</f>
        <v>28332000</v>
      </c>
      <c r="H30" s="19">
        <f t="shared" ref="H30" si="4">SUM(H28:H29)</f>
        <v>270000</v>
      </c>
      <c r="I30" s="19">
        <f t="shared" ref="I30" si="5">SUM(I28:I29)</f>
        <v>715050</v>
      </c>
      <c r="J30" s="19">
        <f t="shared" ref="J30" si="6">SUM(J28:J29)</f>
        <v>150730</v>
      </c>
      <c r="K30" s="19">
        <f t="shared" ref="K30" si="7">SUM(K28:K29)</f>
        <v>100000</v>
      </c>
      <c r="L30" s="19">
        <f t="shared" ref="L30" si="8">SUM(L28:L29)</f>
        <v>200000</v>
      </c>
      <c r="M30" s="19">
        <f t="shared" ref="M30" si="9">SUM(M28:M29)</f>
        <v>29767780</v>
      </c>
      <c r="N30" s="19">
        <f t="shared" ref="N30" si="10">SUM(N28:N29)</f>
        <v>10232220</v>
      </c>
      <c r="O30" s="19">
        <f t="shared" ref="O30" si="11">SUM(O28:O29)</f>
        <v>40000000</v>
      </c>
      <c r="P30" s="68"/>
      <c r="Q30" s="70"/>
    </row>
    <row r="31" spans="1:17" ht="16.5" thickTop="1" x14ac:dyDescent="0.25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 x14ac:dyDescent="0.25">
      <c r="A32" s="23"/>
      <c r="B32" s="28" t="s">
        <v>222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 x14ac:dyDescent="0.25">
      <c r="A33" s="38"/>
      <c r="B33" s="40" t="s">
        <v>32</v>
      </c>
      <c r="C33" s="28" t="s">
        <v>28</v>
      </c>
      <c r="D33" s="39"/>
      <c r="E33" s="34"/>
      <c r="F33" s="41"/>
      <c r="G33" s="115" t="s">
        <v>26</v>
      </c>
      <c r="H33" s="115"/>
      <c r="I33" s="115"/>
      <c r="J33" s="34"/>
      <c r="K33" s="41"/>
      <c r="L33" s="34"/>
      <c r="O33" s="34"/>
      <c r="P33" s="34"/>
      <c r="Q33" s="34"/>
    </row>
    <row r="34" spans="1:17" ht="15.75" x14ac:dyDescent="0.2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 x14ac:dyDescent="0.2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 x14ac:dyDescent="0.2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 x14ac:dyDescent="0.2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 x14ac:dyDescent="0.2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 x14ac:dyDescent="0.2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 x14ac:dyDescent="0.2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 x14ac:dyDescent="0.25">
      <c r="A42" s="26" t="s">
        <v>228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 x14ac:dyDescent="0.2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 x14ac:dyDescent="0.2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 x14ac:dyDescent="0.25">
      <c r="A45" s="5"/>
      <c r="B45" s="5"/>
      <c r="C45" s="10"/>
      <c r="D45" s="60"/>
      <c r="E45" s="7"/>
      <c r="F45" s="6"/>
      <c r="G45" s="8" t="s">
        <v>22</v>
      </c>
      <c r="H45" s="8" t="s">
        <v>81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 x14ac:dyDescent="0.2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 x14ac:dyDescent="0.2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 x14ac:dyDescent="0.25">
      <c r="A48" s="52">
        <v>1</v>
      </c>
      <c r="B48" s="51" t="s">
        <v>36</v>
      </c>
      <c r="C48" s="48" t="s">
        <v>37</v>
      </c>
      <c r="D48" s="67" t="s">
        <v>229</v>
      </c>
      <c r="E48" s="17">
        <v>43165</v>
      </c>
      <c r="F48" s="20" t="s">
        <v>38</v>
      </c>
      <c r="G48" s="36">
        <v>34530826</v>
      </c>
      <c r="H48" s="36">
        <v>0</v>
      </c>
      <c r="I48" s="8">
        <v>863271</v>
      </c>
      <c r="J48" s="8">
        <v>222057</v>
      </c>
      <c r="K48" s="8">
        <v>154692</v>
      </c>
      <c r="L48" s="8">
        <v>200000</v>
      </c>
      <c r="M48" s="8">
        <f>SUM(G48:L48)</f>
        <v>35970846</v>
      </c>
      <c r="N48" s="8">
        <f>50000000-M48</f>
        <v>14029154</v>
      </c>
      <c r="O48" s="8">
        <f t="shared" ref="O48" si="12">+M48+N48</f>
        <v>50000000</v>
      </c>
      <c r="P48" s="77" t="s">
        <v>39</v>
      </c>
      <c r="Q48" s="60" t="s">
        <v>52</v>
      </c>
    </row>
    <row r="49" spans="1:17" ht="15.75" x14ac:dyDescent="0.2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 x14ac:dyDescent="0.3">
      <c r="A50" s="18"/>
      <c r="B50" s="55"/>
      <c r="C50" s="56"/>
      <c r="D50" s="74"/>
      <c r="E50" s="56"/>
      <c r="F50" s="57"/>
      <c r="G50" s="19">
        <f t="shared" ref="G50" si="13">SUM(G48:G49)</f>
        <v>34530826</v>
      </c>
      <c r="H50" s="19">
        <f t="shared" ref="H50:O50" si="14">SUM(H48:H49)</f>
        <v>0</v>
      </c>
      <c r="I50" s="19">
        <f t="shared" si="14"/>
        <v>863271</v>
      </c>
      <c r="J50" s="19">
        <f t="shared" si="14"/>
        <v>222057</v>
      </c>
      <c r="K50" s="19">
        <f t="shared" si="14"/>
        <v>154692</v>
      </c>
      <c r="L50" s="19">
        <f t="shared" si="14"/>
        <v>200000</v>
      </c>
      <c r="M50" s="19">
        <f t="shared" si="14"/>
        <v>35970846</v>
      </c>
      <c r="N50" s="19">
        <f t="shared" si="14"/>
        <v>14029154</v>
      </c>
      <c r="O50" s="19">
        <f t="shared" si="14"/>
        <v>50000000</v>
      </c>
      <c r="P50" s="68"/>
      <c r="Q50" s="70"/>
    </row>
    <row r="51" spans="1:17" ht="16.5" thickTop="1" x14ac:dyDescent="0.25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 x14ac:dyDescent="0.25">
      <c r="A52" s="23"/>
      <c r="B52" s="28" t="s">
        <v>230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 x14ac:dyDescent="0.25">
      <c r="A53" s="38"/>
      <c r="B53" s="40" t="s">
        <v>32</v>
      </c>
      <c r="C53" s="28" t="s">
        <v>28</v>
      </c>
      <c r="D53" s="39"/>
      <c r="E53" s="34"/>
      <c r="F53" s="41"/>
      <c r="G53" s="115" t="s">
        <v>26</v>
      </c>
      <c r="H53" s="115"/>
      <c r="I53" s="115"/>
      <c r="J53" s="34"/>
      <c r="K53" s="41"/>
      <c r="L53" s="34"/>
      <c r="O53" s="34"/>
      <c r="P53" s="34"/>
      <c r="Q53" s="34"/>
    </row>
    <row r="54" spans="1:17" ht="15.75" x14ac:dyDescent="0.2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 x14ac:dyDescent="0.2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 x14ac:dyDescent="0.2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 x14ac:dyDescent="0.2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 x14ac:dyDescent="0.2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 x14ac:dyDescent="0.2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 x14ac:dyDescent="0.2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 x14ac:dyDescent="0.25">
      <c r="A62" s="26" t="s">
        <v>228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 x14ac:dyDescent="0.2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 x14ac:dyDescent="0.2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 x14ac:dyDescent="0.25">
      <c r="A65" s="5"/>
      <c r="B65" s="5"/>
      <c r="C65" s="10"/>
      <c r="D65" s="60"/>
      <c r="E65" s="7"/>
      <c r="F65" s="6"/>
      <c r="G65" s="8" t="s">
        <v>22</v>
      </c>
      <c r="H65" s="8" t="s">
        <v>81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 x14ac:dyDescent="0.2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 x14ac:dyDescent="0.2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 x14ac:dyDescent="0.25">
      <c r="A68" s="52">
        <v>1</v>
      </c>
      <c r="B68" s="51" t="s">
        <v>231</v>
      </c>
      <c r="C68" s="48" t="s">
        <v>232</v>
      </c>
      <c r="D68" s="67" t="s">
        <v>233</v>
      </c>
      <c r="E68" s="17">
        <v>43165</v>
      </c>
      <c r="F68" s="20" t="s">
        <v>234</v>
      </c>
      <c r="G68" s="36">
        <v>0</v>
      </c>
      <c r="H68" s="36">
        <v>0</v>
      </c>
      <c r="I68" s="8">
        <v>0</v>
      </c>
      <c r="J68" s="8">
        <v>0</v>
      </c>
      <c r="K68" s="8">
        <v>100000</v>
      </c>
      <c r="L68" s="8">
        <v>0</v>
      </c>
      <c r="M68" s="8">
        <f>SUM(G68:L68)</f>
        <v>100000</v>
      </c>
      <c r="N68" s="8">
        <f>10000000-M68</f>
        <v>9900000</v>
      </c>
      <c r="O68" s="8">
        <f t="shared" ref="O68" si="15">+M68+N68</f>
        <v>10000000</v>
      </c>
      <c r="P68" s="77" t="s">
        <v>235</v>
      </c>
      <c r="Q68" s="60" t="s">
        <v>40</v>
      </c>
    </row>
    <row r="69" spans="1:17" ht="15.75" x14ac:dyDescent="0.25">
      <c r="A69" s="52">
        <v>2</v>
      </c>
      <c r="B69" s="51" t="s">
        <v>236</v>
      </c>
      <c r="C69" s="48" t="s">
        <v>237</v>
      </c>
      <c r="D69" s="67" t="s">
        <v>238</v>
      </c>
      <c r="E69" s="17">
        <v>43165</v>
      </c>
      <c r="F69" s="20" t="s">
        <v>239</v>
      </c>
      <c r="G69" s="36">
        <v>0</v>
      </c>
      <c r="H69" s="36">
        <v>0</v>
      </c>
      <c r="I69" s="8">
        <v>0</v>
      </c>
      <c r="J69" s="8">
        <v>0</v>
      </c>
      <c r="K69" s="8">
        <v>300000</v>
      </c>
      <c r="L69" s="8">
        <v>0</v>
      </c>
      <c r="M69" s="8">
        <f>SUM(G69:L69)</f>
        <v>300000</v>
      </c>
      <c r="N69" s="8">
        <f>30000000-M69</f>
        <v>29700000</v>
      </c>
      <c r="O69" s="8">
        <f t="shared" ref="O69" si="16">+M69+N69</f>
        <v>30000000</v>
      </c>
      <c r="P69" s="77" t="s">
        <v>240</v>
      </c>
      <c r="Q69" s="60" t="s">
        <v>40</v>
      </c>
    </row>
    <row r="70" spans="1:17" ht="15.75" x14ac:dyDescent="0.25">
      <c r="A70" s="52"/>
      <c r="B70" s="51"/>
      <c r="C70" s="48"/>
      <c r="D70" s="34"/>
      <c r="E70" s="17"/>
      <c r="F70" s="48"/>
      <c r="G70" s="36"/>
      <c r="H70" s="36"/>
      <c r="I70" s="36"/>
      <c r="J70" s="36"/>
      <c r="K70" s="36"/>
      <c r="L70" s="34"/>
      <c r="M70" s="8"/>
      <c r="N70" s="8"/>
      <c r="O70" s="8"/>
      <c r="P70" s="59"/>
      <c r="Q70" s="66"/>
    </row>
    <row r="71" spans="1:17" ht="16.5" thickBot="1" x14ac:dyDescent="0.3">
      <c r="A71" s="18"/>
      <c r="B71" s="55"/>
      <c r="C71" s="56"/>
      <c r="D71" s="74"/>
      <c r="E71" s="56"/>
      <c r="F71" s="57"/>
      <c r="G71" s="19">
        <f t="shared" ref="G71" si="17">SUM(G68:G70)</f>
        <v>0</v>
      </c>
      <c r="H71" s="19">
        <f t="shared" ref="H71:O71" si="18">SUM(H68:H70)</f>
        <v>0</v>
      </c>
      <c r="I71" s="19">
        <f t="shared" si="18"/>
        <v>0</v>
      </c>
      <c r="J71" s="19">
        <f t="shared" si="18"/>
        <v>0</v>
      </c>
      <c r="K71" s="19">
        <f t="shared" si="18"/>
        <v>400000</v>
      </c>
      <c r="L71" s="19">
        <f t="shared" si="18"/>
        <v>0</v>
      </c>
      <c r="M71" s="19">
        <f t="shared" si="18"/>
        <v>400000</v>
      </c>
      <c r="N71" s="19">
        <f t="shared" si="18"/>
        <v>39600000</v>
      </c>
      <c r="O71" s="19">
        <f t="shared" si="18"/>
        <v>40000000</v>
      </c>
      <c r="P71" s="68"/>
      <c r="Q71" s="70"/>
    </row>
    <row r="72" spans="1:17" ht="16.5" thickTop="1" x14ac:dyDescent="0.25">
      <c r="A72" s="23"/>
      <c r="B72" s="22"/>
      <c r="C72" s="22"/>
      <c r="D72" s="23"/>
      <c r="E72" s="22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2"/>
      <c r="Q72" s="69"/>
    </row>
    <row r="73" spans="1:17" ht="15.75" x14ac:dyDescent="0.25">
      <c r="A73" s="23"/>
      <c r="B73" s="28" t="s">
        <v>230</v>
      </c>
      <c r="C73" s="22"/>
      <c r="D73" s="39"/>
      <c r="E73" s="34"/>
      <c r="F73" s="27"/>
      <c r="G73" s="28"/>
      <c r="H73" s="28"/>
      <c r="I73" s="28"/>
      <c r="J73" s="28"/>
      <c r="K73" s="28"/>
      <c r="L73" s="28"/>
      <c r="O73" s="34"/>
      <c r="P73" s="34"/>
      <c r="Q73" s="51"/>
    </row>
    <row r="74" spans="1:17" ht="15.75" x14ac:dyDescent="0.25">
      <c r="A74" s="38"/>
      <c r="B74" s="40" t="s">
        <v>32</v>
      </c>
      <c r="C74" s="28" t="s">
        <v>28</v>
      </c>
      <c r="D74" s="39"/>
      <c r="E74" s="34"/>
      <c r="F74" s="41"/>
      <c r="G74" s="115" t="s">
        <v>26</v>
      </c>
      <c r="H74" s="115"/>
      <c r="I74" s="115"/>
      <c r="J74" s="34"/>
      <c r="K74" s="41"/>
      <c r="L74" s="34"/>
      <c r="O74" s="34"/>
      <c r="P74" s="34"/>
      <c r="Q74" s="34"/>
    </row>
    <row r="75" spans="1:17" ht="15.75" x14ac:dyDescent="0.2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 x14ac:dyDescent="0.2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28"/>
      <c r="O76" s="34"/>
      <c r="P76" s="34"/>
      <c r="Q76" s="34"/>
    </row>
    <row r="77" spans="1:17" ht="15.75" x14ac:dyDescent="0.2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34"/>
      <c r="O77" s="34"/>
      <c r="P77" s="34"/>
      <c r="Q77" s="34"/>
    </row>
    <row r="78" spans="1:17" ht="15.75" x14ac:dyDescent="0.25">
      <c r="A78" s="38"/>
      <c r="B78" s="40"/>
      <c r="C78" s="28"/>
      <c r="D78" s="39"/>
      <c r="E78" s="34"/>
      <c r="F78" s="28"/>
      <c r="G78" s="28"/>
      <c r="H78" s="28"/>
      <c r="I78" s="28"/>
      <c r="J78" s="28"/>
      <c r="K78" s="28"/>
      <c r="L78" s="28"/>
      <c r="O78" s="34"/>
      <c r="P78" s="34"/>
      <c r="Q78" s="34"/>
    </row>
    <row r="79" spans="1:17" ht="15.75" x14ac:dyDescent="0.25">
      <c r="A79" s="38" t="s">
        <v>23</v>
      </c>
      <c r="B79" s="42" t="s">
        <v>27</v>
      </c>
      <c r="C79" s="43" t="s">
        <v>24</v>
      </c>
      <c r="D79" s="39"/>
      <c r="E79" s="34"/>
      <c r="F79" s="29"/>
      <c r="G79" s="29" t="s">
        <v>16</v>
      </c>
      <c r="H79" s="29"/>
      <c r="I79" s="29" t="s">
        <v>30</v>
      </c>
      <c r="J79" s="34"/>
      <c r="K79" s="34"/>
      <c r="L79" s="34"/>
      <c r="O79" s="34"/>
      <c r="P79" s="34"/>
      <c r="Q79" s="34"/>
    </row>
    <row r="80" spans="1:17" ht="15.75" x14ac:dyDescent="0.25">
      <c r="A80" s="38"/>
      <c r="B80" s="44" t="s">
        <v>31</v>
      </c>
      <c r="C80" s="45" t="s">
        <v>20</v>
      </c>
      <c r="D80" s="39"/>
      <c r="E80" s="34"/>
      <c r="F80" s="46"/>
      <c r="G80" s="46" t="s">
        <v>17</v>
      </c>
      <c r="H80" s="46"/>
      <c r="I80" s="46" t="s">
        <v>25</v>
      </c>
      <c r="J80" s="34"/>
      <c r="K80" s="34"/>
      <c r="L80" s="34"/>
      <c r="O80" s="34"/>
      <c r="P80" s="34"/>
      <c r="Q80" s="34"/>
    </row>
    <row r="81" spans="1:17" x14ac:dyDescent="0.25">
      <c r="A81" s="90" t="s">
        <v>106</v>
      </c>
    </row>
    <row r="82" spans="1:17" ht="15.75" x14ac:dyDescent="0.25">
      <c r="A82" s="21" t="s">
        <v>0</v>
      </c>
      <c r="B82" s="22"/>
      <c r="C82" s="23"/>
      <c r="D82" s="23"/>
      <c r="E82" s="23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 x14ac:dyDescent="0.25">
      <c r="A83" s="26" t="s">
        <v>241</v>
      </c>
      <c r="B83" s="21"/>
      <c r="C83" s="21"/>
      <c r="D83" s="21"/>
      <c r="E83" s="21"/>
      <c r="F83" s="24"/>
      <c r="G83" s="24"/>
      <c r="H83" s="24"/>
      <c r="I83" s="24"/>
      <c r="J83" s="24"/>
      <c r="K83" s="24"/>
      <c r="L83" s="25"/>
      <c r="O83" s="34"/>
      <c r="P83" s="34"/>
      <c r="Q83" s="34"/>
    </row>
    <row r="84" spans="1:17" ht="15.75" x14ac:dyDescent="0.25">
      <c r="A84" s="1"/>
      <c r="B84" s="1" t="s">
        <v>1</v>
      </c>
      <c r="C84" s="2" t="s">
        <v>2</v>
      </c>
      <c r="D84" s="71" t="s">
        <v>34</v>
      </c>
      <c r="E84" s="3" t="s">
        <v>3</v>
      </c>
      <c r="F84" s="2" t="s">
        <v>4</v>
      </c>
      <c r="G84" s="4" t="s">
        <v>18</v>
      </c>
      <c r="H84" s="4" t="s">
        <v>18</v>
      </c>
      <c r="I84" s="63" t="s">
        <v>7</v>
      </c>
      <c r="J84" s="65" t="s">
        <v>6</v>
      </c>
      <c r="K84" s="32" t="s">
        <v>29</v>
      </c>
      <c r="L84" s="32" t="s">
        <v>21</v>
      </c>
      <c r="M84" s="4" t="s">
        <v>8</v>
      </c>
      <c r="N84" s="30" t="s">
        <v>8</v>
      </c>
      <c r="O84" s="4" t="s">
        <v>9</v>
      </c>
      <c r="P84" s="62" t="s">
        <v>10</v>
      </c>
      <c r="Q84" s="54" t="s">
        <v>33</v>
      </c>
    </row>
    <row r="85" spans="1:17" ht="15.75" x14ac:dyDescent="0.25">
      <c r="A85" s="5"/>
      <c r="B85" s="5"/>
      <c r="C85" s="6"/>
      <c r="D85" s="60"/>
      <c r="E85" s="7"/>
      <c r="F85" s="6"/>
      <c r="G85" s="8" t="s">
        <v>11</v>
      </c>
      <c r="H85" s="8" t="s">
        <v>11</v>
      </c>
      <c r="I85" s="31" t="s">
        <v>19</v>
      </c>
      <c r="J85" s="61" t="s">
        <v>35</v>
      </c>
      <c r="K85" s="33" t="s">
        <v>22</v>
      </c>
      <c r="L85" s="33" t="s">
        <v>15</v>
      </c>
      <c r="M85" s="8" t="s">
        <v>13</v>
      </c>
      <c r="N85" s="31" t="s">
        <v>14</v>
      </c>
      <c r="O85" s="8" t="s">
        <v>12</v>
      </c>
      <c r="P85" s="5"/>
      <c r="Q85" s="9"/>
    </row>
    <row r="86" spans="1:17" ht="15.75" x14ac:dyDescent="0.25">
      <c r="A86" s="5"/>
      <c r="B86" s="5"/>
      <c r="C86" s="10"/>
      <c r="D86" s="60"/>
      <c r="E86" s="7"/>
      <c r="F86" s="6"/>
      <c r="G86" s="8" t="s">
        <v>81</v>
      </c>
      <c r="H86" s="8" t="s">
        <v>90</v>
      </c>
      <c r="I86" s="31" t="s">
        <v>5</v>
      </c>
      <c r="J86" s="8"/>
      <c r="K86" s="8"/>
      <c r="L86" s="8"/>
      <c r="M86" s="8"/>
      <c r="N86" s="8"/>
      <c r="O86" s="8"/>
      <c r="P86" s="5"/>
      <c r="Q86" s="9"/>
    </row>
    <row r="87" spans="1:17" ht="15.75" x14ac:dyDescent="0.25">
      <c r="A87" s="11"/>
      <c r="B87" s="11"/>
      <c r="C87" s="12"/>
      <c r="D87" s="72"/>
      <c r="E87" s="13"/>
      <c r="F87" s="14"/>
      <c r="G87" s="15"/>
      <c r="H87" s="50"/>
      <c r="I87" s="15"/>
      <c r="J87" s="49"/>
      <c r="K87" s="53"/>
      <c r="L87" s="75"/>
      <c r="M87" s="15"/>
      <c r="N87" s="15"/>
      <c r="O87" s="15"/>
      <c r="P87" s="11"/>
      <c r="Q87" s="16"/>
    </row>
    <row r="88" spans="1:17" ht="15.75" x14ac:dyDescent="0.25">
      <c r="A88" s="52"/>
      <c r="B88" s="47"/>
      <c r="C88" s="48"/>
      <c r="D88" s="73"/>
      <c r="E88" s="17"/>
      <c r="F88" s="48"/>
      <c r="G88" s="36"/>
      <c r="H88" s="36"/>
      <c r="I88" s="36"/>
      <c r="J88" s="36"/>
      <c r="K88" s="8"/>
      <c r="L88" s="34"/>
      <c r="M88" s="8"/>
      <c r="N88" s="8"/>
      <c r="O88" s="8"/>
      <c r="P88" s="35"/>
      <c r="Q88" s="37"/>
    </row>
    <row r="89" spans="1:17" ht="15.75" x14ac:dyDescent="0.25">
      <c r="A89" s="52">
        <v>1</v>
      </c>
      <c r="B89" s="51" t="s">
        <v>242</v>
      </c>
      <c r="C89" s="48" t="s">
        <v>243</v>
      </c>
      <c r="D89" s="67" t="s">
        <v>244</v>
      </c>
      <c r="E89" s="17">
        <v>43166</v>
      </c>
      <c r="F89" s="20" t="s">
        <v>245</v>
      </c>
      <c r="G89" s="36">
        <v>0</v>
      </c>
      <c r="H89" s="36">
        <v>24158500</v>
      </c>
      <c r="I89" s="8">
        <v>603963</v>
      </c>
      <c r="J89" s="8">
        <v>171290</v>
      </c>
      <c r="K89" s="8">
        <v>200000</v>
      </c>
      <c r="L89" s="8">
        <v>200000</v>
      </c>
      <c r="M89" s="8">
        <f>SUM(G89:L89)</f>
        <v>25333753</v>
      </c>
      <c r="N89" s="8">
        <f>50000000-M89</f>
        <v>24666247</v>
      </c>
      <c r="O89" s="8">
        <f t="shared" ref="O89" si="19">+M89+N89</f>
        <v>50000000</v>
      </c>
      <c r="P89" s="77" t="s">
        <v>246</v>
      </c>
      <c r="Q89" s="60" t="s">
        <v>52</v>
      </c>
    </row>
    <row r="90" spans="1:17" s="34" customFormat="1" ht="15.75" x14ac:dyDescent="0.25">
      <c r="A90" s="52"/>
      <c r="B90" s="51"/>
      <c r="C90" s="48"/>
      <c r="D90" s="67"/>
      <c r="E90" s="17"/>
      <c r="F90" s="20"/>
      <c r="G90" s="36"/>
      <c r="H90" s="36"/>
      <c r="I90" s="8"/>
      <c r="J90" s="8"/>
      <c r="K90" s="8"/>
      <c r="L90" s="8"/>
      <c r="M90" s="8"/>
      <c r="N90" s="8"/>
      <c r="O90" s="8"/>
      <c r="P90" s="77"/>
      <c r="Q90" s="60"/>
    </row>
    <row r="91" spans="1:17" ht="15.75" x14ac:dyDescent="0.25">
      <c r="A91" s="52"/>
      <c r="B91" s="51"/>
      <c r="C91" s="48"/>
      <c r="D91" s="34"/>
      <c r="E91" s="17"/>
      <c r="F91" s="48"/>
      <c r="G91" s="36"/>
      <c r="H91" s="36"/>
      <c r="I91" s="36"/>
      <c r="J91" s="36"/>
      <c r="K91" s="36"/>
      <c r="L91" s="34"/>
      <c r="M91" s="8"/>
      <c r="N91" s="8"/>
      <c r="O91" s="8"/>
      <c r="P91" s="59"/>
      <c r="Q91" s="66"/>
    </row>
    <row r="92" spans="1:17" ht="16.5" thickBot="1" x14ac:dyDescent="0.3">
      <c r="A92" s="18"/>
      <c r="B92" s="55"/>
      <c r="C92" s="56"/>
      <c r="D92" s="74"/>
      <c r="E92" s="56"/>
      <c r="F92" s="57"/>
      <c r="G92" s="19">
        <f t="shared" ref="G92" si="20">SUM(G89:G91)</f>
        <v>0</v>
      </c>
      <c r="H92" s="19">
        <f t="shared" ref="H92:O92" si="21">SUM(H89:H91)</f>
        <v>24158500</v>
      </c>
      <c r="I92" s="19">
        <f t="shared" si="21"/>
        <v>603963</v>
      </c>
      <c r="J92" s="19">
        <f t="shared" si="21"/>
        <v>171290</v>
      </c>
      <c r="K92" s="19">
        <f t="shared" si="21"/>
        <v>200000</v>
      </c>
      <c r="L92" s="19">
        <f t="shared" si="21"/>
        <v>200000</v>
      </c>
      <c r="M92" s="19">
        <f t="shared" si="21"/>
        <v>25333753</v>
      </c>
      <c r="N92" s="19">
        <f t="shared" si="21"/>
        <v>24666247</v>
      </c>
      <c r="O92" s="19">
        <f t="shared" si="21"/>
        <v>50000000</v>
      </c>
      <c r="P92" s="68"/>
      <c r="Q92" s="70"/>
    </row>
    <row r="93" spans="1:17" ht="16.5" thickTop="1" x14ac:dyDescent="0.25">
      <c r="A93" s="23"/>
      <c r="B93" s="22"/>
      <c r="C93" s="22"/>
      <c r="D93" s="23"/>
      <c r="E93" s="22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2"/>
      <c r="Q93" s="69"/>
    </row>
    <row r="94" spans="1:17" ht="15.75" x14ac:dyDescent="0.25">
      <c r="A94" s="23"/>
      <c r="B94" s="28" t="s">
        <v>251</v>
      </c>
      <c r="C94" s="22"/>
      <c r="D94" s="39"/>
      <c r="E94" s="34"/>
      <c r="F94" s="27"/>
      <c r="G94" s="28"/>
      <c r="H94" s="28"/>
      <c r="I94" s="28"/>
      <c r="J94" s="28"/>
      <c r="K94" s="28"/>
      <c r="L94" s="28"/>
      <c r="O94" s="34"/>
      <c r="P94" s="34"/>
      <c r="Q94" s="51"/>
    </row>
    <row r="95" spans="1:17" ht="15.75" x14ac:dyDescent="0.25">
      <c r="A95" s="38"/>
      <c r="B95" s="40" t="s">
        <v>32</v>
      </c>
      <c r="C95" s="28" t="s">
        <v>28</v>
      </c>
      <c r="D95" s="39"/>
      <c r="E95" s="34"/>
      <c r="F95" s="41"/>
      <c r="G95" s="115" t="s">
        <v>26</v>
      </c>
      <c r="H95" s="115"/>
      <c r="I95" s="115"/>
      <c r="J95" s="34"/>
      <c r="K95" s="41"/>
      <c r="L95" s="34"/>
      <c r="O95" s="34"/>
      <c r="P95" s="34"/>
      <c r="Q95" s="34"/>
    </row>
    <row r="96" spans="1:17" ht="15.75" x14ac:dyDescent="0.2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28"/>
      <c r="O96" s="34"/>
      <c r="P96" s="34"/>
      <c r="Q96" s="34"/>
    </row>
    <row r="97" spans="1:17" ht="15.75" x14ac:dyDescent="0.2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 x14ac:dyDescent="0.25">
      <c r="A98" s="38"/>
      <c r="B98" s="40"/>
      <c r="C98" s="28"/>
      <c r="D98" s="39"/>
      <c r="E98" s="34"/>
      <c r="F98" s="28"/>
      <c r="G98" s="28"/>
      <c r="H98" s="28"/>
      <c r="I98" s="28"/>
      <c r="J98" s="28"/>
      <c r="K98" s="28"/>
      <c r="L98" s="34"/>
      <c r="O98" s="34"/>
      <c r="P98" s="34"/>
      <c r="Q98" s="34"/>
    </row>
    <row r="99" spans="1:17" ht="15.75" x14ac:dyDescent="0.25">
      <c r="A99" s="38"/>
      <c r="B99" s="40"/>
      <c r="C99" s="28"/>
      <c r="D99" s="39"/>
      <c r="E99" s="34"/>
      <c r="F99" s="28"/>
      <c r="G99" s="28"/>
      <c r="H99" s="28"/>
      <c r="I99" s="28"/>
      <c r="J99" s="28"/>
      <c r="K99" s="28"/>
      <c r="L99" s="28"/>
      <c r="O99" s="34"/>
      <c r="P99" s="34"/>
      <c r="Q99" s="34"/>
    </row>
    <row r="100" spans="1:17" ht="15.75" x14ac:dyDescent="0.25">
      <c r="A100" s="38" t="s">
        <v>23</v>
      </c>
      <c r="B100" s="42" t="s">
        <v>27</v>
      </c>
      <c r="C100" s="43" t="s">
        <v>24</v>
      </c>
      <c r="D100" s="39"/>
      <c r="E100" s="34"/>
      <c r="F100" s="29"/>
      <c r="G100" s="29" t="s">
        <v>16</v>
      </c>
      <c r="H100" s="29"/>
      <c r="I100" s="29" t="s">
        <v>30</v>
      </c>
      <c r="J100" s="34"/>
      <c r="K100" s="34"/>
      <c r="L100" s="34"/>
      <c r="O100" s="34"/>
      <c r="P100" s="34"/>
      <c r="Q100" s="34"/>
    </row>
    <row r="101" spans="1:17" ht="15.75" x14ac:dyDescent="0.25">
      <c r="A101" s="38"/>
      <c r="B101" s="44" t="s">
        <v>31</v>
      </c>
      <c r="C101" s="45" t="s">
        <v>20</v>
      </c>
      <c r="D101" s="39"/>
      <c r="E101" s="34"/>
      <c r="F101" s="46"/>
      <c r="G101" s="46" t="s">
        <v>17</v>
      </c>
      <c r="H101" s="46"/>
      <c r="I101" s="46" t="s">
        <v>25</v>
      </c>
      <c r="J101" s="34"/>
      <c r="K101" s="34"/>
      <c r="L101" s="34"/>
      <c r="O101" s="34"/>
      <c r="P101" s="34"/>
      <c r="Q101" s="34"/>
    </row>
    <row r="103" spans="1:17" ht="15.75" x14ac:dyDescent="0.25">
      <c r="A103" s="21" t="s">
        <v>0</v>
      </c>
      <c r="B103" s="22"/>
      <c r="C103" s="23"/>
      <c r="D103" s="23"/>
      <c r="E103" s="23"/>
      <c r="F103" s="24"/>
      <c r="G103" s="24"/>
      <c r="H103" s="24"/>
      <c r="I103" s="24"/>
      <c r="J103" s="24"/>
      <c r="K103" s="24"/>
      <c r="L103" s="25"/>
      <c r="O103" s="34"/>
      <c r="P103" s="34"/>
      <c r="Q103" s="34"/>
    </row>
    <row r="104" spans="1:17" ht="15.75" x14ac:dyDescent="0.25">
      <c r="A104" s="26" t="s">
        <v>241</v>
      </c>
      <c r="B104" s="21"/>
      <c r="C104" s="21"/>
      <c r="D104" s="21"/>
      <c r="E104" s="21"/>
      <c r="F104" s="24"/>
      <c r="G104" s="24"/>
      <c r="H104" s="24"/>
      <c r="I104" s="24"/>
      <c r="J104" s="24"/>
      <c r="K104" s="24"/>
      <c r="L104" s="25"/>
      <c r="O104" s="34"/>
      <c r="P104" s="34"/>
      <c r="Q104" s="34"/>
    </row>
    <row r="105" spans="1:17" ht="15.75" x14ac:dyDescent="0.25">
      <c r="A105" s="1"/>
      <c r="B105" s="1" t="s">
        <v>1</v>
      </c>
      <c r="C105" s="2" t="s">
        <v>2</v>
      </c>
      <c r="D105" s="71" t="s">
        <v>34</v>
      </c>
      <c r="E105" s="3" t="s">
        <v>3</v>
      </c>
      <c r="F105" s="2" t="s">
        <v>4</v>
      </c>
      <c r="G105" s="4" t="s">
        <v>18</v>
      </c>
      <c r="H105" s="4" t="s">
        <v>18</v>
      </c>
      <c r="I105" s="63" t="s">
        <v>7</v>
      </c>
      <c r="J105" s="65" t="s">
        <v>6</v>
      </c>
      <c r="K105" s="32" t="s">
        <v>29</v>
      </c>
      <c r="L105" s="32" t="s">
        <v>21</v>
      </c>
      <c r="M105" s="4" t="s">
        <v>8</v>
      </c>
      <c r="N105" s="30" t="s">
        <v>8</v>
      </c>
      <c r="O105" s="4" t="s">
        <v>9</v>
      </c>
      <c r="P105" s="62" t="s">
        <v>10</v>
      </c>
      <c r="Q105" s="54" t="s">
        <v>33</v>
      </c>
    </row>
    <row r="106" spans="1:17" ht="15.75" x14ac:dyDescent="0.25">
      <c r="A106" s="5"/>
      <c r="B106" s="5"/>
      <c r="C106" s="6"/>
      <c r="D106" s="60"/>
      <c r="E106" s="7"/>
      <c r="F106" s="6"/>
      <c r="G106" s="8" t="s">
        <v>11</v>
      </c>
      <c r="H106" s="8" t="s">
        <v>11</v>
      </c>
      <c r="I106" s="31" t="s">
        <v>19</v>
      </c>
      <c r="J106" s="61" t="s">
        <v>35</v>
      </c>
      <c r="K106" s="33" t="s">
        <v>22</v>
      </c>
      <c r="L106" s="33" t="s">
        <v>15</v>
      </c>
      <c r="M106" s="8" t="s">
        <v>13</v>
      </c>
      <c r="N106" s="31" t="s">
        <v>14</v>
      </c>
      <c r="O106" s="8" t="s">
        <v>12</v>
      </c>
      <c r="P106" s="5"/>
      <c r="Q106" s="9"/>
    </row>
    <row r="107" spans="1:17" ht="15.75" x14ac:dyDescent="0.25">
      <c r="A107" s="5"/>
      <c r="B107" s="5"/>
      <c r="C107" s="10"/>
      <c r="D107" s="60"/>
      <c r="E107" s="7"/>
      <c r="F107" s="6"/>
      <c r="G107" s="8" t="s">
        <v>81</v>
      </c>
      <c r="H107" s="8" t="s">
        <v>22</v>
      </c>
      <c r="I107" s="31" t="s">
        <v>5</v>
      </c>
      <c r="J107" s="8"/>
      <c r="K107" s="8"/>
      <c r="L107" s="8"/>
      <c r="M107" s="8"/>
      <c r="N107" s="8"/>
      <c r="O107" s="8"/>
      <c r="P107" s="5"/>
      <c r="Q107" s="9"/>
    </row>
    <row r="108" spans="1:17" ht="15.75" x14ac:dyDescent="0.25">
      <c r="A108" s="11"/>
      <c r="B108" s="11"/>
      <c r="C108" s="12"/>
      <c r="D108" s="72"/>
      <c r="E108" s="13"/>
      <c r="F108" s="14"/>
      <c r="G108" s="15"/>
      <c r="H108" s="50"/>
      <c r="I108" s="15"/>
      <c r="J108" s="49"/>
      <c r="K108" s="53"/>
      <c r="L108" s="75"/>
      <c r="M108" s="15"/>
      <c r="N108" s="15"/>
      <c r="O108" s="15"/>
      <c r="P108" s="11"/>
      <c r="Q108" s="16"/>
    </row>
    <row r="109" spans="1:17" ht="15.75" x14ac:dyDescent="0.25">
      <c r="A109" s="52"/>
      <c r="B109" s="47"/>
      <c r="C109" s="48"/>
      <c r="D109" s="73"/>
      <c r="E109" s="17"/>
      <c r="F109" s="48"/>
      <c r="G109" s="36"/>
      <c r="H109" s="36"/>
      <c r="I109" s="36"/>
      <c r="J109" s="36"/>
      <c r="K109" s="8"/>
      <c r="L109" s="34"/>
      <c r="M109" s="8"/>
      <c r="N109" s="8"/>
      <c r="O109" s="8"/>
      <c r="P109" s="35"/>
      <c r="Q109" s="37"/>
    </row>
    <row r="110" spans="1:17" ht="15.75" x14ac:dyDescent="0.25">
      <c r="A110" s="52"/>
      <c r="B110" s="51"/>
      <c r="C110" s="48"/>
      <c r="D110" s="67"/>
      <c r="E110" s="17"/>
      <c r="F110" s="20"/>
      <c r="G110" s="36"/>
      <c r="H110" s="36"/>
      <c r="I110" s="8"/>
      <c r="J110" s="8"/>
      <c r="K110" s="8"/>
      <c r="L110" s="8"/>
      <c r="M110" s="8"/>
      <c r="N110" s="8"/>
      <c r="O110" s="8"/>
      <c r="P110" s="77"/>
      <c r="Q110" s="60"/>
    </row>
    <row r="111" spans="1:17" ht="15.75" x14ac:dyDescent="0.25">
      <c r="A111" s="52">
        <v>1</v>
      </c>
      <c r="B111" s="51" t="s">
        <v>247</v>
      </c>
      <c r="C111" s="48" t="s">
        <v>248</v>
      </c>
      <c r="D111" s="67" t="s">
        <v>249</v>
      </c>
      <c r="E111" s="17">
        <v>43166</v>
      </c>
      <c r="F111" s="20" t="s">
        <v>250</v>
      </c>
      <c r="G111" s="36">
        <v>1870880</v>
      </c>
      <c r="H111" s="36">
        <v>53887000</v>
      </c>
      <c r="I111" s="8">
        <v>1393947</v>
      </c>
      <c r="J111" s="8">
        <v>635767</v>
      </c>
      <c r="K111" s="8">
        <v>442421</v>
      </c>
      <c r="L111" s="8">
        <v>200000</v>
      </c>
      <c r="M111" s="8">
        <f>SUM(G111:L111)</f>
        <v>58430015</v>
      </c>
      <c r="N111" s="8">
        <f>100000000-M111</f>
        <v>41569985</v>
      </c>
      <c r="O111" s="8">
        <f t="shared" ref="O111" si="22">+M111+N111</f>
        <v>100000000</v>
      </c>
      <c r="P111" s="77" t="s">
        <v>124</v>
      </c>
      <c r="Q111" s="60" t="s">
        <v>52</v>
      </c>
    </row>
    <row r="112" spans="1:17" ht="15.75" x14ac:dyDescent="0.25">
      <c r="A112" s="52"/>
      <c r="B112" s="51"/>
      <c r="C112" s="48"/>
      <c r="D112" s="34"/>
      <c r="E112" s="17"/>
      <c r="F112" s="48"/>
      <c r="G112" s="36"/>
      <c r="H112" s="36"/>
      <c r="I112" s="36"/>
      <c r="J112" s="36"/>
      <c r="K112" s="36"/>
      <c r="L112" s="34"/>
      <c r="M112" s="8"/>
      <c r="N112" s="8"/>
      <c r="O112" s="8"/>
      <c r="P112" s="59"/>
      <c r="Q112" s="66"/>
    </row>
    <row r="113" spans="1:17" ht="16.5" thickBot="1" x14ac:dyDescent="0.3">
      <c r="A113" s="18"/>
      <c r="B113" s="55"/>
      <c r="C113" s="56"/>
      <c r="D113" s="74"/>
      <c r="E113" s="56"/>
      <c r="F113" s="57"/>
      <c r="G113" s="19">
        <f t="shared" ref="G113" si="23">SUM(G110:G112)</f>
        <v>1870880</v>
      </c>
      <c r="H113" s="19">
        <f t="shared" ref="H113:O113" si="24">SUM(H110:H112)</f>
        <v>53887000</v>
      </c>
      <c r="I113" s="19">
        <f t="shared" si="24"/>
        <v>1393947</v>
      </c>
      <c r="J113" s="19">
        <f t="shared" si="24"/>
        <v>635767</v>
      </c>
      <c r="K113" s="19">
        <f t="shared" si="24"/>
        <v>442421</v>
      </c>
      <c r="L113" s="19">
        <f t="shared" si="24"/>
        <v>200000</v>
      </c>
      <c r="M113" s="19">
        <f t="shared" si="24"/>
        <v>58430015</v>
      </c>
      <c r="N113" s="19">
        <f t="shared" si="24"/>
        <v>41569985</v>
      </c>
      <c r="O113" s="19">
        <f t="shared" si="24"/>
        <v>100000000</v>
      </c>
      <c r="P113" s="68"/>
      <c r="Q113" s="70"/>
    </row>
    <row r="114" spans="1:17" ht="16.5" thickTop="1" x14ac:dyDescent="0.25">
      <c r="A114" s="23"/>
      <c r="B114" s="22"/>
      <c r="C114" s="22"/>
      <c r="D114" s="23"/>
      <c r="E114" s="22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2"/>
      <c r="Q114" s="69"/>
    </row>
    <row r="115" spans="1:17" ht="15.75" x14ac:dyDescent="0.25">
      <c r="A115" s="23"/>
      <c r="B115" s="28" t="s">
        <v>251</v>
      </c>
      <c r="C115" s="22"/>
      <c r="D115" s="39"/>
      <c r="E115" s="34"/>
      <c r="F115" s="27"/>
      <c r="G115" s="28"/>
      <c r="H115" s="28"/>
      <c r="I115" s="28"/>
      <c r="J115" s="28"/>
      <c r="K115" s="28"/>
      <c r="L115" s="28"/>
      <c r="O115" s="34"/>
      <c r="P115" s="34"/>
      <c r="Q115" s="51"/>
    </row>
    <row r="116" spans="1:17" ht="15.75" x14ac:dyDescent="0.25">
      <c r="A116" s="38"/>
      <c r="B116" s="40" t="s">
        <v>32</v>
      </c>
      <c r="C116" s="28" t="s">
        <v>28</v>
      </c>
      <c r="D116" s="39"/>
      <c r="E116" s="34"/>
      <c r="F116" s="41"/>
      <c r="G116" s="115" t="s">
        <v>26</v>
      </c>
      <c r="H116" s="115"/>
      <c r="I116" s="115"/>
      <c r="J116" s="34"/>
      <c r="K116" s="41"/>
      <c r="L116" s="34"/>
      <c r="O116" s="34"/>
      <c r="P116" s="34"/>
      <c r="Q116" s="34"/>
    </row>
    <row r="117" spans="1:17" ht="15.75" x14ac:dyDescent="0.2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 x14ac:dyDescent="0.25">
      <c r="A118" s="38"/>
      <c r="B118" s="40"/>
      <c r="C118" s="28"/>
      <c r="D118" s="39"/>
      <c r="E118" s="34"/>
      <c r="F118" s="28"/>
      <c r="G118" s="28"/>
      <c r="H118" s="28"/>
      <c r="I118" s="28"/>
      <c r="J118" s="28"/>
      <c r="K118" s="28"/>
      <c r="L118" s="28"/>
      <c r="O118" s="34"/>
      <c r="P118" s="34"/>
      <c r="Q118" s="34"/>
    </row>
    <row r="119" spans="1:17" ht="15.75" x14ac:dyDescent="0.25">
      <c r="A119" s="38"/>
      <c r="B119" s="40"/>
      <c r="C119" s="28"/>
      <c r="D119" s="39"/>
      <c r="E119" s="34"/>
      <c r="F119" s="28"/>
      <c r="G119" s="28"/>
      <c r="H119" s="28"/>
      <c r="I119" s="28"/>
      <c r="J119" s="28"/>
      <c r="K119" s="28"/>
      <c r="L119" s="34"/>
      <c r="O119" s="34"/>
      <c r="P119" s="34"/>
      <c r="Q119" s="34"/>
    </row>
    <row r="120" spans="1:17" ht="15.75" x14ac:dyDescent="0.25">
      <c r="A120" s="38"/>
      <c r="B120" s="40"/>
      <c r="C120" s="28"/>
      <c r="D120" s="39"/>
      <c r="E120" s="34"/>
      <c r="F120" s="28"/>
      <c r="G120" s="28"/>
      <c r="H120" s="28"/>
      <c r="I120" s="28"/>
      <c r="J120" s="28"/>
      <c r="K120" s="28"/>
      <c r="L120" s="28"/>
      <c r="O120" s="34"/>
      <c r="P120" s="34"/>
      <c r="Q120" s="34"/>
    </row>
    <row r="121" spans="1:17" ht="15.75" x14ac:dyDescent="0.25">
      <c r="A121" s="38" t="s">
        <v>23</v>
      </c>
      <c r="B121" s="42" t="s">
        <v>27</v>
      </c>
      <c r="C121" s="43" t="s">
        <v>24</v>
      </c>
      <c r="D121" s="39"/>
      <c r="E121" s="34"/>
      <c r="F121" s="29"/>
      <c r="G121" s="29" t="s">
        <v>16</v>
      </c>
      <c r="H121" s="29"/>
      <c r="I121" s="29" t="s">
        <v>30</v>
      </c>
      <c r="J121" s="34"/>
      <c r="K121" s="34"/>
      <c r="L121" s="34"/>
      <c r="O121" s="34"/>
      <c r="P121" s="34"/>
      <c r="Q121" s="34"/>
    </row>
    <row r="122" spans="1:17" ht="15.75" x14ac:dyDescent="0.25">
      <c r="A122" s="38"/>
      <c r="B122" s="44" t="s">
        <v>31</v>
      </c>
      <c r="C122" s="45" t="s">
        <v>20</v>
      </c>
      <c r="D122" s="39"/>
      <c r="E122" s="34"/>
      <c r="F122" s="46"/>
      <c r="G122" s="46" t="s">
        <v>17</v>
      </c>
      <c r="H122" s="46"/>
      <c r="I122" s="46" t="s">
        <v>25</v>
      </c>
      <c r="J122" s="34"/>
      <c r="K122" s="34"/>
      <c r="L122" s="34"/>
      <c r="O122" s="34"/>
      <c r="P122" s="34"/>
      <c r="Q122" s="34"/>
    </row>
    <row r="124" spans="1:17" ht="15.75" x14ac:dyDescent="0.25">
      <c r="A124" s="21" t="s">
        <v>0</v>
      </c>
      <c r="B124" s="22"/>
      <c r="C124" s="23"/>
      <c r="D124" s="23"/>
      <c r="E124" s="23"/>
      <c r="F124" s="24"/>
      <c r="G124" s="24"/>
      <c r="H124" s="24"/>
      <c r="I124" s="24"/>
      <c r="J124" s="24"/>
      <c r="K124" s="24"/>
      <c r="L124" s="25"/>
      <c r="O124" s="34"/>
      <c r="P124" s="34"/>
      <c r="Q124" s="34"/>
    </row>
    <row r="125" spans="1:17" ht="15.75" x14ac:dyDescent="0.25">
      <c r="A125" s="26" t="s">
        <v>252</v>
      </c>
      <c r="B125" s="21"/>
      <c r="C125" s="21"/>
      <c r="D125" s="21"/>
      <c r="E125" s="21"/>
      <c r="F125" s="24"/>
      <c r="G125" s="24"/>
      <c r="H125" s="24"/>
      <c r="I125" s="24"/>
      <c r="J125" s="24"/>
      <c r="K125" s="24"/>
      <c r="L125" s="25"/>
      <c r="O125" s="34"/>
      <c r="P125" s="34"/>
      <c r="Q125" s="34"/>
    </row>
    <row r="126" spans="1:17" ht="15.75" x14ac:dyDescent="0.25">
      <c r="A126" s="1"/>
      <c r="B126" s="1" t="s">
        <v>1</v>
      </c>
      <c r="C126" s="2" t="s">
        <v>2</v>
      </c>
      <c r="D126" s="71" t="s">
        <v>34</v>
      </c>
      <c r="E126" s="3" t="s">
        <v>3</v>
      </c>
      <c r="F126" s="2" t="s">
        <v>4</v>
      </c>
      <c r="G126" s="4" t="s">
        <v>18</v>
      </c>
      <c r="H126" s="4" t="s">
        <v>18</v>
      </c>
      <c r="I126" s="63" t="s">
        <v>7</v>
      </c>
      <c r="J126" s="65" t="s">
        <v>6</v>
      </c>
      <c r="K126" s="32" t="s">
        <v>29</v>
      </c>
      <c r="L126" s="32" t="s">
        <v>21</v>
      </c>
      <c r="M126" s="4" t="s">
        <v>8</v>
      </c>
      <c r="N126" s="30" t="s">
        <v>8</v>
      </c>
      <c r="O126" s="4" t="s">
        <v>9</v>
      </c>
      <c r="P126" s="62" t="s">
        <v>10</v>
      </c>
      <c r="Q126" s="54" t="s">
        <v>33</v>
      </c>
    </row>
    <row r="127" spans="1:17" ht="15.75" x14ac:dyDescent="0.25">
      <c r="A127" s="5"/>
      <c r="B127" s="5"/>
      <c r="C127" s="6"/>
      <c r="D127" s="60"/>
      <c r="E127" s="7"/>
      <c r="F127" s="6"/>
      <c r="G127" s="8" t="s">
        <v>11</v>
      </c>
      <c r="H127" s="8" t="s">
        <v>11</v>
      </c>
      <c r="I127" s="31" t="s">
        <v>19</v>
      </c>
      <c r="J127" s="61" t="s">
        <v>35</v>
      </c>
      <c r="K127" s="33" t="s">
        <v>22</v>
      </c>
      <c r="L127" s="33" t="s">
        <v>15</v>
      </c>
      <c r="M127" s="8" t="s">
        <v>13</v>
      </c>
      <c r="N127" s="31" t="s">
        <v>14</v>
      </c>
      <c r="O127" s="8" t="s">
        <v>12</v>
      </c>
      <c r="P127" s="5"/>
      <c r="Q127" s="9"/>
    </row>
    <row r="128" spans="1:17" ht="15.75" x14ac:dyDescent="0.25">
      <c r="A128" s="5"/>
      <c r="B128" s="5"/>
      <c r="C128" s="10"/>
      <c r="D128" s="60"/>
      <c r="E128" s="7"/>
      <c r="F128" s="6"/>
      <c r="G128" s="8" t="s">
        <v>81</v>
      </c>
      <c r="H128" s="8" t="s">
        <v>22</v>
      </c>
      <c r="I128" s="31" t="s">
        <v>5</v>
      </c>
      <c r="J128" s="8"/>
      <c r="K128" s="8"/>
      <c r="L128" s="8"/>
      <c r="M128" s="8"/>
      <c r="N128" s="8"/>
      <c r="O128" s="8"/>
      <c r="P128" s="5"/>
      <c r="Q128" s="9"/>
    </row>
    <row r="129" spans="1:17" ht="15.75" x14ac:dyDescent="0.25">
      <c r="A129" s="11"/>
      <c r="B129" s="11"/>
      <c r="C129" s="12"/>
      <c r="D129" s="72"/>
      <c r="E129" s="13"/>
      <c r="F129" s="14"/>
      <c r="G129" s="15"/>
      <c r="H129" s="50"/>
      <c r="I129" s="15"/>
      <c r="J129" s="49"/>
      <c r="K129" s="53"/>
      <c r="L129" s="75"/>
      <c r="M129" s="15"/>
      <c r="N129" s="15"/>
      <c r="O129" s="15"/>
      <c r="P129" s="11"/>
      <c r="Q129" s="16"/>
    </row>
    <row r="130" spans="1:17" ht="15.75" x14ac:dyDescent="0.25">
      <c r="A130" s="52"/>
      <c r="B130" s="47"/>
      <c r="C130" s="48"/>
      <c r="D130" s="73"/>
      <c r="E130" s="17"/>
      <c r="F130" s="48"/>
      <c r="G130" s="36"/>
      <c r="H130" s="36"/>
      <c r="I130" s="36"/>
      <c r="J130" s="36"/>
      <c r="K130" s="8"/>
      <c r="L130" s="34"/>
      <c r="M130" s="8"/>
      <c r="N130" s="8"/>
      <c r="O130" s="8"/>
      <c r="P130" s="35"/>
      <c r="Q130" s="37"/>
    </row>
    <row r="131" spans="1:17" s="34" customFormat="1" ht="15.75" x14ac:dyDescent="0.25">
      <c r="A131" s="52">
        <v>1</v>
      </c>
      <c r="B131" s="51" t="s">
        <v>253</v>
      </c>
      <c r="C131" s="48" t="s">
        <v>254</v>
      </c>
      <c r="D131" s="67" t="s">
        <v>255</v>
      </c>
      <c r="E131" s="17">
        <v>43167</v>
      </c>
      <c r="F131" s="20" t="s">
        <v>256</v>
      </c>
      <c r="G131" s="36">
        <v>0</v>
      </c>
      <c r="H131" s="36">
        <v>97881212</v>
      </c>
      <c r="I131" s="8">
        <v>2447030</v>
      </c>
      <c r="J131" s="8">
        <v>2577317</v>
      </c>
      <c r="K131" s="8">
        <v>300000</v>
      </c>
      <c r="L131" s="8">
        <v>200000</v>
      </c>
      <c r="M131" s="8">
        <f>SUM(G131:L131)</f>
        <v>103405559</v>
      </c>
      <c r="N131" s="8">
        <f>133405559-M131</f>
        <v>30000000</v>
      </c>
      <c r="O131" s="8">
        <f t="shared" ref="O131" si="25">+M131+N131</f>
        <v>133405559</v>
      </c>
      <c r="P131" s="77" t="s">
        <v>134</v>
      </c>
      <c r="Q131" s="60" t="s">
        <v>52</v>
      </c>
    </row>
    <row r="132" spans="1:17" ht="15.75" x14ac:dyDescent="0.25">
      <c r="A132" s="52"/>
      <c r="B132" s="51"/>
      <c r="C132" s="48"/>
      <c r="D132" s="34"/>
      <c r="E132" s="17"/>
      <c r="F132" s="48"/>
      <c r="G132" s="36"/>
      <c r="H132" s="36"/>
      <c r="I132" s="36"/>
      <c r="J132" s="36"/>
      <c r="K132" s="36"/>
      <c r="L132" s="34"/>
      <c r="M132" s="8"/>
      <c r="N132" s="8"/>
      <c r="O132" s="8"/>
      <c r="P132" s="59"/>
      <c r="Q132" s="66"/>
    </row>
    <row r="133" spans="1:17" ht="16.5" thickBot="1" x14ac:dyDescent="0.3">
      <c r="A133" s="18"/>
      <c r="B133" s="55"/>
      <c r="C133" s="56"/>
      <c r="D133" s="74"/>
      <c r="E133" s="56"/>
      <c r="F133" s="57"/>
      <c r="G133" s="19">
        <f t="shared" ref="G133:O133" si="26">SUM(G131:G132)</f>
        <v>0</v>
      </c>
      <c r="H133" s="19">
        <f t="shared" si="26"/>
        <v>97881212</v>
      </c>
      <c r="I133" s="19">
        <f t="shared" si="26"/>
        <v>2447030</v>
      </c>
      <c r="J133" s="19">
        <f t="shared" si="26"/>
        <v>2577317</v>
      </c>
      <c r="K133" s="19">
        <f t="shared" si="26"/>
        <v>300000</v>
      </c>
      <c r="L133" s="19">
        <f t="shared" si="26"/>
        <v>200000</v>
      </c>
      <c r="M133" s="19">
        <f t="shared" si="26"/>
        <v>103405559</v>
      </c>
      <c r="N133" s="19">
        <f t="shared" si="26"/>
        <v>30000000</v>
      </c>
      <c r="O133" s="19">
        <f t="shared" si="26"/>
        <v>133405559</v>
      </c>
      <c r="P133" s="68"/>
      <c r="Q133" s="70"/>
    </row>
    <row r="134" spans="1:17" ht="16.5" thickTop="1" x14ac:dyDescent="0.25">
      <c r="A134" s="23"/>
      <c r="B134" s="22"/>
      <c r="C134" s="22"/>
      <c r="D134" s="23"/>
      <c r="E134" s="22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2"/>
      <c r="Q134" s="69"/>
    </row>
    <row r="135" spans="1:17" ht="15.75" x14ac:dyDescent="0.25">
      <c r="A135" s="23"/>
      <c r="B135" s="28" t="s">
        <v>257</v>
      </c>
      <c r="C135" s="22"/>
      <c r="D135" s="39"/>
      <c r="E135" s="34"/>
      <c r="F135" s="27"/>
      <c r="G135" s="28"/>
      <c r="H135" s="28"/>
      <c r="I135" s="28"/>
      <c r="J135" s="28"/>
      <c r="K135" s="28"/>
      <c r="L135" s="28"/>
      <c r="O135" s="34"/>
      <c r="P135" s="34"/>
      <c r="Q135" s="51"/>
    </row>
    <row r="136" spans="1:17" ht="15.75" x14ac:dyDescent="0.25">
      <c r="A136" s="38"/>
      <c r="B136" s="40" t="s">
        <v>32</v>
      </c>
      <c r="C136" s="28" t="s">
        <v>28</v>
      </c>
      <c r="D136" s="39"/>
      <c r="E136" s="34"/>
      <c r="F136" s="41"/>
      <c r="G136" s="115" t="s">
        <v>26</v>
      </c>
      <c r="H136" s="115"/>
      <c r="I136" s="115"/>
      <c r="J136" s="34"/>
      <c r="K136" s="41"/>
      <c r="L136" s="34"/>
      <c r="O136" s="34"/>
      <c r="P136" s="34"/>
      <c r="Q136" s="34"/>
    </row>
    <row r="137" spans="1:17" ht="15.75" x14ac:dyDescent="0.2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 x14ac:dyDescent="0.25">
      <c r="A138" s="38"/>
      <c r="B138" s="40"/>
      <c r="C138" s="28"/>
      <c r="D138" s="39"/>
      <c r="E138" s="34"/>
      <c r="F138" s="28"/>
      <c r="G138" s="28"/>
      <c r="H138" s="28"/>
      <c r="I138" s="28"/>
      <c r="J138" s="28"/>
      <c r="K138" s="28"/>
      <c r="L138" s="28"/>
      <c r="O138" s="34"/>
      <c r="P138" s="34"/>
      <c r="Q138" s="34"/>
    </row>
    <row r="139" spans="1:17" ht="15.75" x14ac:dyDescent="0.25">
      <c r="A139" s="38"/>
      <c r="B139" s="40"/>
      <c r="C139" s="28"/>
      <c r="D139" s="39"/>
      <c r="E139" s="34"/>
      <c r="F139" s="28"/>
      <c r="G139" s="28"/>
      <c r="H139" s="28"/>
      <c r="I139" s="28"/>
      <c r="J139" s="28"/>
      <c r="K139" s="28"/>
      <c r="L139" s="34"/>
      <c r="O139" s="34"/>
      <c r="P139" s="34"/>
      <c r="Q139" s="34"/>
    </row>
    <row r="140" spans="1:17" ht="15.75" x14ac:dyDescent="0.25">
      <c r="A140" s="38"/>
      <c r="B140" s="40"/>
      <c r="C140" s="28"/>
      <c r="D140" s="39"/>
      <c r="E140" s="34"/>
      <c r="F140" s="28"/>
      <c r="G140" s="28"/>
      <c r="H140" s="28"/>
      <c r="I140" s="28"/>
      <c r="J140" s="28"/>
      <c r="K140" s="28"/>
      <c r="L140" s="28"/>
      <c r="O140" s="34"/>
      <c r="P140" s="34"/>
      <c r="Q140" s="34"/>
    </row>
    <row r="141" spans="1:17" ht="15.75" x14ac:dyDescent="0.25">
      <c r="A141" s="38" t="s">
        <v>23</v>
      </c>
      <c r="B141" s="42" t="s">
        <v>27</v>
      </c>
      <c r="C141" s="43" t="s">
        <v>24</v>
      </c>
      <c r="D141" s="39"/>
      <c r="E141" s="34"/>
      <c r="F141" s="29"/>
      <c r="G141" s="29" t="s">
        <v>16</v>
      </c>
      <c r="H141" s="29"/>
      <c r="I141" s="29" t="s">
        <v>30</v>
      </c>
      <c r="J141" s="34"/>
      <c r="K141" s="34"/>
      <c r="L141" s="34"/>
      <c r="O141" s="34"/>
      <c r="P141" s="34"/>
      <c r="Q141" s="34"/>
    </row>
    <row r="142" spans="1:17" ht="15.75" x14ac:dyDescent="0.25">
      <c r="A142" s="38"/>
      <c r="B142" s="44" t="s">
        <v>31</v>
      </c>
      <c r="C142" s="45" t="s">
        <v>20</v>
      </c>
      <c r="D142" s="39"/>
      <c r="E142" s="34"/>
      <c r="F142" s="46"/>
      <c r="G142" s="46" t="s">
        <v>17</v>
      </c>
      <c r="H142" s="46"/>
      <c r="I142" s="46" t="s">
        <v>25</v>
      </c>
      <c r="J142" s="34"/>
      <c r="K142" s="34"/>
      <c r="L142" s="34"/>
      <c r="O142" s="34"/>
      <c r="P142" s="34"/>
      <c r="Q142" s="34"/>
    </row>
    <row r="144" spans="1:17" ht="15.75" x14ac:dyDescent="0.25">
      <c r="A144" s="21" t="s">
        <v>0</v>
      </c>
      <c r="B144" s="22"/>
      <c r="C144" s="23"/>
      <c r="D144" s="23"/>
      <c r="E144" s="23"/>
      <c r="F144" s="24"/>
      <c r="G144" s="24"/>
      <c r="H144" s="24"/>
      <c r="I144" s="24"/>
      <c r="J144" s="24"/>
      <c r="K144" s="24"/>
      <c r="L144" s="25"/>
      <c r="O144" s="34"/>
      <c r="P144" s="34"/>
      <c r="Q144" s="34"/>
    </row>
    <row r="145" spans="1:17" ht="15.75" x14ac:dyDescent="0.25">
      <c r="A145" s="26" t="s">
        <v>258</v>
      </c>
      <c r="B145" s="21"/>
      <c r="C145" s="21"/>
      <c r="D145" s="21"/>
      <c r="E145" s="21"/>
      <c r="F145" s="24"/>
      <c r="G145" s="24"/>
      <c r="H145" s="24"/>
      <c r="I145" s="24"/>
      <c r="J145" s="24"/>
      <c r="K145" s="24"/>
      <c r="L145" s="25"/>
      <c r="O145" s="34"/>
      <c r="P145" s="34"/>
      <c r="Q145" s="34"/>
    </row>
    <row r="146" spans="1:17" ht="15.75" x14ac:dyDescent="0.3">
      <c r="A146" s="62"/>
      <c r="B146" s="62" t="s">
        <v>1</v>
      </c>
      <c r="C146" s="93" t="s">
        <v>2</v>
      </c>
      <c r="D146" s="94" t="s">
        <v>34</v>
      </c>
      <c r="E146" s="95" t="s">
        <v>3</v>
      </c>
      <c r="F146" s="93" t="s">
        <v>4</v>
      </c>
      <c r="G146" s="96" t="s">
        <v>18</v>
      </c>
      <c r="H146" s="96" t="s">
        <v>18</v>
      </c>
      <c r="I146" s="97" t="s">
        <v>7</v>
      </c>
      <c r="J146" s="96" t="s">
        <v>6</v>
      </c>
      <c r="K146" s="96" t="s">
        <v>29</v>
      </c>
      <c r="L146" s="96" t="s">
        <v>21</v>
      </c>
      <c r="M146" s="96" t="s">
        <v>8</v>
      </c>
      <c r="N146" s="96" t="s">
        <v>8</v>
      </c>
      <c r="O146" s="96" t="s">
        <v>9</v>
      </c>
      <c r="P146" s="62" t="s">
        <v>10</v>
      </c>
      <c r="Q146" s="98" t="s">
        <v>33</v>
      </c>
    </row>
    <row r="147" spans="1:17" x14ac:dyDescent="0.25">
      <c r="A147" s="99"/>
      <c r="B147" s="99"/>
      <c r="C147" s="100"/>
      <c r="D147" s="101"/>
      <c r="E147" s="102"/>
      <c r="F147" s="100"/>
      <c r="G147" s="103" t="s">
        <v>11</v>
      </c>
      <c r="H147" s="103" t="s">
        <v>11</v>
      </c>
      <c r="I147" s="103" t="s">
        <v>19</v>
      </c>
      <c r="J147" s="103" t="s">
        <v>35</v>
      </c>
      <c r="K147" s="103" t="s">
        <v>22</v>
      </c>
      <c r="L147" s="103" t="s">
        <v>15</v>
      </c>
      <c r="M147" s="103" t="s">
        <v>13</v>
      </c>
      <c r="N147" s="103" t="s">
        <v>14</v>
      </c>
      <c r="O147" s="103" t="s">
        <v>12</v>
      </c>
      <c r="P147" s="99"/>
      <c r="Q147" s="104"/>
    </row>
    <row r="148" spans="1:17" x14ac:dyDescent="0.25">
      <c r="A148" s="99"/>
      <c r="B148" s="99"/>
      <c r="C148" s="105"/>
      <c r="D148" s="101"/>
      <c r="E148" s="102"/>
      <c r="F148" s="100"/>
      <c r="G148" s="103" t="s">
        <v>41</v>
      </c>
      <c r="H148" s="103" t="s">
        <v>81</v>
      </c>
      <c r="I148" s="103" t="s">
        <v>5</v>
      </c>
      <c r="J148" s="103"/>
      <c r="K148" s="103"/>
      <c r="L148" s="103"/>
      <c r="M148" s="103"/>
      <c r="N148" s="103"/>
      <c r="O148" s="103"/>
      <c r="P148" s="99"/>
      <c r="Q148" s="104"/>
    </row>
    <row r="149" spans="1:17" s="34" customFormat="1" x14ac:dyDescent="0.25">
      <c r="A149" s="106"/>
      <c r="B149" s="106"/>
      <c r="C149" s="107"/>
      <c r="D149" s="108"/>
      <c r="E149" s="109"/>
      <c r="F149" s="110"/>
      <c r="G149" s="111"/>
      <c r="H149" s="112"/>
      <c r="I149" s="111"/>
      <c r="J149" s="111"/>
      <c r="K149" s="113"/>
      <c r="L149" s="108"/>
      <c r="M149" s="111"/>
      <c r="N149" s="111"/>
      <c r="O149" s="111"/>
      <c r="P149" s="106"/>
      <c r="Q149" s="114"/>
    </row>
    <row r="150" spans="1:17" s="34" customFormat="1" ht="15.75" x14ac:dyDescent="0.25">
      <c r="A150" s="52"/>
      <c r="B150" s="47"/>
      <c r="C150" s="48"/>
      <c r="D150" s="73"/>
      <c r="E150" s="17"/>
      <c r="F150" s="48"/>
      <c r="G150" s="36"/>
      <c r="H150" s="36"/>
      <c r="I150" s="36"/>
      <c r="J150" s="36"/>
      <c r="K150" s="8"/>
      <c r="M150" s="8"/>
      <c r="N150" s="8"/>
      <c r="O150" s="8"/>
      <c r="P150" s="35"/>
      <c r="Q150" s="37"/>
    </row>
    <row r="151" spans="1:17" s="34" customFormat="1" ht="15.75" x14ac:dyDescent="0.25">
      <c r="A151" s="52">
        <v>1</v>
      </c>
      <c r="B151" s="91" t="s">
        <v>259</v>
      </c>
      <c r="C151" s="48" t="s">
        <v>260</v>
      </c>
      <c r="D151" s="67" t="s">
        <v>261</v>
      </c>
      <c r="E151" s="17">
        <v>43171</v>
      </c>
      <c r="F151" s="20" t="s">
        <v>262</v>
      </c>
      <c r="G151" s="36">
        <f>21249500</f>
        <v>21249500</v>
      </c>
      <c r="H151" s="36">
        <v>0</v>
      </c>
      <c r="I151" s="8">
        <f>531238</f>
        <v>531238</v>
      </c>
      <c r="J151" s="8">
        <v>953917</v>
      </c>
      <c r="K151" s="8">
        <v>500000</v>
      </c>
      <c r="L151" s="8">
        <v>200000</v>
      </c>
      <c r="M151" s="8">
        <f>SUM(G151:L151)</f>
        <v>23434655</v>
      </c>
      <c r="N151" s="8">
        <f>80000000-M151</f>
        <v>56565345</v>
      </c>
      <c r="O151" s="8">
        <f t="shared" ref="O151" si="27">+M151+N151</f>
        <v>80000000</v>
      </c>
      <c r="P151" s="77" t="s">
        <v>263</v>
      </c>
      <c r="Q151" s="60" t="s">
        <v>52</v>
      </c>
    </row>
    <row r="152" spans="1:17" s="34" customFormat="1" ht="15.75" x14ac:dyDescent="0.25">
      <c r="A152" s="52"/>
      <c r="B152" s="51"/>
      <c r="C152" s="48"/>
      <c r="E152" s="17"/>
      <c r="F152" s="48"/>
      <c r="G152" s="36"/>
      <c r="H152" s="36"/>
      <c r="I152" s="36"/>
      <c r="J152" s="36"/>
      <c r="K152" s="36"/>
      <c r="M152" s="8"/>
      <c r="N152" s="8"/>
      <c r="O152" s="8"/>
      <c r="P152" s="59"/>
      <c r="Q152" s="66"/>
    </row>
    <row r="153" spans="1:17" s="34" customFormat="1" ht="16.5" thickBot="1" x14ac:dyDescent="0.3">
      <c r="A153" s="18"/>
      <c r="B153" s="55"/>
      <c r="C153" s="56"/>
      <c r="D153" s="74"/>
      <c r="E153" s="56"/>
      <c r="F153" s="57"/>
      <c r="G153" s="19">
        <f t="shared" ref="G153" si="28">SUM(G151:G152)</f>
        <v>21249500</v>
      </c>
      <c r="H153" s="19">
        <f t="shared" ref="H153:O153" si="29">SUM(H151:H152)</f>
        <v>0</v>
      </c>
      <c r="I153" s="19">
        <f t="shared" si="29"/>
        <v>531238</v>
      </c>
      <c r="J153" s="19">
        <f t="shared" si="29"/>
        <v>953917</v>
      </c>
      <c r="K153" s="19">
        <f t="shared" si="29"/>
        <v>500000</v>
      </c>
      <c r="L153" s="19">
        <f t="shared" si="29"/>
        <v>200000</v>
      </c>
      <c r="M153" s="19">
        <f t="shared" si="29"/>
        <v>23434655</v>
      </c>
      <c r="N153" s="19">
        <f t="shared" si="29"/>
        <v>56565345</v>
      </c>
      <c r="O153" s="19">
        <f t="shared" si="29"/>
        <v>80000000</v>
      </c>
      <c r="P153" s="68"/>
      <c r="Q153" s="70"/>
    </row>
    <row r="154" spans="1:17" s="34" customFormat="1" ht="16.5" thickTop="1" x14ac:dyDescent="0.25">
      <c r="A154" s="23"/>
      <c r="B154" s="22"/>
      <c r="C154" s="22"/>
      <c r="D154" s="23"/>
      <c r="E154" s="22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2"/>
      <c r="Q154" s="69"/>
    </row>
    <row r="155" spans="1:17" s="34" customFormat="1" ht="15.75" x14ac:dyDescent="0.25">
      <c r="A155" s="23"/>
      <c r="B155" s="28" t="s">
        <v>264</v>
      </c>
      <c r="C155" s="22"/>
      <c r="D155" s="39"/>
      <c r="F155" s="27"/>
      <c r="G155" s="28"/>
      <c r="H155" s="28"/>
      <c r="I155" s="28"/>
      <c r="J155" s="28"/>
      <c r="K155" s="28"/>
      <c r="L155" s="28"/>
      <c r="Q155" s="51"/>
    </row>
    <row r="156" spans="1:17" s="34" customFormat="1" ht="15.75" x14ac:dyDescent="0.25">
      <c r="A156" s="38"/>
      <c r="B156" s="40" t="s">
        <v>32</v>
      </c>
      <c r="C156" s="28" t="s">
        <v>28</v>
      </c>
      <c r="D156" s="39"/>
      <c r="F156" s="41"/>
      <c r="G156" s="115" t="s">
        <v>26</v>
      </c>
      <c r="H156" s="115"/>
      <c r="I156" s="115"/>
      <c r="K156" s="41"/>
    </row>
    <row r="157" spans="1:17" s="34" customFormat="1" ht="15.75" x14ac:dyDescent="0.25">
      <c r="A157" s="38"/>
      <c r="B157" s="40"/>
      <c r="C157" s="28"/>
      <c r="D157" s="39"/>
      <c r="F157" s="28"/>
      <c r="G157" s="28"/>
      <c r="H157" s="28"/>
      <c r="I157" s="28"/>
      <c r="J157" s="28"/>
      <c r="K157" s="28"/>
      <c r="L157" s="28"/>
    </row>
    <row r="158" spans="1:17" s="34" customFormat="1" ht="15.75" x14ac:dyDescent="0.25">
      <c r="A158" s="38"/>
      <c r="B158" s="40"/>
      <c r="C158" s="28"/>
      <c r="D158" s="39"/>
      <c r="F158" s="28"/>
      <c r="G158" s="28"/>
      <c r="H158" s="28"/>
      <c r="I158" s="28"/>
      <c r="J158" s="28"/>
      <c r="K158" s="28"/>
      <c r="L158" s="28"/>
    </row>
    <row r="159" spans="1:17" s="34" customFormat="1" ht="15.75" x14ac:dyDescent="0.25">
      <c r="A159" s="38"/>
      <c r="B159" s="40"/>
      <c r="C159" s="28"/>
      <c r="D159" s="39"/>
      <c r="F159" s="28"/>
      <c r="G159" s="28"/>
      <c r="H159" s="28"/>
      <c r="I159" s="28"/>
      <c r="J159" s="28"/>
      <c r="K159" s="28"/>
    </row>
    <row r="160" spans="1:17" s="34" customFormat="1" ht="15.75" x14ac:dyDescent="0.25">
      <c r="A160" s="38"/>
      <c r="B160" s="40"/>
      <c r="C160" s="28"/>
      <c r="D160" s="39"/>
      <c r="F160" s="28"/>
      <c r="G160" s="28"/>
      <c r="H160" s="28"/>
      <c r="I160" s="28"/>
      <c r="J160" s="28"/>
      <c r="K160" s="28"/>
      <c r="L160" s="28"/>
    </row>
    <row r="161" spans="1:17" s="34" customFormat="1" ht="15.75" x14ac:dyDescent="0.25">
      <c r="A161" s="38" t="s">
        <v>23</v>
      </c>
      <c r="B161" s="42" t="s">
        <v>27</v>
      </c>
      <c r="C161" s="43" t="s">
        <v>24</v>
      </c>
      <c r="D161" s="39"/>
      <c r="F161" s="29"/>
      <c r="G161" s="29" t="s">
        <v>16</v>
      </c>
      <c r="H161" s="29"/>
      <c r="I161" s="29" t="s">
        <v>30</v>
      </c>
    </row>
    <row r="162" spans="1:17" s="34" customFormat="1" ht="15.75" x14ac:dyDescent="0.25">
      <c r="A162" s="38"/>
      <c r="B162" s="44" t="s">
        <v>31</v>
      </c>
      <c r="C162" s="45" t="s">
        <v>20</v>
      </c>
      <c r="D162" s="39"/>
      <c r="F162" s="46"/>
      <c r="G162" s="46" t="s">
        <v>17</v>
      </c>
      <c r="H162" s="46"/>
      <c r="I162" s="46" t="s">
        <v>25</v>
      </c>
    </row>
    <row r="163" spans="1:17" s="34" customFormat="1" x14ac:dyDescent="0.25"/>
    <row r="164" spans="1:17" s="34" customFormat="1" ht="15.75" x14ac:dyDescent="0.25">
      <c r="A164" s="21" t="s">
        <v>0</v>
      </c>
      <c r="B164" s="22"/>
      <c r="C164" s="23"/>
      <c r="D164" s="23"/>
      <c r="E164" s="23"/>
      <c r="F164" s="24"/>
      <c r="G164" s="24"/>
      <c r="H164" s="24"/>
      <c r="I164" s="24"/>
      <c r="J164" s="24"/>
      <c r="K164" s="24"/>
      <c r="L164" s="25"/>
    </row>
    <row r="165" spans="1:17" s="34" customFormat="1" ht="15.75" x14ac:dyDescent="0.25">
      <c r="A165" s="26" t="s">
        <v>265</v>
      </c>
      <c r="B165" s="21"/>
      <c r="C165" s="21"/>
      <c r="D165" s="21"/>
      <c r="E165" s="21"/>
      <c r="F165" s="24"/>
      <c r="G165" s="24"/>
      <c r="H165" s="24"/>
      <c r="I165" s="24"/>
      <c r="J165" s="24"/>
      <c r="K165" s="24"/>
      <c r="L165" s="25"/>
    </row>
    <row r="166" spans="1:17" s="34" customFormat="1" ht="15.75" x14ac:dyDescent="0.3">
      <c r="A166" s="62"/>
      <c r="B166" s="62" t="s">
        <v>1</v>
      </c>
      <c r="C166" s="93" t="s">
        <v>2</v>
      </c>
      <c r="D166" s="94" t="s">
        <v>34</v>
      </c>
      <c r="E166" s="95" t="s">
        <v>3</v>
      </c>
      <c r="F166" s="93" t="s">
        <v>4</v>
      </c>
      <c r="G166" s="96" t="s">
        <v>18</v>
      </c>
      <c r="H166" s="96" t="s">
        <v>18</v>
      </c>
      <c r="I166" s="97" t="s">
        <v>7</v>
      </c>
      <c r="J166" s="96" t="s">
        <v>6</v>
      </c>
      <c r="K166" s="96" t="s">
        <v>29</v>
      </c>
      <c r="L166" s="96" t="s">
        <v>21</v>
      </c>
      <c r="M166" s="96" t="s">
        <v>8</v>
      </c>
      <c r="N166" s="96" t="s">
        <v>8</v>
      </c>
      <c r="O166" s="96" t="s">
        <v>9</v>
      </c>
      <c r="P166" s="62" t="s">
        <v>10</v>
      </c>
      <c r="Q166" s="98" t="s">
        <v>33</v>
      </c>
    </row>
    <row r="167" spans="1:17" s="34" customFormat="1" x14ac:dyDescent="0.25">
      <c r="A167" s="99"/>
      <c r="B167" s="99"/>
      <c r="C167" s="100"/>
      <c r="D167" s="101"/>
      <c r="E167" s="102"/>
      <c r="F167" s="100"/>
      <c r="G167" s="103" t="s">
        <v>11</v>
      </c>
      <c r="H167" s="103" t="s">
        <v>11</v>
      </c>
      <c r="I167" s="103" t="s">
        <v>19</v>
      </c>
      <c r="J167" s="103" t="s">
        <v>35</v>
      </c>
      <c r="K167" s="103" t="s">
        <v>22</v>
      </c>
      <c r="L167" s="103" t="s">
        <v>15</v>
      </c>
      <c r="M167" s="103" t="s">
        <v>13</v>
      </c>
      <c r="N167" s="103" t="s">
        <v>14</v>
      </c>
      <c r="O167" s="103" t="s">
        <v>12</v>
      </c>
      <c r="P167" s="99"/>
      <c r="Q167" s="104"/>
    </row>
    <row r="168" spans="1:17" s="34" customFormat="1" x14ac:dyDescent="0.25">
      <c r="A168" s="99"/>
      <c r="B168" s="99"/>
      <c r="C168" s="105"/>
      <c r="D168" s="101"/>
      <c r="E168" s="102"/>
      <c r="F168" s="100"/>
      <c r="G168" s="103" t="s">
        <v>41</v>
      </c>
      <c r="H168" s="103" t="s">
        <v>81</v>
      </c>
      <c r="I168" s="103" t="s">
        <v>5</v>
      </c>
      <c r="J168" s="103"/>
      <c r="K168" s="103"/>
      <c r="L168" s="103"/>
      <c r="M168" s="103"/>
      <c r="N168" s="103"/>
      <c r="O168" s="103"/>
      <c r="P168" s="99"/>
      <c r="Q168" s="104"/>
    </row>
    <row r="169" spans="1:17" s="34" customFormat="1" x14ac:dyDescent="0.25">
      <c r="A169" s="106"/>
      <c r="B169" s="106"/>
      <c r="C169" s="107"/>
      <c r="D169" s="108"/>
      <c r="E169" s="109"/>
      <c r="F169" s="110"/>
      <c r="G169" s="111"/>
      <c r="H169" s="112"/>
      <c r="I169" s="111"/>
      <c r="J169" s="111"/>
      <c r="K169" s="113"/>
      <c r="L169" s="108"/>
      <c r="M169" s="111"/>
      <c r="N169" s="111"/>
      <c r="O169" s="111"/>
      <c r="P169" s="106"/>
      <c r="Q169" s="114"/>
    </row>
    <row r="170" spans="1:17" s="34" customFormat="1" ht="15.75" x14ac:dyDescent="0.25">
      <c r="A170" s="52"/>
      <c r="B170" s="47"/>
      <c r="C170" s="48"/>
      <c r="D170" s="73"/>
      <c r="E170" s="17"/>
      <c r="F170" s="48"/>
      <c r="G170" s="36"/>
      <c r="H170" s="36"/>
      <c r="I170" s="36"/>
      <c r="J170" s="36"/>
      <c r="K170" s="8"/>
      <c r="M170" s="8"/>
      <c r="N170" s="8"/>
      <c r="O170" s="8"/>
      <c r="P170" s="35"/>
      <c r="Q170" s="37"/>
    </row>
    <row r="171" spans="1:17" s="34" customFormat="1" ht="15.75" x14ac:dyDescent="0.25">
      <c r="A171" s="52">
        <v>1</v>
      </c>
      <c r="B171" s="116" t="s">
        <v>266</v>
      </c>
      <c r="C171" s="48" t="s">
        <v>267</v>
      </c>
      <c r="D171" s="67" t="s">
        <v>268</v>
      </c>
      <c r="E171" s="17">
        <v>43173</v>
      </c>
      <c r="F171" s="20" t="s">
        <v>269</v>
      </c>
      <c r="G171" s="36">
        <v>31943000</v>
      </c>
      <c r="H171" s="36">
        <v>0</v>
      </c>
      <c r="I171" s="8">
        <v>798575</v>
      </c>
      <c r="J171" s="8">
        <v>459677</v>
      </c>
      <c r="K171" s="8">
        <v>180570</v>
      </c>
      <c r="L171" s="8">
        <v>200000</v>
      </c>
      <c r="M171" s="8">
        <f>SUM(G171:L171)</f>
        <v>33581822</v>
      </c>
      <c r="N171" s="8">
        <f>50000000-M171</f>
        <v>16418178</v>
      </c>
      <c r="O171" s="8">
        <f t="shared" ref="O171" si="30">+M171+N171</f>
        <v>50000000</v>
      </c>
      <c r="P171" s="77" t="s">
        <v>270</v>
      </c>
      <c r="Q171" s="60" t="s">
        <v>52</v>
      </c>
    </row>
    <row r="172" spans="1:17" s="34" customFormat="1" ht="15.75" x14ac:dyDescent="0.25">
      <c r="A172" s="52">
        <v>2</v>
      </c>
      <c r="B172" s="116" t="s">
        <v>272</v>
      </c>
      <c r="C172" s="48" t="s">
        <v>273</v>
      </c>
      <c r="D172" s="67" t="s">
        <v>274</v>
      </c>
      <c r="E172" s="17">
        <v>43173</v>
      </c>
      <c r="F172" s="20" t="s">
        <v>275</v>
      </c>
      <c r="G172" s="36">
        <v>21333000</v>
      </c>
      <c r="H172" s="36">
        <v>0</v>
      </c>
      <c r="I172" s="8">
        <v>533325</v>
      </c>
      <c r="J172" s="8">
        <v>752074</v>
      </c>
      <c r="K172" s="8">
        <v>200000</v>
      </c>
      <c r="L172" s="8">
        <v>200000</v>
      </c>
      <c r="M172" s="8">
        <f>SUM(G172:L172)</f>
        <v>23018399</v>
      </c>
      <c r="N172" s="8">
        <f>50000000-M172</f>
        <v>26981601</v>
      </c>
      <c r="O172" s="8">
        <f t="shared" ref="O172" si="31">+M172+N172</f>
        <v>50000000</v>
      </c>
      <c r="P172" s="77" t="s">
        <v>124</v>
      </c>
      <c r="Q172" s="60" t="s">
        <v>52</v>
      </c>
    </row>
    <row r="173" spans="1:17" s="34" customFormat="1" ht="15.75" x14ac:dyDescent="0.25">
      <c r="A173" s="52"/>
      <c r="B173" s="51"/>
      <c r="C173" s="48"/>
      <c r="E173" s="17"/>
      <c r="F173" s="48"/>
      <c r="G173" s="36"/>
      <c r="H173" s="36"/>
      <c r="I173" s="36"/>
      <c r="J173" s="36"/>
      <c r="K173" s="36"/>
      <c r="M173" s="8"/>
      <c r="N173" s="8"/>
      <c r="O173" s="8"/>
      <c r="P173" s="59"/>
      <c r="Q173" s="66"/>
    </row>
    <row r="174" spans="1:17" s="34" customFormat="1" ht="16.5" thickBot="1" x14ac:dyDescent="0.3">
      <c r="A174" s="18"/>
      <c r="B174" s="55"/>
      <c r="C174" s="56"/>
      <c r="D174" s="74"/>
      <c r="E174" s="56"/>
      <c r="F174" s="57"/>
      <c r="G174" s="19">
        <f t="shared" ref="G174" si="32">SUM(G171:G173)</f>
        <v>53276000</v>
      </c>
      <c r="H174" s="19">
        <f t="shared" ref="H174:O174" si="33">SUM(H171:H173)</f>
        <v>0</v>
      </c>
      <c r="I174" s="19">
        <f t="shared" si="33"/>
        <v>1331900</v>
      </c>
      <c r="J174" s="19">
        <f t="shared" si="33"/>
        <v>1211751</v>
      </c>
      <c r="K174" s="19">
        <f t="shared" si="33"/>
        <v>380570</v>
      </c>
      <c r="L174" s="19">
        <f t="shared" si="33"/>
        <v>400000</v>
      </c>
      <c r="M174" s="19">
        <f t="shared" si="33"/>
        <v>56600221</v>
      </c>
      <c r="N174" s="19">
        <f t="shared" si="33"/>
        <v>43399779</v>
      </c>
      <c r="O174" s="19">
        <f t="shared" si="33"/>
        <v>100000000</v>
      </c>
      <c r="P174" s="68"/>
      <c r="Q174" s="70"/>
    </row>
    <row r="175" spans="1:17" s="34" customFormat="1" ht="16.5" thickTop="1" x14ac:dyDescent="0.25">
      <c r="A175" s="23"/>
      <c r="B175" s="22"/>
      <c r="C175" s="22"/>
      <c r="D175" s="23"/>
      <c r="E175" s="22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2"/>
      <c r="Q175" s="69"/>
    </row>
    <row r="176" spans="1:17" s="34" customFormat="1" ht="15.75" x14ac:dyDescent="0.25">
      <c r="A176" s="23"/>
      <c r="B176" s="28" t="s">
        <v>271</v>
      </c>
      <c r="C176" s="22"/>
      <c r="D176" s="39"/>
      <c r="F176" s="27"/>
      <c r="G176" s="28"/>
      <c r="H176" s="28"/>
      <c r="I176" s="28"/>
      <c r="J176" s="28"/>
      <c r="K176" s="28"/>
      <c r="L176" s="28"/>
      <c r="Q176" s="51"/>
    </row>
    <row r="177" spans="1:12" s="34" customFormat="1" ht="15.75" x14ac:dyDescent="0.25">
      <c r="A177" s="38"/>
      <c r="B177" s="40" t="s">
        <v>32</v>
      </c>
      <c r="C177" s="28" t="s">
        <v>28</v>
      </c>
      <c r="D177" s="39"/>
      <c r="F177" s="41"/>
      <c r="G177" s="115" t="s">
        <v>26</v>
      </c>
      <c r="H177" s="115"/>
      <c r="I177" s="115"/>
      <c r="K177" s="41"/>
    </row>
    <row r="178" spans="1:12" s="34" customFormat="1" ht="15.75" x14ac:dyDescent="0.25">
      <c r="A178" s="38"/>
      <c r="B178" s="40"/>
      <c r="C178" s="28"/>
      <c r="D178" s="39"/>
      <c r="F178" s="28"/>
      <c r="G178" s="28"/>
      <c r="H178" s="28"/>
      <c r="I178" s="28"/>
      <c r="J178" s="28"/>
      <c r="K178" s="28"/>
      <c r="L178" s="28"/>
    </row>
    <row r="179" spans="1:12" s="34" customFormat="1" ht="15.75" x14ac:dyDescent="0.25">
      <c r="A179" s="38"/>
      <c r="B179" s="40"/>
      <c r="C179" s="28"/>
      <c r="D179" s="39"/>
      <c r="F179" s="28"/>
      <c r="G179" s="28"/>
      <c r="H179" s="28"/>
      <c r="I179" s="28"/>
      <c r="J179" s="28"/>
      <c r="K179" s="28"/>
      <c r="L179" s="28"/>
    </row>
    <row r="180" spans="1:12" s="34" customFormat="1" ht="15.75" x14ac:dyDescent="0.25">
      <c r="A180" s="38"/>
      <c r="B180" s="40"/>
      <c r="C180" s="28"/>
      <c r="D180" s="39"/>
      <c r="F180" s="28"/>
      <c r="G180" s="28"/>
      <c r="H180" s="28"/>
      <c r="I180" s="28"/>
      <c r="J180" s="28"/>
      <c r="K180" s="28"/>
    </row>
    <row r="181" spans="1:12" s="34" customFormat="1" ht="15.75" x14ac:dyDescent="0.25">
      <c r="A181" s="38"/>
      <c r="B181" s="40"/>
      <c r="C181" s="28"/>
      <c r="D181" s="39"/>
      <c r="F181" s="28"/>
      <c r="G181" s="28"/>
      <c r="H181" s="28"/>
      <c r="I181" s="28"/>
      <c r="J181" s="28"/>
      <c r="K181" s="28"/>
      <c r="L181" s="28"/>
    </row>
    <row r="182" spans="1:12" s="34" customFormat="1" ht="15.75" x14ac:dyDescent="0.25">
      <c r="A182" s="38" t="s">
        <v>23</v>
      </c>
      <c r="B182" s="42" t="s">
        <v>27</v>
      </c>
      <c r="C182" s="43" t="s">
        <v>24</v>
      </c>
      <c r="D182" s="39"/>
      <c r="F182" s="29"/>
      <c r="G182" s="29" t="s">
        <v>16</v>
      </c>
      <c r="H182" s="29"/>
      <c r="I182" s="29" t="s">
        <v>30</v>
      </c>
    </row>
    <row r="183" spans="1:12" s="34" customFormat="1" ht="15.75" x14ac:dyDescent="0.25">
      <c r="A183" s="38"/>
      <c r="B183" s="44" t="s">
        <v>31</v>
      </c>
      <c r="C183" s="45" t="s">
        <v>20</v>
      </c>
      <c r="D183" s="39"/>
      <c r="F183" s="46"/>
      <c r="G183" s="46" t="s">
        <v>17</v>
      </c>
      <c r="H183" s="46"/>
      <c r="I183" s="46" t="s">
        <v>25</v>
      </c>
    </row>
    <row r="184" spans="1:12" s="34" customFormat="1" x14ac:dyDescent="0.25"/>
    <row r="185" spans="1:12" s="34" customFormat="1" x14ac:dyDescent="0.25"/>
    <row r="186" spans="1:12" s="34" customFormat="1" x14ac:dyDescent="0.25"/>
    <row r="187" spans="1:12" s="34" customFormat="1" x14ac:dyDescent="0.25"/>
    <row r="188" spans="1:12" s="34" customFormat="1" x14ac:dyDescent="0.25"/>
    <row r="189" spans="1:12" s="34" customFormat="1" x14ac:dyDescent="0.25"/>
    <row r="190" spans="1:12" s="34" customFormat="1" x14ac:dyDescent="0.25"/>
    <row r="191" spans="1:12" s="34" customFormat="1" x14ac:dyDescent="0.25"/>
    <row r="192" spans="1:12" s="34" customFormat="1" x14ac:dyDescent="0.25"/>
    <row r="193" s="34" customFormat="1" x14ac:dyDescent="0.25"/>
    <row r="194" s="34" customFormat="1" x14ac:dyDescent="0.25"/>
    <row r="195" s="34" customFormat="1" x14ac:dyDescent="0.25"/>
    <row r="196" s="34" customFormat="1" x14ac:dyDescent="0.25"/>
    <row r="197" s="34" customFormat="1" x14ac:dyDescent="0.25"/>
    <row r="198" s="34" customFormat="1" x14ac:dyDescent="0.25"/>
    <row r="199" s="34" customFormat="1" x14ac:dyDescent="0.25"/>
    <row r="200" s="34" customFormat="1" x14ac:dyDescent="0.25"/>
    <row r="201" s="34" customFormat="1" x14ac:dyDescent="0.25"/>
    <row r="202" s="34" customFormat="1" x14ac:dyDescent="0.25"/>
    <row r="203" s="34" customFormat="1" x14ac:dyDescent="0.25"/>
    <row r="204" s="34" customFormat="1" x14ac:dyDescent="0.25"/>
    <row r="205" s="34" customFormat="1" x14ac:dyDescent="0.25"/>
    <row r="206" s="34" customFormat="1" x14ac:dyDescent="0.25"/>
    <row r="207" s="34" customFormat="1" x14ac:dyDescent="0.25"/>
    <row r="208" s="34" customFormat="1" x14ac:dyDescent="0.25"/>
    <row r="209" s="34" customFormat="1" x14ac:dyDescent="0.25"/>
    <row r="210" s="34" customFormat="1" x14ac:dyDescent="0.25"/>
    <row r="211" s="34" customFormat="1" x14ac:dyDescent="0.25"/>
    <row r="212" s="34" customFormat="1" x14ac:dyDescent="0.25"/>
    <row r="213" s="34" customFormat="1" x14ac:dyDescent="0.25"/>
    <row r="214" s="34" customFormat="1" x14ac:dyDescent="0.25"/>
    <row r="215" s="34" customFormat="1" x14ac:dyDescent="0.25"/>
    <row r="216" s="34" customFormat="1" x14ac:dyDescent="0.25"/>
    <row r="217" s="34" customFormat="1" x14ac:dyDescent="0.25"/>
    <row r="218" s="34" customFormat="1" x14ac:dyDescent="0.25"/>
    <row r="219" s="34" customFormat="1" x14ac:dyDescent="0.25"/>
    <row r="220" s="34" customFormat="1" x14ac:dyDescent="0.25"/>
    <row r="221" s="34" customFormat="1" x14ac:dyDescent="0.25"/>
    <row r="222" s="34" customFormat="1" x14ac:dyDescent="0.25"/>
    <row r="223" s="34" customFormat="1" x14ac:dyDescent="0.25"/>
    <row r="224" s="34" customFormat="1" x14ac:dyDescent="0.25"/>
    <row r="225" s="34" customFormat="1" x14ac:dyDescent="0.25"/>
    <row r="226" s="34" customFormat="1" x14ac:dyDescent="0.25"/>
    <row r="227" s="34" customFormat="1" x14ac:dyDescent="0.25"/>
    <row r="228" s="34" customFormat="1" x14ac:dyDescent="0.25"/>
    <row r="229" s="34" customFormat="1" x14ac:dyDescent="0.25"/>
    <row r="230" s="34" customFormat="1" x14ac:dyDescent="0.25"/>
    <row r="231" s="34" customFormat="1" x14ac:dyDescent="0.25"/>
    <row r="232" s="34" customFormat="1" x14ac:dyDescent="0.25"/>
    <row r="233" s="34" customFormat="1" x14ac:dyDescent="0.25"/>
    <row r="234" s="34" customFormat="1" x14ac:dyDescent="0.25"/>
    <row r="235" s="34" customFormat="1" x14ac:dyDescent="0.25"/>
    <row r="236" s="34" customFormat="1" x14ac:dyDescent="0.25"/>
    <row r="237" s="34" customFormat="1" x14ac:dyDescent="0.25"/>
    <row r="238" s="34" customFormat="1" x14ac:dyDescent="0.25"/>
    <row r="239" s="34" customFormat="1" x14ac:dyDescent="0.25"/>
    <row r="240" s="34" customFormat="1" x14ac:dyDescent="0.25"/>
    <row r="241" s="34" customFormat="1" x14ac:dyDescent="0.25"/>
  </sheetData>
  <mergeCells count="9">
    <mergeCell ref="G177:I177"/>
    <mergeCell ref="G156:I156"/>
    <mergeCell ref="G136:I136"/>
    <mergeCell ref="G116:I116"/>
    <mergeCell ref="G13:I13"/>
    <mergeCell ref="G33:I33"/>
    <mergeCell ref="G53:I53"/>
    <mergeCell ref="G74:I74"/>
    <mergeCell ref="G95:I95"/>
  </mergeCells>
  <pageMargins left="0.11811023622047245" right="0.70866141732283472" top="0.74803149606299213" bottom="0.74803149606299213" header="0.31496062992125984" footer="0.31496062992125984"/>
  <pageSetup paperSize="5" scale="7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JAN'18</vt:lpstr>
      <vt:lpstr>FEB'18</vt:lpstr>
      <vt:lpstr>MAR'18</vt:lpstr>
      <vt:lpstr>'FEB''18'!Print_Area</vt:lpstr>
      <vt:lpstr>'MAR''18'!Print_Area</vt:lpstr>
    </vt:vector>
  </TitlesOfParts>
  <Company>Kopkar 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Lenovo</cp:lastModifiedBy>
  <cp:lastPrinted>2018-03-14T04:07:09Z</cp:lastPrinted>
  <dcterms:created xsi:type="dcterms:W3CDTF">2013-01-02T04:45:29Z</dcterms:created>
  <dcterms:modified xsi:type="dcterms:W3CDTF">2018-03-21T03:09:19Z</dcterms:modified>
</cp:coreProperties>
</file>